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u\Geostat2016Fall\Keys\hw1_class3\"/>
    </mc:Choice>
  </mc:AlternateContent>
  <bookViews>
    <workbookView xWindow="0" yWindow="0" windowWidth="19200" windowHeight="7635" activeTab="3"/>
  </bookViews>
  <sheets>
    <sheet name="Regression" sheetId="4" r:id="rId1"/>
    <sheet name="CEC" sheetId="3" r:id="rId2"/>
    <sheet name="pH" sheetId="2" r:id="rId3"/>
    <sheet name="Total nitrogen" sheetId="1" r:id="rId4"/>
  </sheets>
  <calcPr calcId="152511" concurrentCalc="0"/>
</workbook>
</file>

<file path=xl/calcChain.xml><?xml version="1.0" encoding="utf-8"?>
<calcChain xmlns="http://schemas.openxmlformats.org/spreadsheetml/2006/main">
  <c r="B19" i="4" l="1"/>
  <c r="D19" i="4"/>
  <c r="B20" i="4"/>
  <c r="D20" i="4"/>
  <c r="B21" i="4"/>
  <c r="D21" i="4"/>
  <c r="B22" i="4"/>
  <c r="D22" i="4"/>
  <c r="B23" i="4"/>
  <c r="D23" i="4"/>
  <c r="B24" i="4"/>
  <c r="D24" i="4"/>
  <c r="B25" i="4"/>
  <c r="D25" i="4"/>
  <c r="B26" i="4"/>
  <c r="D26" i="4"/>
  <c r="B27" i="4"/>
  <c r="D27" i="4"/>
  <c r="B18" i="4"/>
  <c r="D18" i="4"/>
  <c r="I95" i="1"/>
  <c r="J95" i="1"/>
  <c r="L87" i="1"/>
  <c r="L88" i="1"/>
  <c r="L86" i="1"/>
  <c r="I81" i="1"/>
  <c r="J81" i="1"/>
  <c r="L73" i="1"/>
  <c r="L74" i="1"/>
  <c r="L75" i="1"/>
  <c r="L72" i="1"/>
  <c r="I67" i="1"/>
  <c r="J67" i="1"/>
  <c r="L59" i="1"/>
  <c r="L60" i="1"/>
  <c r="L61" i="1"/>
  <c r="L62" i="1"/>
  <c r="L58" i="1"/>
  <c r="G19" i="4"/>
  <c r="G20" i="4"/>
  <c r="G21" i="4"/>
  <c r="G22" i="4"/>
  <c r="G23" i="4"/>
  <c r="G24" i="4"/>
  <c r="G25" i="4"/>
  <c r="G26" i="4"/>
  <c r="G27" i="4"/>
  <c r="G18" i="4"/>
  <c r="J11" i="4"/>
  <c r="E19" i="4"/>
  <c r="E20" i="4"/>
  <c r="E21" i="4"/>
  <c r="E22" i="4"/>
  <c r="E23" i="4"/>
  <c r="E24" i="4"/>
  <c r="E25" i="4"/>
  <c r="E26" i="4"/>
  <c r="E27" i="4"/>
  <c r="E18" i="4"/>
  <c r="J53" i="4"/>
  <c r="K53" i="4"/>
  <c r="O86" i="4"/>
  <c r="O87" i="4"/>
  <c r="O88" i="4"/>
  <c r="O95" i="4"/>
  <c r="O96" i="4"/>
  <c r="N86" i="4"/>
  <c r="N87" i="4"/>
  <c r="N88" i="4"/>
  <c r="N95" i="4"/>
  <c r="N96" i="4"/>
  <c r="M86" i="4"/>
  <c r="M87" i="4"/>
  <c r="M88" i="4"/>
  <c r="M95" i="4"/>
  <c r="J96" i="4"/>
  <c r="K96" i="4"/>
  <c r="M96" i="4"/>
  <c r="K95" i="4"/>
  <c r="J95" i="4"/>
  <c r="O72" i="4"/>
  <c r="O73" i="4"/>
  <c r="O74" i="4"/>
  <c r="O75" i="4"/>
  <c r="O81" i="4"/>
  <c r="O82" i="4"/>
  <c r="N72" i="4"/>
  <c r="N73" i="4"/>
  <c r="N74" i="4"/>
  <c r="N75" i="4"/>
  <c r="N81" i="4"/>
  <c r="N82" i="4"/>
  <c r="M72" i="4"/>
  <c r="M73" i="4"/>
  <c r="M74" i="4"/>
  <c r="M75" i="4"/>
  <c r="M81" i="4"/>
  <c r="J82" i="4"/>
  <c r="K82" i="4"/>
  <c r="M82" i="4"/>
  <c r="K81" i="4"/>
  <c r="J81" i="4"/>
  <c r="O58" i="4"/>
  <c r="O59" i="4"/>
  <c r="O60" i="4"/>
  <c r="O61" i="4"/>
  <c r="O62" i="4"/>
  <c r="O67" i="4"/>
  <c r="O68" i="4"/>
  <c r="N58" i="4"/>
  <c r="N59" i="4"/>
  <c r="N60" i="4"/>
  <c r="N61" i="4"/>
  <c r="N62" i="4"/>
  <c r="N67" i="4"/>
  <c r="N68" i="4"/>
  <c r="M58" i="4"/>
  <c r="M59" i="4"/>
  <c r="M60" i="4"/>
  <c r="M61" i="4"/>
  <c r="M62" i="4"/>
  <c r="M67" i="4"/>
  <c r="J68" i="4"/>
  <c r="K68" i="4"/>
  <c r="M68" i="4"/>
  <c r="K67" i="4"/>
  <c r="J67" i="4"/>
  <c r="O44" i="4"/>
  <c r="O45" i="4"/>
  <c r="O46" i="4"/>
  <c r="O47" i="4"/>
  <c r="O48" i="4"/>
  <c r="O49" i="4"/>
  <c r="O53" i="4"/>
  <c r="O54" i="4"/>
  <c r="N44" i="4"/>
  <c r="N45" i="4"/>
  <c r="N46" i="4"/>
  <c r="N47" i="4"/>
  <c r="N48" i="4"/>
  <c r="N49" i="4"/>
  <c r="N53" i="4"/>
  <c r="N54" i="4"/>
  <c r="M44" i="4"/>
  <c r="M45" i="4"/>
  <c r="M46" i="4"/>
  <c r="M47" i="4"/>
  <c r="M48" i="4"/>
  <c r="M49" i="4"/>
  <c r="M53" i="4"/>
  <c r="J54" i="4"/>
  <c r="K54" i="4"/>
  <c r="M54" i="4"/>
  <c r="O30" i="4"/>
  <c r="O31" i="4"/>
  <c r="O32" i="4"/>
  <c r="O33" i="4"/>
  <c r="O34" i="4"/>
  <c r="O35" i="4"/>
  <c r="O36" i="4"/>
  <c r="O39" i="4"/>
  <c r="O40" i="4"/>
  <c r="N30" i="4"/>
  <c r="N31" i="4"/>
  <c r="N32" i="4"/>
  <c r="N33" i="4"/>
  <c r="N34" i="4"/>
  <c r="N35" i="4"/>
  <c r="N36" i="4"/>
  <c r="N39" i="4"/>
  <c r="N40" i="4"/>
  <c r="J39" i="4"/>
  <c r="K39" i="4"/>
  <c r="M30" i="4"/>
  <c r="M31" i="4"/>
  <c r="M32" i="4"/>
  <c r="M33" i="4"/>
  <c r="M34" i="4"/>
  <c r="M35" i="4"/>
  <c r="M36" i="4"/>
  <c r="M39" i="4"/>
  <c r="J40" i="4"/>
  <c r="K40" i="4"/>
  <c r="M40" i="4"/>
  <c r="O16" i="4"/>
  <c r="O17" i="4"/>
  <c r="O18" i="4"/>
  <c r="O19" i="4"/>
  <c r="O20" i="4"/>
  <c r="O21" i="4"/>
  <c r="O22" i="4"/>
  <c r="O23" i="4"/>
  <c r="O25" i="4"/>
  <c r="O26" i="4"/>
  <c r="N16" i="4"/>
  <c r="N17" i="4"/>
  <c r="N18" i="4"/>
  <c r="N19" i="4"/>
  <c r="N20" i="4"/>
  <c r="N21" i="4"/>
  <c r="N22" i="4"/>
  <c r="N23" i="4"/>
  <c r="N25" i="4"/>
  <c r="N26" i="4"/>
  <c r="J25" i="4"/>
  <c r="K25" i="4"/>
  <c r="M16" i="4"/>
  <c r="M17" i="4"/>
  <c r="M18" i="4"/>
  <c r="M19" i="4"/>
  <c r="M20" i="4"/>
  <c r="M21" i="4"/>
  <c r="M22" i="4"/>
  <c r="M23" i="4"/>
  <c r="M25" i="4"/>
  <c r="J26" i="4"/>
  <c r="K26" i="4"/>
  <c r="M26" i="4"/>
  <c r="O2" i="4"/>
  <c r="O3" i="4"/>
  <c r="O4" i="4"/>
  <c r="O5" i="4"/>
  <c r="O6" i="4"/>
  <c r="O7" i="4"/>
  <c r="O8" i="4"/>
  <c r="O9" i="4"/>
  <c r="O10" i="4"/>
  <c r="O11" i="4"/>
  <c r="O12" i="4"/>
  <c r="N2" i="4"/>
  <c r="N3" i="4"/>
  <c r="N4" i="4"/>
  <c r="N5" i="4"/>
  <c r="N6" i="4"/>
  <c r="N7" i="4"/>
  <c r="N8" i="4"/>
  <c r="N9" i="4"/>
  <c r="N10" i="4"/>
  <c r="N11" i="4"/>
  <c r="N12" i="4"/>
  <c r="K11" i="4"/>
  <c r="M2" i="4"/>
  <c r="M3" i="4"/>
  <c r="M4" i="4"/>
  <c r="M5" i="4"/>
  <c r="M6" i="4"/>
  <c r="M7" i="4"/>
  <c r="M8" i="4"/>
  <c r="M9" i="4"/>
  <c r="M10" i="4"/>
  <c r="M11" i="4"/>
  <c r="J12" i="4"/>
  <c r="K12" i="4"/>
  <c r="M12" i="4"/>
  <c r="I53" i="3"/>
  <c r="J53" i="3"/>
  <c r="N86" i="3"/>
  <c r="N87" i="3"/>
  <c r="N88" i="3"/>
  <c r="N95" i="3"/>
  <c r="N96" i="3"/>
  <c r="M86" i="3"/>
  <c r="M87" i="3"/>
  <c r="M88" i="3"/>
  <c r="M95" i="3"/>
  <c r="M96" i="3"/>
  <c r="L86" i="3"/>
  <c r="L87" i="3"/>
  <c r="L88" i="3"/>
  <c r="L95" i="3"/>
  <c r="I96" i="3"/>
  <c r="J96" i="3"/>
  <c r="L96" i="3"/>
  <c r="J95" i="3"/>
  <c r="I95" i="3"/>
  <c r="N72" i="3"/>
  <c r="N73" i="3"/>
  <c r="N74" i="3"/>
  <c r="N75" i="3"/>
  <c r="N81" i="3"/>
  <c r="N82" i="3"/>
  <c r="M72" i="3"/>
  <c r="M73" i="3"/>
  <c r="M74" i="3"/>
  <c r="M75" i="3"/>
  <c r="M81" i="3"/>
  <c r="M82" i="3"/>
  <c r="L72" i="3"/>
  <c r="L73" i="3"/>
  <c r="L74" i="3"/>
  <c r="L75" i="3"/>
  <c r="L81" i="3"/>
  <c r="I82" i="3"/>
  <c r="J82" i="3"/>
  <c r="L82" i="3"/>
  <c r="J81" i="3"/>
  <c r="I81" i="3"/>
  <c r="N58" i="3"/>
  <c r="N59" i="3"/>
  <c r="N60" i="3"/>
  <c r="N61" i="3"/>
  <c r="N62" i="3"/>
  <c r="N67" i="3"/>
  <c r="N68" i="3"/>
  <c r="M58" i="3"/>
  <c r="M59" i="3"/>
  <c r="M60" i="3"/>
  <c r="M61" i="3"/>
  <c r="M62" i="3"/>
  <c r="M67" i="3"/>
  <c r="M68" i="3"/>
  <c r="L58" i="3"/>
  <c r="L59" i="3"/>
  <c r="L60" i="3"/>
  <c r="L61" i="3"/>
  <c r="L62" i="3"/>
  <c r="L67" i="3"/>
  <c r="I68" i="3"/>
  <c r="J68" i="3"/>
  <c r="L68" i="3"/>
  <c r="J67" i="3"/>
  <c r="I67" i="3"/>
  <c r="N44" i="3"/>
  <c r="N45" i="3"/>
  <c r="N46" i="3"/>
  <c r="N47" i="3"/>
  <c r="N48" i="3"/>
  <c r="N49" i="3"/>
  <c r="N53" i="3"/>
  <c r="N54" i="3"/>
  <c r="M44" i="3"/>
  <c r="M45" i="3"/>
  <c r="M46" i="3"/>
  <c r="M47" i="3"/>
  <c r="M48" i="3"/>
  <c r="M49" i="3"/>
  <c r="M53" i="3"/>
  <c r="M54" i="3"/>
  <c r="L44" i="3"/>
  <c r="L45" i="3"/>
  <c r="L46" i="3"/>
  <c r="L47" i="3"/>
  <c r="L48" i="3"/>
  <c r="L49" i="3"/>
  <c r="L53" i="3"/>
  <c r="I54" i="3"/>
  <c r="J54" i="3"/>
  <c r="L54" i="3"/>
  <c r="N30" i="3"/>
  <c r="N31" i="3"/>
  <c r="N32" i="3"/>
  <c r="N33" i="3"/>
  <c r="N34" i="3"/>
  <c r="N35" i="3"/>
  <c r="N36" i="3"/>
  <c r="N39" i="3"/>
  <c r="N40" i="3"/>
  <c r="M30" i="3"/>
  <c r="M31" i="3"/>
  <c r="M32" i="3"/>
  <c r="M33" i="3"/>
  <c r="M34" i="3"/>
  <c r="M35" i="3"/>
  <c r="M36" i="3"/>
  <c r="M39" i="3"/>
  <c r="M40" i="3"/>
  <c r="I39" i="3"/>
  <c r="J39" i="3"/>
  <c r="L30" i="3"/>
  <c r="L31" i="3"/>
  <c r="L32" i="3"/>
  <c r="L33" i="3"/>
  <c r="L34" i="3"/>
  <c r="L35" i="3"/>
  <c r="L36" i="3"/>
  <c r="L39" i="3"/>
  <c r="I40" i="3"/>
  <c r="J40" i="3"/>
  <c r="L40" i="3"/>
  <c r="N16" i="3"/>
  <c r="N17" i="3"/>
  <c r="N18" i="3"/>
  <c r="N19" i="3"/>
  <c r="N20" i="3"/>
  <c r="N21" i="3"/>
  <c r="N22" i="3"/>
  <c r="N23" i="3"/>
  <c r="N25" i="3"/>
  <c r="N26" i="3"/>
  <c r="M16" i="3"/>
  <c r="M17" i="3"/>
  <c r="M18" i="3"/>
  <c r="M19" i="3"/>
  <c r="M20" i="3"/>
  <c r="M21" i="3"/>
  <c r="M22" i="3"/>
  <c r="M23" i="3"/>
  <c r="M25" i="3"/>
  <c r="M26" i="3"/>
  <c r="I25" i="3"/>
  <c r="J25" i="3"/>
  <c r="L16" i="3"/>
  <c r="L17" i="3"/>
  <c r="L18" i="3"/>
  <c r="L19" i="3"/>
  <c r="L20" i="3"/>
  <c r="L21" i="3"/>
  <c r="L22" i="3"/>
  <c r="L23" i="3"/>
  <c r="L25" i="3"/>
  <c r="I26" i="3"/>
  <c r="J26" i="3"/>
  <c r="L26" i="3"/>
  <c r="N2" i="3"/>
  <c r="N3" i="3"/>
  <c r="N4" i="3"/>
  <c r="N5" i="3"/>
  <c r="N6" i="3"/>
  <c r="N7" i="3"/>
  <c r="N8" i="3"/>
  <c r="N9" i="3"/>
  <c r="N10" i="3"/>
  <c r="N11" i="3"/>
  <c r="N12" i="3"/>
  <c r="M2" i="3"/>
  <c r="M3" i="3"/>
  <c r="M4" i="3"/>
  <c r="M5" i="3"/>
  <c r="M6" i="3"/>
  <c r="M7" i="3"/>
  <c r="M8" i="3"/>
  <c r="M9" i="3"/>
  <c r="M10" i="3"/>
  <c r="M11" i="3"/>
  <c r="M12" i="3"/>
  <c r="I11" i="3"/>
  <c r="J11" i="3"/>
  <c r="L2" i="3"/>
  <c r="L3" i="3"/>
  <c r="L4" i="3"/>
  <c r="L5" i="3"/>
  <c r="L6" i="3"/>
  <c r="L7" i="3"/>
  <c r="L8" i="3"/>
  <c r="L9" i="3"/>
  <c r="L10" i="3"/>
  <c r="L11" i="3"/>
  <c r="I12" i="3"/>
  <c r="J12" i="3"/>
  <c r="L12" i="3"/>
  <c r="I53" i="2"/>
  <c r="J53" i="2"/>
  <c r="N86" i="2"/>
  <c r="N87" i="2"/>
  <c r="N88" i="2"/>
  <c r="N95" i="2"/>
  <c r="N96" i="2"/>
  <c r="M86" i="2"/>
  <c r="M87" i="2"/>
  <c r="M88" i="2"/>
  <c r="M95" i="2"/>
  <c r="M96" i="2"/>
  <c r="L86" i="2"/>
  <c r="L87" i="2"/>
  <c r="L88" i="2"/>
  <c r="L95" i="2"/>
  <c r="I96" i="2"/>
  <c r="J96" i="2"/>
  <c r="L96" i="2"/>
  <c r="J95" i="2"/>
  <c r="I95" i="2"/>
  <c r="N72" i="2"/>
  <c r="N73" i="2"/>
  <c r="N74" i="2"/>
  <c r="N75" i="2"/>
  <c r="N81" i="2"/>
  <c r="N82" i="2"/>
  <c r="M72" i="2"/>
  <c r="M73" i="2"/>
  <c r="M74" i="2"/>
  <c r="M75" i="2"/>
  <c r="M81" i="2"/>
  <c r="M82" i="2"/>
  <c r="L72" i="2"/>
  <c r="L73" i="2"/>
  <c r="L74" i="2"/>
  <c r="L75" i="2"/>
  <c r="L81" i="2"/>
  <c r="I82" i="2"/>
  <c r="J82" i="2"/>
  <c r="L82" i="2"/>
  <c r="J81" i="2"/>
  <c r="I81" i="2"/>
  <c r="N58" i="2"/>
  <c r="N59" i="2"/>
  <c r="N60" i="2"/>
  <c r="N61" i="2"/>
  <c r="N62" i="2"/>
  <c r="N67" i="2"/>
  <c r="N68" i="2"/>
  <c r="M58" i="2"/>
  <c r="M59" i="2"/>
  <c r="M60" i="2"/>
  <c r="M61" i="2"/>
  <c r="M62" i="2"/>
  <c r="M67" i="2"/>
  <c r="M68" i="2"/>
  <c r="L58" i="2"/>
  <c r="L59" i="2"/>
  <c r="L60" i="2"/>
  <c r="L61" i="2"/>
  <c r="L62" i="2"/>
  <c r="L67" i="2"/>
  <c r="I68" i="2"/>
  <c r="J68" i="2"/>
  <c r="L68" i="2"/>
  <c r="J67" i="2"/>
  <c r="I67" i="2"/>
  <c r="N44" i="2"/>
  <c r="N45" i="2"/>
  <c r="N46" i="2"/>
  <c r="N47" i="2"/>
  <c r="N48" i="2"/>
  <c r="N49" i="2"/>
  <c r="N53" i="2"/>
  <c r="N54" i="2"/>
  <c r="M44" i="2"/>
  <c r="M45" i="2"/>
  <c r="M46" i="2"/>
  <c r="M47" i="2"/>
  <c r="M48" i="2"/>
  <c r="M49" i="2"/>
  <c r="M53" i="2"/>
  <c r="M54" i="2"/>
  <c r="L44" i="2"/>
  <c r="L45" i="2"/>
  <c r="L46" i="2"/>
  <c r="L47" i="2"/>
  <c r="L48" i="2"/>
  <c r="L49" i="2"/>
  <c r="L53" i="2"/>
  <c r="I54" i="2"/>
  <c r="J54" i="2"/>
  <c r="L54" i="2"/>
  <c r="N30" i="2"/>
  <c r="N31" i="2"/>
  <c r="N32" i="2"/>
  <c r="N33" i="2"/>
  <c r="N34" i="2"/>
  <c r="N35" i="2"/>
  <c r="N36" i="2"/>
  <c r="N39" i="2"/>
  <c r="N40" i="2"/>
  <c r="M30" i="2"/>
  <c r="M31" i="2"/>
  <c r="M32" i="2"/>
  <c r="M33" i="2"/>
  <c r="M34" i="2"/>
  <c r="M35" i="2"/>
  <c r="M36" i="2"/>
  <c r="M39" i="2"/>
  <c r="M40" i="2"/>
  <c r="I39" i="2"/>
  <c r="J39" i="2"/>
  <c r="L30" i="2"/>
  <c r="L31" i="2"/>
  <c r="L32" i="2"/>
  <c r="L33" i="2"/>
  <c r="L34" i="2"/>
  <c r="L35" i="2"/>
  <c r="L36" i="2"/>
  <c r="L39" i="2"/>
  <c r="I40" i="2"/>
  <c r="J40" i="2"/>
  <c r="L40" i="2"/>
  <c r="N16" i="2"/>
  <c r="N17" i="2"/>
  <c r="N18" i="2"/>
  <c r="N19" i="2"/>
  <c r="N20" i="2"/>
  <c r="N21" i="2"/>
  <c r="N22" i="2"/>
  <c r="N23" i="2"/>
  <c r="N25" i="2"/>
  <c r="N26" i="2"/>
  <c r="M16" i="2"/>
  <c r="M17" i="2"/>
  <c r="M18" i="2"/>
  <c r="M19" i="2"/>
  <c r="M20" i="2"/>
  <c r="M21" i="2"/>
  <c r="M22" i="2"/>
  <c r="M23" i="2"/>
  <c r="M25" i="2"/>
  <c r="M26" i="2"/>
  <c r="I25" i="2"/>
  <c r="J25" i="2"/>
  <c r="L16" i="2"/>
  <c r="L17" i="2"/>
  <c r="L18" i="2"/>
  <c r="L19" i="2"/>
  <c r="L20" i="2"/>
  <c r="L21" i="2"/>
  <c r="L22" i="2"/>
  <c r="L23" i="2"/>
  <c r="L25" i="2"/>
  <c r="I26" i="2"/>
  <c r="J26" i="2"/>
  <c r="L26" i="2"/>
  <c r="N2" i="2"/>
  <c r="N3" i="2"/>
  <c r="N4" i="2"/>
  <c r="N5" i="2"/>
  <c r="N6" i="2"/>
  <c r="N7" i="2"/>
  <c r="N8" i="2"/>
  <c r="N9" i="2"/>
  <c r="N10" i="2"/>
  <c r="N11" i="2"/>
  <c r="N12" i="2"/>
  <c r="M2" i="2"/>
  <c r="M3" i="2"/>
  <c r="M4" i="2"/>
  <c r="M5" i="2"/>
  <c r="M6" i="2"/>
  <c r="M7" i="2"/>
  <c r="M8" i="2"/>
  <c r="M9" i="2"/>
  <c r="M10" i="2"/>
  <c r="M11" i="2"/>
  <c r="M12" i="2"/>
  <c r="I11" i="2"/>
  <c r="J11" i="2"/>
  <c r="L2" i="2"/>
  <c r="L3" i="2"/>
  <c r="L4" i="2"/>
  <c r="L5" i="2"/>
  <c r="L6" i="2"/>
  <c r="L7" i="2"/>
  <c r="L8" i="2"/>
  <c r="L9" i="2"/>
  <c r="L10" i="2"/>
  <c r="L11" i="2"/>
  <c r="I12" i="2"/>
  <c r="J12" i="2"/>
  <c r="L12" i="2"/>
  <c r="I53" i="1"/>
  <c r="J53" i="1"/>
  <c r="M87" i="1"/>
  <c r="M88" i="1"/>
  <c r="M86" i="1"/>
  <c r="M95" i="1"/>
  <c r="N87" i="1"/>
  <c r="N88" i="1"/>
  <c r="N86" i="1"/>
  <c r="N95" i="1"/>
  <c r="L95" i="1"/>
  <c r="J96" i="1"/>
  <c r="I96" i="1"/>
  <c r="N96" i="1"/>
  <c r="M96" i="1"/>
  <c r="L96" i="1"/>
  <c r="M73" i="1"/>
  <c r="M74" i="1"/>
  <c r="M75" i="1"/>
  <c r="M72" i="1"/>
  <c r="M81" i="1"/>
  <c r="N73" i="1"/>
  <c r="N74" i="1"/>
  <c r="N75" i="1"/>
  <c r="N72" i="1"/>
  <c r="N81" i="1"/>
  <c r="L81" i="1"/>
  <c r="J82" i="1"/>
  <c r="I82" i="1"/>
  <c r="N82" i="1"/>
  <c r="M82" i="1"/>
  <c r="L82" i="1"/>
  <c r="N59" i="1"/>
  <c r="N60" i="1"/>
  <c r="N61" i="1"/>
  <c r="N62" i="1"/>
  <c r="N58" i="1"/>
  <c r="N67" i="1"/>
  <c r="N68" i="1"/>
  <c r="M59" i="1"/>
  <c r="M60" i="1"/>
  <c r="M61" i="1"/>
  <c r="M62" i="1"/>
  <c r="M58" i="1"/>
  <c r="M67" i="1"/>
  <c r="M68" i="1"/>
  <c r="L67" i="1"/>
  <c r="I68" i="1"/>
  <c r="J68" i="1"/>
  <c r="L68" i="1"/>
  <c r="N44" i="1"/>
  <c r="N45" i="1"/>
  <c r="N46" i="1"/>
  <c r="N47" i="1"/>
  <c r="N48" i="1"/>
  <c r="N49" i="1"/>
  <c r="N53" i="1"/>
  <c r="N54" i="1"/>
  <c r="M44" i="1"/>
  <c r="M45" i="1"/>
  <c r="M46" i="1"/>
  <c r="M47" i="1"/>
  <c r="M48" i="1"/>
  <c r="M49" i="1"/>
  <c r="M53" i="1"/>
  <c r="M54" i="1"/>
  <c r="L44" i="1"/>
  <c r="L45" i="1"/>
  <c r="L46" i="1"/>
  <c r="L47" i="1"/>
  <c r="L48" i="1"/>
  <c r="L49" i="1"/>
  <c r="L53" i="1"/>
  <c r="I54" i="1"/>
  <c r="J54" i="1"/>
  <c r="L54" i="1"/>
  <c r="N30" i="1"/>
  <c r="N31" i="1"/>
  <c r="N32" i="1"/>
  <c r="N33" i="1"/>
  <c r="N34" i="1"/>
  <c r="N35" i="1"/>
  <c r="N36" i="1"/>
  <c r="N39" i="1"/>
  <c r="N40" i="1"/>
  <c r="M30" i="1"/>
  <c r="M31" i="1"/>
  <c r="M32" i="1"/>
  <c r="M33" i="1"/>
  <c r="M34" i="1"/>
  <c r="M35" i="1"/>
  <c r="M36" i="1"/>
  <c r="M39" i="1"/>
  <c r="M40" i="1"/>
  <c r="I39" i="1"/>
  <c r="J39" i="1"/>
  <c r="L30" i="1"/>
  <c r="L31" i="1"/>
  <c r="L32" i="1"/>
  <c r="L33" i="1"/>
  <c r="L34" i="1"/>
  <c r="L35" i="1"/>
  <c r="L36" i="1"/>
  <c r="L39" i="1"/>
  <c r="I40" i="1"/>
  <c r="J40" i="1"/>
  <c r="L40" i="1"/>
  <c r="N16" i="1"/>
  <c r="N17" i="1"/>
  <c r="N18" i="1"/>
  <c r="N19" i="1"/>
  <c r="N20" i="1"/>
  <c r="N21" i="1"/>
  <c r="N22" i="1"/>
  <c r="N23" i="1"/>
  <c r="N25" i="1"/>
  <c r="N26" i="1"/>
  <c r="M16" i="1"/>
  <c r="M17" i="1"/>
  <c r="M18" i="1"/>
  <c r="M19" i="1"/>
  <c r="M20" i="1"/>
  <c r="M21" i="1"/>
  <c r="M22" i="1"/>
  <c r="M23" i="1"/>
  <c r="M25" i="1"/>
  <c r="M26" i="1"/>
  <c r="I25" i="1"/>
  <c r="J25" i="1"/>
  <c r="L16" i="1"/>
  <c r="L17" i="1"/>
  <c r="L18" i="1"/>
  <c r="L19" i="1"/>
  <c r="L20" i="1"/>
  <c r="L21" i="1"/>
  <c r="L22" i="1"/>
  <c r="L23" i="1"/>
  <c r="L25" i="1"/>
  <c r="I26" i="1"/>
  <c r="J26" i="1"/>
  <c r="L26" i="1"/>
  <c r="I11" i="1"/>
  <c r="J11" i="1"/>
  <c r="L2" i="1"/>
  <c r="L3" i="1"/>
  <c r="L4" i="1"/>
  <c r="L5" i="1"/>
  <c r="L6" i="1"/>
  <c r="L7" i="1"/>
  <c r="L8" i="1"/>
  <c r="L9" i="1"/>
  <c r="L10" i="1"/>
  <c r="L11" i="1"/>
  <c r="I12" i="1"/>
  <c r="J12" i="1"/>
  <c r="L12" i="1"/>
  <c r="N2" i="1"/>
  <c r="N3" i="1"/>
  <c r="N4" i="1"/>
  <c r="N5" i="1"/>
  <c r="N6" i="1"/>
  <c r="N7" i="1"/>
  <c r="N8" i="1"/>
  <c r="N9" i="1"/>
  <c r="N10" i="1"/>
  <c r="N11" i="1"/>
  <c r="N12" i="1"/>
  <c r="M2" i="1"/>
  <c r="M3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<sst xmlns="http://schemas.openxmlformats.org/spreadsheetml/2006/main" count="289" uniqueCount="28">
  <si>
    <t xml:space="preserve">Distance Along Trasect </t>
  </si>
  <si>
    <t>Soil Solution pH</t>
  </si>
  <si>
    <t>Total Nitrogen</t>
  </si>
  <si>
    <t>Cation Exchange Capacity</t>
  </si>
  <si>
    <t>m</t>
  </si>
  <si>
    <t>(% of OM)</t>
  </si>
  <si>
    <t>(cmol/Kg)</t>
  </si>
  <si>
    <t>10m</t>
  </si>
  <si>
    <t>tail</t>
  </si>
  <si>
    <t>head</t>
  </si>
  <si>
    <t>N</t>
  </si>
  <si>
    <t>(ztail-ztailbar)*(zhead-zheadbar)</t>
  </si>
  <si>
    <t>lag</t>
  </si>
  <si>
    <t>spatial correlation</t>
  </si>
  <si>
    <t>(ztail-zhead)^2</t>
  </si>
  <si>
    <t>|ztail-zhead|</t>
  </si>
  <si>
    <t>semivariance</t>
  </si>
  <si>
    <t>medogram</t>
  </si>
  <si>
    <t>20m</t>
  </si>
  <si>
    <t>30m</t>
  </si>
  <si>
    <t>40m</t>
  </si>
  <si>
    <t>50m</t>
  </si>
  <si>
    <t>60m</t>
  </si>
  <si>
    <t>70m</t>
  </si>
  <si>
    <t>Distance</t>
  </si>
  <si>
    <t>km</t>
  </si>
  <si>
    <t>pred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</si>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</sst>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Regression!$B$18:$B$27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xVal>
          <c:yVal>
            <c:numRef>
              <c:f>Regression!$C$18:$C$27</c:f>
              <c:numCache>
                <c:formatCode>General</c:formatCode>
                <c:ptCount val="10"/>
                <c:pt idx="0">
                  <c:v>1.23</c:v>
                </c:pt>
                <c:pt idx="1">
                  <c:v>1.1399999999999999</c:v>
                </c:pt>
                <c:pt idx="2">
                  <c:v>1.18</c:v>
                </c:pt>
                <c:pt idx="3">
                  <c:v>1.36</c:v>
                </c:pt>
                <c:pt idx="4">
                  <c:v>1.74</c:v>
                </c:pt>
                <c:pt idx="5">
                  <c:v>2.19</c:v>
                </c:pt>
                <c:pt idx="6">
                  <c:v>2.0099999999999998</c:v>
                </c:pt>
                <c:pt idx="7">
                  <c:v>2.23</c:v>
                </c:pt>
                <c:pt idx="8">
                  <c:v>2.33</c:v>
                </c:pt>
                <c:pt idx="9">
                  <c:v>3.14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11264"/>
        <c:axId val="388308128"/>
      </c:scatterChart>
      <c:valAx>
        <c:axId val="3883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8128"/>
        <c:crosses val="autoZero"/>
        <c:crossBetween val="midCat"/>
      </c:valAx>
      <c:valAx>
        <c:axId val="3883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nitrogen residual semivarogram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Regression!$T$1</c:f>
              <c:strCache>
                <c:ptCount val="1"/>
                <c:pt idx="0">
                  <c:v>semivariance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Regression!$S$2:$S$8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Regression!$T$2:$T$8</c:f>
              <c:numCache>
                <c:formatCode>General</c:formatCode>
                <c:ptCount val="7"/>
                <c:pt idx="0">
                  <c:v>3.2700072169111145E-2</c:v>
                </c:pt>
                <c:pt idx="1">
                  <c:v>4.4006005720000033E-2</c:v>
                </c:pt>
                <c:pt idx="2">
                  <c:v>6.0053311958571463E-2</c:v>
                </c:pt>
                <c:pt idx="3">
                  <c:v>3.0322124448000004E-2</c:v>
                </c:pt>
                <c:pt idx="4">
                  <c:v>1.0890888850000025E-2</c:v>
                </c:pt>
                <c:pt idx="5">
                  <c:v>1.7633307528000016E-2</c:v>
                </c:pt>
                <c:pt idx="6">
                  <c:v>3.4313373356666753E-2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912"/>
        <c:axId val="197802264"/>
      </c:lineChart>
      <c:catAx>
        <c:axId val="1977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2264"/>
        <c:crosses val="autoZero"/>
        <c:auto val="1"/>
        <c:lblAlgn val="ctr"/>
        <c:lblOffset val="100"/>
        <c:noMultiLvlLbl val="0"/>
      </c:catAx>
      <c:valAx>
        <c:axId val="1978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CEC semivariogram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CEC!$T$1</c:f>
              <c:strCache>
                <c:ptCount val="1"/>
                <c:pt idx="0">
                  <c:v>semivariance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CEC!$Q$2:$Q$8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CEC!$T$2:$T$8</c:f>
              <c:numCache>
                <c:formatCode>General</c:formatCode>
                <c:ptCount val="7"/>
                <c:pt idx="0">
                  <c:v>46.722777777777765</c:v>
                </c:pt>
                <c:pt idx="1">
                  <c:v>111.51499999999997</c:v>
                </c:pt>
                <c:pt idx="2">
                  <c:v>197.41857142857148</c:v>
                </c:pt>
                <c:pt idx="3">
                  <c:v>383.85666666666674</c:v>
                </c:pt>
                <c:pt idx="4">
                  <c:v>620.29099999999994</c:v>
                </c:pt>
                <c:pt idx="5">
                  <c:v>758.60249999999996</c:v>
                </c:pt>
                <c:pt idx="6">
                  <c:v>1037.1033333333335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08496"/>
        <c:axId val="386808888"/>
      </c:lineChart>
      <c:catAx>
        <c:axId val="3868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8888"/>
        <c:crosses val="autoZero"/>
        <c:auto val="1"/>
        <c:lblAlgn val="ctr"/>
        <c:lblOffset val="100"/>
        <c:noMultiLvlLbl val="0"/>
      </c:catAx>
      <c:valAx>
        <c:axId val="3868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semivariogram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pH!$S$1</c:f>
              <c:strCache>
                <c:ptCount val="1"/>
                <c:pt idx="0">
                  <c:v>semivariance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pH!$R$2:$R$8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pH!$S$2:$S$8</c:f>
              <c:numCache>
                <c:formatCode>General</c:formatCode>
                <c:ptCount val="7"/>
                <c:pt idx="0">
                  <c:v>0.11420000000000005</c:v>
                </c:pt>
                <c:pt idx="1">
                  <c:v>0.23554999999999998</c:v>
                </c:pt>
                <c:pt idx="2">
                  <c:v>0.40396428571428583</c:v>
                </c:pt>
                <c:pt idx="3">
                  <c:v>0.57370833333333338</c:v>
                </c:pt>
                <c:pt idx="4">
                  <c:v>1.0503499999999999</c:v>
                </c:pt>
                <c:pt idx="5">
                  <c:v>1.2502124999999999</c:v>
                </c:pt>
                <c:pt idx="6">
                  <c:v>1.6738833333333336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09672"/>
        <c:axId val="386810064"/>
      </c:lineChart>
      <c:catAx>
        <c:axId val="3868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0064"/>
        <c:crosses val="autoZero"/>
        <c:auto val="1"/>
        <c:lblAlgn val="ctr"/>
        <c:lblOffset val="100"/>
        <c:noMultiLvlLbl val="0"/>
      </c:catAx>
      <c:valAx>
        <c:axId val="3868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nitrogen spatial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nitrogen'!$T$1</c:f>
              <c:strCache>
                <c:ptCount val="1"/>
                <c:pt idx="0">
                  <c:v>spatial correlation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nitrogen'!$S$2:$S$8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'Total nitrogen'!$T$2:$T$8</c:f>
              <c:numCache>
                <c:formatCode>General</c:formatCode>
                <c:ptCount val="7"/>
                <c:pt idx="0">
                  <c:v>0.79423447619528698</c:v>
                </c:pt>
                <c:pt idx="1">
                  <c:v>0.72189138863057056</c:v>
                </c:pt>
                <c:pt idx="2">
                  <c:v>0.61475783412886598</c:v>
                </c:pt>
                <c:pt idx="3">
                  <c:v>0.74741911089324498</c:v>
                </c:pt>
                <c:pt idx="4">
                  <c:v>0.78624409006014162</c:v>
                </c:pt>
                <c:pt idx="5">
                  <c:v>0.61027399639889668</c:v>
                </c:pt>
                <c:pt idx="6">
                  <c:v>-0.10912310960007214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11240"/>
        <c:axId val="198211352"/>
      </c:lineChart>
      <c:catAx>
        <c:axId val="38681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1352"/>
        <c:crosses val="autoZero"/>
        <c:auto val="1"/>
        <c:lblAlgn val="ctr"/>
        <c:lblOffset val="100"/>
        <c:noMultiLvlLbl val="0"/>
      </c:catAx>
      <c:valAx>
        <c:axId val="19821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nitrogen semivariogram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nitrogen'!$V$1</c:f>
              <c:strCache>
                <c:ptCount val="1"/>
                <c:pt idx="0">
                  <c:v>semivariance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nitrogen'!$U$2:$U$8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'Total nitrogen'!$V$2:$V$8</c:f>
              <c:numCache>
                <c:formatCode>General</c:formatCode>
                <c:ptCount val="7"/>
                <c:pt idx="0">
                  <c:v>6.3105555555555581E-2</c:v>
                </c:pt>
                <c:pt idx="1">
                  <c:v>0.12865000000000004</c:v>
                </c:pt>
                <c:pt idx="2">
                  <c:v>0.23972142857142861</c:v>
                </c:pt>
                <c:pt idx="3">
                  <c:v>0.33825</c:v>
                </c:pt>
                <c:pt idx="4">
                  <c:v>0.56819000000000008</c:v>
                </c:pt>
                <c:pt idx="5">
                  <c:v>0.78592499999999998</c:v>
                </c:pt>
                <c:pt idx="6">
                  <c:v>1.04295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2136"/>
        <c:axId val="198212528"/>
      </c:lineChart>
      <c:catAx>
        <c:axId val="19821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2528"/>
        <c:crosses val="autoZero"/>
        <c:auto val="1"/>
        <c:lblAlgn val="ctr"/>
        <c:lblOffset val="100"/>
        <c:noMultiLvlLbl val="0"/>
      </c:catAx>
      <c:valAx>
        <c:axId val="1982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nitrogen medogram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nitrogen'!$X$1</c:f>
              <c:strCache>
                <c:ptCount val="1"/>
                <c:pt idx="0">
                  <c:v>medogram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nitrogen'!$U$2:$U$8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'Total nitrogen'!$X$2:$X$8</c:f>
              <c:numCache>
                <c:formatCode>General</c:formatCode>
                <c:ptCount val="7"/>
                <c:pt idx="0">
                  <c:v>0.13611111111111115</c:v>
                </c:pt>
                <c:pt idx="1">
                  <c:v>0.2</c:v>
                </c:pt>
                <c:pt idx="2">
                  <c:v>0.29642857142857143</c:v>
                </c:pt>
                <c:pt idx="3">
                  <c:v>0.39999999999999997</c:v>
                </c:pt>
                <c:pt idx="4">
                  <c:v>0.52500000000000002</c:v>
                </c:pt>
                <c:pt idx="5">
                  <c:v>0.6</c:v>
                </c:pt>
                <c:pt idx="6">
                  <c:v>0.69166666666666676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94512"/>
        <c:axId val="397794904"/>
      </c:lineChart>
      <c:catAx>
        <c:axId val="3977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4904"/>
        <c:crosses val="autoZero"/>
        <c:auto val="1"/>
        <c:lblAlgn val="ctr"/>
        <c:lblOffset val="100"/>
        <c:noMultiLvlLbl val="0"/>
      </c:catAx>
      <c:valAx>
        <c:axId val="39779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0</xdr:row>
      <xdr:rowOff>0</xdr:rowOff>
    </xdr:from>
    <xdr:to>
      <xdr:col>8</xdr:col>
      <xdr:colOff>595312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10</xdr:row>
      <xdr:rowOff>71437</xdr:rowOff>
    </xdr:from>
    <xdr:to>
      <xdr:col>21</xdr:col>
      <xdr:colOff>552450</xdr:colOff>
      <xdr:row>24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157162</xdr:rowOff>
    </xdr:from>
    <xdr:to>
      <xdr:col>14</xdr:col>
      <xdr:colOff>352425</xdr:colOff>
      <xdr:row>19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157162</xdr:rowOff>
    </xdr:from>
    <xdr:to>
      <xdr:col>13</xdr:col>
      <xdr:colOff>352425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100012</xdr:rowOff>
    </xdr:from>
    <xdr:to>
      <xdr:col>15</xdr:col>
      <xdr:colOff>323850</xdr:colOff>
      <xdr:row>19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504825</xdr:colOff>
      <xdr:row>14</xdr:row>
      <xdr:rowOff>61912</xdr:rowOff>
    </xdr:from>
    <xdr:to>
      <xdr:col>30</xdr:col>
      <xdr:colOff>200025</xdr:colOff>
      <xdr:row>28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466725</xdr:colOff>
      <xdr:row>1</xdr:row>
      <xdr:rowOff>147637</xdr:rowOff>
    </xdr:from>
    <xdr:to>
      <xdr:col>36</xdr:col>
      <xdr:colOff>161925</xdr:colOff>
      <xdr:row>16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92" workbookViewId="0">
      <selection activeCell="A98" sqref="A98:XFD11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I1" t="s">
        <v>7</v>
      </c>
      <c r="J1" t="s">
        <v>8</v>
      </c>
      <c r="K1" t="s">
        <v>9</v>
      </c>
      <c r="M1" t="s">
        <v>11</v>
      </c>
      <c r="N1" t="s">
        <v>14</v>
      </c>
      <c r="O1" t="s">
        <v>15</v>
      </c>
      <c r="Q1" t="s">
        <v>12</v>
      </c>
      <c r="R1" t="s">
        <v>13</v>
      </c>
      <c r="S1" t="s">
        <v>12</v>
      </c>
      <c r="T1" t="s">
        <v>16</v>
      </c>
      <c r="U1" t="s">
        <v>17</v>
      </c>
    </row>
    <row r="2" spans="1:21" x14ac:dyDescent="0.25">
      <c r="A2" t="s">
        <v>4</v>
      </c>
      <c r="C2" t="s">
        <v>5</v>
      </c>
      <c r="D2" t="s">
        <v>6</v>
      </c>
      <c r="J2">
        <v>0.10149999999999992</v>
      </c>
      <c r="K2">
        <v>-7.0742000000000083E-2</v>
      </c>
      <c r="M2">
        <f>(J2-$J$11)*(K2-$K$11)</f>
        <v>-7.3762421625679043E-3</v>
      </c>
      <c r="N2">
        <f>(J2-K2)^2</f>
        <v>2.9667306564E-2</v>
      </c>
      <c r="O2">
        <f>ABS(J2-K2)</f>
        <v>0.17224200000000001</v>
      </c>
      <c r="Q2">
        <v>10</v>
      </c>
      <c r="R2">
        <v>-9.8642523920477992E-3</v>
      </c>
      <c r="S2">
        <v>10</v>
      </c>
      <c r="T2">
        <v>3.2700072169111145E-2</v>
      </c>
      <c r="U2">
        <v>0.10397966666666672</v>
      </c>
    </row>
    <row r="3" spans="1:21" x14ac:dyDescent="0.25">
      <c r="A3">
        <v>0</v>
      </c>
      <c r="B3">
        <v>3.72</v>
      </c>
      <c r="C3">
        <v>1.23</v>
      </c>
      <c r="D3">
        <v>40.799999999999997</v>
      </c>
      <c r="J3">
        <v>-7.0742000000000083E-2</v>
      </c>
      <c r="K3">
        <v>-0.14268000000000014</v>
      </c>
      <c r="M3">
        <f t="shared" ref="M3:M10" si="0">(J3-$J$11)*(K3-$K$11)</f>
        <v>6.3543051409876532E-3</v>
      </c>
      <c r="N3">
        <f t="shared" ref="N3:N10" si="1">(J3-K3)^2</f>
        <v>5.1750758440000082E-3</v>
      </c>
      <c r="O3">
        <f t="shared" ref="O3:O10" si="2">ABS(J3-K3)</f>
        <v>7.1938000000000057E-2</v>
      </c>
      <c r="Q3">
        <v>20</v>
      </c>
      <c r="R3">
        <v>-0.3687933431237736</v>
      </c>
      <c r="S3">
        <v>20</v>
      </c>
      <c r="T3">
        <v>4.4006005720000033E-2</v>
      </c>
      <c r="U3">
        <v>0.13287050000000006</v>
      </c>
    </row>
    <row r="4" spans="1:21" x14ac:dyDescent="0.25">
      <c r="A4">
        <v>10</v>
      </c>
      <c r="B4">
        <v>3.8</v>
      </c>
      <c r="C4">
        <v>1.1399999999999999</v>
      </c>
      <c r="D4">
        <v>30.4</v>
      </c>
      <c r="J4">
        <v>-0.14268000000000014</v>
      </c>
      <c r="K4">
        <v>-0.1043139999999998</v>
      </c>
      <c r="M4">
        <f t="shared" si="0"/>
        <v>1.1197495638320955E-2</v>
      </c>
      <c r="N4">
        <f t="shared" si="1"/>
        <v>1.4719499560000265E-3</v>
      </c>
      <c r="O4">
        <f t="shared" si="2"/>
        <v>3.8366000000000344E-2</v>
      </c>
      <c r="Q4">
        <v>30</v>
      </c>
      <c r="R4">
        <v>-0.71787953654833514</v>
      </c>
      <c r="S4">
        <v>30</v>
      </c>
      <c r="T4">
        <v>6.0053311958571463E-2</v>
      </c>
      <c r="U4">
        <v>0.14478014285714289</v>
      </c>
    </row>
    <row r="5" spans="1:21" x14ac:dyDescent="0.25">
      <c r="A5">
        <v>20</v>
      </c>
      <c r="B5">
        <v>3.83</v>
      </c>
      <c r="C5">
        <v>1.18</v>
      </c>
      <c r="D5">
        <v>40.700000000000003</v>
      </c>
      <c r="J5">
        <v>-0.1043139999999998</v>
      </c>
      <c r="K5">
        <v>0.10435599999999989</v>
      </c>
      <c r="M5">
        <f t="shared" si="0"/>
        <v>-9.4656794456789723E-3</v>
      </c>
      <c r="N5">
        <f t="shared" si="1"/>
        <v>4.3543168899999873E-2</v>
      </c>
      <c r="O5">
        <f t="shared" si="2"/>
        <v>0.20866999999999969</v>
      </c>
      <c r="Q5">
        <v>40</v>
      </c>
      <c r="R5">
        <v>0.14306828058367033</v>
      </c>
      <c r="S5">
        <v>40</v>
      </c>
      <c r="T5">
        <v>3.0322124448000004E-2</v>
      </c>
      <c r="U5">
        <v>8.8505333333333269E-2</v>
      </c>
    </row>
    <row r="6" spans="1:21" x14ac:dyDescent="0.25">
      <c r="A6">
        <v>30</v>
      </c>
      <c r="B6">
        <v>3.94</v>
      </c>
      <c r="C6">
        <v>1.36</v>
      </c>
      <c r="D6">
        <v>48</v>
      </c>
      <c r="J6">
        <v>0.10435599999999989</v>
      </c>
      <c r="K6">
        <v>0.35332999999999992</v>
      </c>
      <c r="M6">
        <f t="shared" si="0"/>
        <v>4.6210992276543211E-2</v>
      </c>
      <c r="N6">
        <f t="shared" si="1"/>
        <v>6.1988052676000015E-2</v>
      </c>
      <c r="O6">
        <f t="shared" si="2"/>
        <v>0.24897400000000003</v>
      </c>
      <c r="Q6">
        <v>50</v>
      </c>
      <c r="R6">
        <v>0.7499210101423851</v>
      </c>
      <c r="S6">
        <v>50</v>
      </c>
      <c r="T6">
        <v>1.0890888850000025E-2</v>
      </c>
      <c r="U6">
        <v>5.9157000000000057E-2</v>
      </c>
    </row>
    <row r="7" spans="1:21" x14ac:dyDescent="0.25">
      <c r="A7">
        <v>40</v>
      </c>
      <c r="B7">
        <v>3.95</v>
      </c>
      <c r="C7">
        <v>1.74</v>
      </c>
      <c r="D7">
        <v>45.2</v>
      </c>
      <c r="J7">
        <v>0.35332999999999992</v>
      </c>
      <c r="K7">
        <v>-5.739200000000011E-2</v>
      </c>
      <c r="M7">
        <f t="shared" si="0"/>
        <v>-1.7351517867012358E-2</v>
      </c>
      <c r="N7">
        <f t="shared" si="1"/>
        <v>0.16869256128400004</v>
      </c>
      <c r="O7">
        <f t="shared" si="2"/>
        <v>0.41072200000000003</v>
      </c>
      <c r="Q7">
        <v>60</v>
      </c>
      <c r="R7">
        <v>0.51029384246190046</v>
      </c>
      <c r="S7">
        <v>60</v>
      </c>
      <c r="T7">
        <v>1.7633307528000016E-2</v>
      </c>
      <c r="U7">
        <v>7.9723000000000072E-2</v>
      </c>
    </row>
    <row r="8" spans="1:21" x14ac:dyDescent="0.25">
      <c r="A8">
        <v>50</v>
      </c>
      <c r="B8">
        <v>4.75</v>
      </c>
      <c r="C8">
        <v>2.19</v>
      </c>
      <c r="D8">
        <v>62.9</v>
      </c>
      <c r="J8">
        <v>-5.739200000000011E-2</v>
      </c>
      <c r="K8">
        <v>-9.7810000000000397E-2</v>
      </c>
      <c r="M8">
        <f t="shared" si="0"/>
        <v>3.0294981698765532E-3</v>
      </c>
      <c r="N8">
        <f t="shared" si="1"/>
        <v>1.6336147240000232E-3</v>
      </c>
      <c r="O8">
        <f t="shared" si="2"/>
        <v>4.0418000000000287E-2</v>
      </c>
      <c r="Q8">
        <v>70</v>
      </c>
      <c r="R8">
        <v>-2.8252008644161986E-2</v>
      </c>
      <c r="S8">
        <v>70</v>
      </c>
      <c r="T8">
        <v>3.4313373356666753E-2</v>
      </c>
      <c r="U8">
        <v>0.12690633333333348</v>
      </c>
    </row>
    <row r="9" spans="1:21" x14ac:dyDescent="0.25">
      <c r="A9">
        <v>60</v>
      </c>
      <c r="B9">
        <v>4.5999999999999996</v>
      </c>
      <c r="C9">
        <v>2.0099999999999998</v>
      </c>
      <c r="D9">
        <v>68.599999999999994</v>
      </c>
      <c r="J9">
        <v>-9.7810000000000397E-2</v>
      </c>
      <c r="K9">
        <v>-0.28792400000000029</v>
      </c>
      <c r="M9">
        <f t="shared" si="0"/>
        <v>2.0864498484987747E-2</v>
      </c>
      <c r="N9">
        <f t="shared" si="1"/>
        <v>3.6143332995999956E-2</v>
      </c>
      <c r="O9">
        <f t="shared" si="2"/>
        <v>0.19011399999999989</v>
      </c>
    </row>
    <row r="10" spans="1:21" x14ac:dyDescent="0.25">
      <c r="A10">
        <v>70</v>
      </c>
      <c r="B10">
        <v>4.9000000000000004</v>
      </c>
      <c r="C10">
        <v>2.23</v>
      </c>
      <c r="D10">
        <v>70.900000000000006</v>
      </c>
      <c r="J10">
        <v>-0.28792400000000029</v>
      </c>
      <c r="K10">
        <v>0.20226600000000028</v>
      </c>
      <c r="M10">
        <f t="shared" si="0"/>
        <v>-5.6681788772345809E-2</v>
      </c>
      <c r="N10">
        <f t="shared" si="1"/>
        <v>0.24028623610000055</v>
      </c>
      <c r="O10">
        <f t="shared" si="2"/>
        <v>0.49019000000000057</v>
      </c>
    </row>
    <row r="11" spans="1:21" x14ac:dyDescent="0.25">
      <c r="A11">
        <v>80</v>
      </c>
      <c r="B11">
        <v>5.3</v>
      </c>
      <c r="C11">
        <v>2.33</v>
      </c>
      <c r="D11">
        <v>82.9</v>
      </c>
      <c r="H11" t="s">
        <v>10</v>
      </c>
      <c r="I11">
        <v>9</v>
      </c>
      <c r="J11">
        <f>AVERAGE(J2:J10)</f>
        <v>-2.2408444444444564E-2</v>
      </c>
      <c r="K11">
        <f>AVERAGE(K2:K10)</f>
        <v>-1.1212222222222302E-2</v>
      </c>
      <c r="M11">
        <f>SUM(M2:M10)</f>
        <v>-3.2184385368889262E-3</v>
      </c>
      <c r="N11">
        <f t="shared" ref="N11:O11" si="3">SUM(N2:N10)</f>
        <v>0.5886012990440006</v>
      </c>
      <c r="O11">
        <f t="shared" si="3"/>
        <v>1.8716340000000009</v>
      </c>
    </row>
    <row r="12" spans="1:21" x14ac:dyDescent="0.25">
      <c r="A12">
        <v>90</v>
      </c>
      <c r="B12">
        <v>6.36</v>
      </c>
      <c r="C12">
        <v>3.14</v>
      </c>
      <c r="D12">
        <v>91.3</v>
      </c>
      <c r="J12">
        <f>STDEV(J2:J10)</f>
        <v>0.18490523224554192</v>
      </c>
      <c r="K12">
        <f>STDEV(K2:K10)</f>
        <v>0.19606015153121883</v>
      </c>
      <c r="M12">
        <f>M11/9/(J12*K12)</f>
        <v>-9.8642523920477992E-3</v>
      </c>
      <c r="N12">
        <f>N11/(2*9)</f>
        <v>3.2700072169111145E-2</v>
      </c>
      <c r="O12">
        <f>O11/(2*9)</f>
        <v>0.10397966666666672</v>
      </c>
    </row>
    <row r="15" spans="1:21" x14ac:dyDescent="0.25">
      <c r="I15" t="s">
        <v>18</v>
      </c>
      <c r="J15" t="s">
        <v>8</v>
      </c>
      <c r="K15" t="s">
        <v>9</v>
      </c>
      <c r="M15" t="s">
        <v>11</v>
      </c>
      <c r="N15" t="s">
        <v>14</v>
      </c>
      <c r="O15" t="s">
        <v>15</v>
      </c>
    </row>
    <row r="16" spans="1:21" x14ac:dyDescent="0.25">
      <c r="A16" t="s">
        <v>0</v>
      </c>
      <c r="B16" t="s">
        <v>24</v>
      </c>
      <c r="C16" t="s">
        <v>2</v>
      </c>
      <c r="D16" t="s">
        <v>26</v>
      </c>
      <c r="E16" t="s">
        <v>27</v>
      </c>
      <c r="J16">
        <v>0.10149999999999992</v>
      </c>
      <c r="K16">
        <v>-0.14268000000000014</v>
      </c>
      <c r="M16">
        <f>(J16-$J$25)*(K16-$K$25)</f>
        <v>-1.2601685571000009E-2</v>
      </c>
      <c r="N16">
        <f>(J16-K16)^2</f>
        <v>5.9623872400000034E-2</v>
      </c>
      <c r="O16">
        <f>ABS(J16-K16)</f>
        <v>0.24418000000000006</v>
      </c>
    </row>
    <row r="17" spans="1:15" x14ac:dyDescent="0.25">
      <c r="A17" t="s">
        <v>4</v>
      </c>
      <c r="B17" t="s">
        <v>25</v>
      </c>
      <c r="C17" t="s">
        <v>5</v>
      </c>
      <c r="J17">
        <v>-7.0742000000000083E-2</v>
      </c>
      <c r="K17">
        <v>-0.1043139999999998</v>
      </c>
      <c r="M17">
        <f t="shared" ref="M17:M23" si="4">(J17-$J$25)*(K17-$K$25)</f>
        <v>8.1965669889999745E-3</v>
      </c>
      <c r="N17">
        <f t="shared" ref="N17:N23" si="5">(J17-K17)^2</f>
        <v>1.1270791839999808E-3</v>
      </c>
      <c r="O17">
        <f t="shared" ref="O17:O23" si="6">ABS(J17-K17)</f>
        <v>3.3571999999999713E-2</v>
      </c>
    </row>
    <row r="18" spans="1:15" x14ac:dyDescent="0.25">
      <c r="A18">
        <v>0</v>
      </c>
      <c r="B18">
        <f>A18/1000</f>
        <v>0</v>
      </c>
      <c r="C18">
        <v>1.23</v>
      </c>
      <c r="D18">
        <f>148.48*B18*B18+6.7394*B18+1.1285</f>
        <v>1.1285000000000001</v>
      </c>
      <c r="E18">
        <f>C18-D18</f>
        <v>0.10149999999999992</v>
      </c>
      <c r="F18">
        <v>1</v>
      </c>
      <c r="G18">
        <f>0.201*F18+0.7493</f>
        <v>0.95029999999999992</v>
      </c>
      <c r="J18">
        <v>-0.14268000000000014</v>
      </c>
      <c r="K18">
        <v>0.10435599999999989</v>
      </c>
      <c r="M18">
        <f t="shared" si="4"/>
        <v>-1.6593277547000001E-2</v>
      </c>
      <c r="N18">
        <f t="shared" si="5"/>
        <v>6.1026785296000016E-2</v>
      </c>
      <c r="O18">
        <f t="shared" si="6"/>
        <v>0.24703600000000003</v>
      </c>
    </row>
    <row r="19" spans="1:15" x14ac:dyDescent="0.25">
      <c r="A19">
        <v>10</v>
      </c>
      <c r="B19">
        <f t="shared" ref="B19:B27" si="7">A19/1000</f>
        <v>0.01</v>
      </c>
      <c r="C19">
        <v>1.1399999999999999</v>
      </c>
      <c r="D19">
        <f t="shared" ref="D19:D27" si="8">148.48*B19*B19+6.7394*B19+1.1285</f>
        <v>1.210742</v>
      </c>
      <c r="E19">
        <f t="shared" ref="E19:E27" si="9">C19-D19</f>
        <v>-7.0742000000000083E-2</v>
      </c>
      <c r="F19">
        <v>2</v>
      </c>
      <c r="G19">
        <f t="shared" ref="G19:G27" si="10">0.201*F19+0.7493</f>
        <v>1.1513</v>
      </c>
      <c r="J19">
        <v>-0.1043139999999998</v>
      </c>
      <c r="K19">
        <v>0.35332999999999992</v>
      </c>
      <c r="M19">
        <f t="shared" si="4"/>
        <v>-4.1100539594999895E-2</v>
      </c>
      <c r="N19">
        <f t="shared" si="5"/>
        <v>0.20943803073599973</v>
      </c>
      <c r="O19">
        <f t="shared" si="6"/>
        <v>0.45764399999999972</v>
      </c>
    </row>
    <row r="20" spans="1:15" x14ac:dyDescent="0.25">
      <c r="A20">
        <v>20</v>
      </c>
      <c r="B20">
        <f t="shared" si="7"/>
        <v>0.02</v>
      </c>
      <c r="C20">
        <v>1.18</v>
      </c>
      <c r="D20">
        <f t="shared" si="8"/>
        <v>1.3226800000000001</v>
      </c>
      <c r="E20">
        <f t="shared" si="9"/>
        <v>-0.14268000000000014</v>
      </c>
      <c r="F20">
        <v>3</v>
      </c>
      <c r="G20">
        <f t="shared" si="10"/>
        <v>1.3523000000000001</v>
      </c>
      <c r="J20">
        <v>0.10435599999999989</v>
      </c>
      <c r="K20">
        <v>-5.739200000000011E-2</v>
      </c>
      <c r="M20">
        <f t="shared" si="4"/>
        <v>-5.0175850750000025E-3</v>
      </c>
      <c r="N20">
        <f t="shared" si="5"/>
        <v>2.6162415503999999E-2</v>
      </c>
      <c r="O20">
        <f t="shared" si="6"/>
        <v>0.161748</v>
      </c>
    </row>
    <row r="21" spans="1:15" x14ac:dyDescent="0.25">
      <c r="A21">
        <v>30</v>
      </c>
      <c r="B21">
        <f t="shared" si="7"/>
        <v>0.03</v>
      </c>
      <c r="C21">
        <v>1.36</v>
      </c>
      <c r="D21">
        <f t="shared" si="8"/>
        <v>1.4643139999999999</v>
      </c>
      <c r="E21">
        <f t="shared" si="9"/>
        <v>-0.1043139999999998</v>
      </c>
      <c r="F21">
        <v>4</v>
      </c>
      <c r="G21">
        <f t="shared" si="10"/>
        <v>1.5533000000000001</v>
      </c>
      <c r="J21">
        <v>0.35332999999999992</v>
      </c>
      <c r="K21">
        <v>-9.7810000000000397E-2</v>
      </c>
      <c r="M21">
        <f t="shared" si="4"/>
        <v>-3.2212965411000105E-2</v>
      </c>
      <c r="N21">
        <f t="shared" si="5"/>
        <v>0.20352729960000029</v>
      </c>
      <c r="O21">
        <f t="shared" si="6"/>
        <v>0.45114000000000032</v>
      </c>
    </row>
    <row r="22" spans="1:15" x14ac:dyDescent="0.25">
      <c r="A22">
        <v>40</v>
      </c>
      <c r="B22">
        <f t="shared" si="7"/>
        <v>0.04</v>
      </c>
      <c r="C22">
        <v>1.74</v>
      </c>
      <c r="D22">
        <f t="shared" si="8"/>
        <v>1.6356440000000001</v>
      </c>
      <c r="E22">
        <f t="shared" si="9"/>
        <v>0.10435599999999989</v>
      </c>
      <c r="F22">
        <v>5</v>
      </c>
      <c r="G22">
        <f t="shared" si="10"/>
        <v>1.7543000000000002</v>
      </c>
      <c r="J22">
        <v>-5.739200000000011E-2</v>
      </c>
      <c r="K22">
        <v>-0.28792400000000029</v>
      </c>
      <c r="M22">
        <f t="shared" si="4"/>
        <v>1.9371562469000018E-2</v>
      </c>
      <c r="N22">
        <f t="shared" si="5"/>
        <v>5.3145003024000083E-2</v>
      </c>
      <c r="O22">
        <f t="shared" si="6"/>
        <v>0.23053200000000018</v>
      </c>
    </row>
    <row r="23" spans="1:15" x14ac:dyDescent="0.25">
      <c r="A23">
        <v>50</v>
      </c>
      <c r="B23">
        <f t="shared" si="7"/>
        <v>0.05</v>
      </c>
      <c r="C23">
        <v>2.19</v>
      </c>
      <c r="D23">
        <f t="shared" si="8"/>
        <v>1.83667</v>
      </c>
      <c r="E23">
        <f t="shared" si="9"/>
        <v>0.35332999999999992</v>
      </c>
      <c r="F23">
        <v>6</v>
      </c>
      <c r="G23">
        <f t="shared" si="10"/>
        <v>1.9552999999999998</v>
      </c>
      <c r="J23">
        <v>-9.7810000000000397E-2</v>
      </c>
      <c r="K23">
        <v>0.20226600000000028</v>
      </c>
      <c r="M23">
        <f t="shared" si="4"/>
        <v>-2.2373763867000102E-2</v>
      </c>
      <c r="N23">
        <f t="shared" si="5"/>
        <v>9.0045605776000404E-2</v>
      </c>
      <c r="O23">
        <f t="shared" si="6"/>
        <v>0.30007600000000068</v>
      </c>
    </row>
    <row r="24" spans="1:15" x14ac:dyDescent="0.25">
      <c r="A24">
        <v>60</v>
      </c>
      <c r="B24">
        <f t="shared" si="7"/>
        <v>0.06</v>
      </c>
      <c r="C24">
        <v>2.0099999999999998</v>
      </c>
      <c r="D24">
        <f t="shared" si="8"/>
        <v>2.0673919999999999</v>
      </c>
      <c r="E24">
        <f t="shared" si="9"/>
        <v>-5.739200000000011E-2</v>
      </c>
      <c r="F24">
        <v>7</v>
      </c>
      <c r="G24">
        <f t="shared" si="10"/>
        <v>2.1562999999999999</v>
      </c>
    </row>
    <row r="25" spans="1:15" x14ac:dyDescent="0.25">
      <c r="A25">
        <v>70</v>
      </c>
      <c r="B25">
        <f t="shared" si="7"/>
        <v>7.0000000000000007E-2</v>
      </c>
      <c r="C25">
        <v>2.23</v>
      </c>
      <c r="D25">
        <f t="shared" si="8"/>
        <v>2.3278100000000004</v>
      </c>
      <c r="E25">
        <f t="shared" si="9"/>
        <v>-9.7810000000000397E-2</v>
      </c>
      <c r="F25">
        <v>8</v>
      </c>
      <c r="G25">
        <f t="shared" si="10"/>
        <v>2.3573</v>
      </c>
      <c r="H25" t="s">
        <v>10</v>
      </c>
      <c r="I25">
        <v>8</v>
      </c>
      <c r="J25">
        <f>AVERAGE(J16:J23)</f>
        <v>1.0780999999999902E-2</v>
      </c>
      <c r="K25">
        <f>AVERAGE(K16:K23)</f>
        <v>-3.7710000000000798E-3</v>
      </c>
      <c r="M25">
        <f>SUM(M16:M23)</f>
        <v>-0.10233168760800013</v>
      </c>
      <c r="N25">
        <f t="shared" ref="N25:O25" si="11">SUM(N16:N23)</f>
        <v>0.70409609152000052</v>
      </c>
      <c r="O25">
        <f t="shared" si="11"/>
        <v>2.1259280000000009</v>
      </c>
    </row>
    <row r="26" spans="1:15" x14ac:dyDescent="0.25">
      <c r="A26">
        <v>80</v>
      </c>
      <c r="B26">
        <f t="shared" si="7"/>
        <v>0.08</v>
      </c>
      <c r="C26">
        <v>2.33</v>
      </c>
      <c r="D26">
        <f t="shared" si="8"/>
        <v>2.6179240000000004</v>
      </c>
      <c r="E26">
        <f t="shared" si="9"/>
        <v>-0.28792400000000029</v>
      </c>
      <c r="F26">
        <v>9</v>
      </c>
      <c r="G26">
        <f t="shared" si="10"/>
        <v>2.5583</v>
      </c>
      <c r="J26">
        <f>STDEV(J16:J23)</f>
        <v>0.1665656178172949</v>
      </c>
      <c r="K26">
        <f>STDEV(K16:K23)</f>
        <v>0.20823403571119559</v>
      </c>
      <c r="M26">
        <f>M25/8/(J26*K26)</f>
        <v>-0.3687933431237736</v>
      </c>
      <c r="N26">
        <f>N25/(2*8)</f>
        <v>4.4006005720000033E-2</v>
      </c>
      <c r="O26">
        <f>O25/(2*8)</f>
        <v>0.13287050000000006</v>
      </c>
    </row>
    <row r="27" spans="1:15" x14ac:dyDescent="0.25">
      <c r="A27">
        <v>90</v>
      </c>
      <c r="B27">
        <f t="shared" si="7"/>
        <v>0.09</v>
      </c>
      <c r="C27">
        <v>3.14</v>
      </c>
      <c r="D27">
        <f t="shared" si="8"/>
        <v>2.9377339999999998</v>
      </c>
      <c r="E27">
        <f t="shared" si="9"/>
        <v>0.20226600000000028</v>
      </c>
      <c r="F27">
        <v>10</v>
      </c>
      <c r="G27">
        <f t="shared" si="10"/>
        <v>2.7593000000000001</v>
      </c>
    </row>
    <row r="29" spans="1:15" x14ac:dyDescent="0.25">
      <c r="I29" t="s">
        <v>19</v>
      </c>
      <c r="J29" t="s">
        <v>8</v>
      </c>
      <c r="K29" t="s">
        <v>9</v>
      </c>
      <c r="M29" t="s">
        <v>11</v>
      </c>
      <c r="N29" t="s">
        <v>14</v>
      </c>
      <c r="O29" t="s">
        <v>15</v>
      </c>
    </row>
    <row r="30" spans="1:15" x14ac:dyDescent="0.25">
      <c r="J30">
        <v>0.10149999999999992</v>
      </c>
      <c r="K30">
        <v>-0.1043139999999998</v>
      </c>
      <c r="M30">
        <f>(J30-$J$39)*(K30-$K$39)</f>
        <v>-9.053835465714262E-3</v>
      </c>
      <c r="N30">
        <f>(J30-K30)^2</f>
        <v>4.2359402595999886E-2</v>
      </c>
      <c r="O30">
        <f>ABS(J30-K30)</f>
        <v>0.20581399999999972</v>
      </c>
    </row>
    <row r="31" spans="1:15" x14ac:dyDescent="0.25">
      <c r="J31">
        <v>-7.0742000000000083E-2</v>
      </c>
      <c r="K31">
        <v>0.10435599999999989</v>
      </c>
      <c r="M31">
        <f t="shared" ref="M31:M36" si="12">(J31-$J$39)*(K31-$K$39)</f>
        <v>-8.5666153257142851E-3</v>
      </c>
      <c r="N31">
        <f t="shared" ref="N31:N36" si="13">(J31-K31)^2</f>
        <v>3.0659309603999992E-2</v>
      </c>
      <c r="O31">
        <f t="shared" ref="O31:O36" si="14">ABS(J31-K31)</f>
        <v>0.17509799999999998</v>
      </c>
    </row>
    <row r="32" spans="1:15" x14ac:dyDescent="0.25">
      <c r="J32">
        <v>-0.14268000000000014</v>
      </c>
      <c r="K32">
        <v>0.35332999999999992</v>
      </c>
      <c r="M32">
        <f t="shared" si="12"/>
        <v>-5.6987640178857171E-2</v>
      </c>
      <c r="N32">
        <f t="shared" si="13"/>
        <v>0.24602592010000007</v>
      </c>
      <c r="O32">
        <f t="shared" si="14"/>
        <v>0.49601000000000006</v>
      </c>
    </row>
    <row r="33" spans="1:15" x14ac:dyDescent="0.25">
      <c r="J33">
        <v>-0.1043139999999998</v>
      </c>
      <c r="K33">
        <v>-5.739200000000011E-2</v>
      </c>
      <c r="M33">
        <f t="shared" si="12"/>
        <v>9.5951353782857008E-3</v>
      </c>
      <c r="N33">
        <f t="shared" si="13"/>
        <v>2.2016740839999704E-3</v>
      </c>
      <c r="O33">
        <f t="shared" si="14"/>
        <v>4.6921999999999686E-2</v>
      </c>
    </row>
    <row r="34" spans="1:15" x14ac:dyDescent="0.25">
      <c r="A34" t="s">
        <v>4</v>
      </c>
      <c r="C34" t="s">
        <v>5</v>
      </c>
      <c r="D34" t="s">
        <v>6</v>
      </c>
      <c r="J34">
        <v>0.10435599999999989</v>
      </c>
      <c r="K34">
        <v>-9.7810000000000397E-2</v>
      </c>
      <c r="M34">
        <f t="shared" si="12"/>
        <v>-8.8899458977143055E-3</v>
      </c>
      <c r="N34">
        <f t="shared" si="13"/>
        <v>4.0871091556000119E-2</v>
      </c>
      <c r="O34">
        <f t="shared" si="14"/>
        <v>0.20216600000000029</v>
      </c>
    </row>
    <row r="35" spans="1:15" x14ac:dyDescent="0.25">
      <c r="A35">
        <v>0</v>
      </c>
      <c r="B35">
        <v>3.72</v>
      </c>
      <c r="C35">
        <v>1.23</v>
      </c>
      <c r="D35">
        <v>40.799999999999997</v>
      </c>
      <c r="J35">
        <v>0.35332999999999992</v>
      </c>
      <c r="K35">
        <v>-0.28792400000000029</v>
      </c>
      <c r="M35">
        <f t="shared" si="12"/>
        <v>-9.9418009611428645E-2</v>
      </c>
      <c r="N35">
        <f t="shared" si="13"/>
        <v>0.41120669251600028</v>
      </c>
      <c r="O35">
        <f t="shared" si="14"/>
        <v>0.64125400000000021</v>
      </c>
    </row>
    <row r="36" spans="1:15" x14ac:dyDescent="0.25">
      <c r="A36">
        <v>10</v>
      </c>
      <c r="B36">
        <v>3.8</v>
      </c>
      <c r="C36">
        <v>1.1399999999999999</v>
      </c>
      <c r="D36">
        <v>30.4</v>
      </c>
      <c r="J36">
        <v>-5.739200000000011E-2</v>
      </c>
      <c r="K36">
        <v>0.20226600000000028</v>
      </c>
      <c r="M36">
        <f t="shared" si="12"/>
        <v>-1.5581735442857183E-2</v>
      </c>
      <c r="N36">
        <f t="shared" si="13"/>
        <v>6.7422276964000202E-2</v>
      </c>
      <c r="O36">
        <f t="shared" si="14"/>
        <v>0.25965800000000039</v>
      </c>
    </row>
    <row r="37" spans="1:15" x14ac:dyDescent="0.25">
      <c r="A37">
        <v>20</v>
      </c>
      <c r="B37">
        <v>3.83</v>
      </c>
      <c r="C37">
        <v>1.18</v>
      </c>
      <c r="D37">
        <v>40.700000000000003</v>
      </c>
    </row>
    <row r="38" spans="1:15" x14ac:dyDescent="0.25">
      <c r="A38">
        <v>30</v>
      </c>
      <c r="B38">
        <v>3.94</v>
      </c>
      <c r="C38">
        <v>1.36</v>
      </c>
      <c r="D38">
        <v>48</v>
      </c>
    </row>
    <row r="39" spans="1:15" x14ac:dyDescent="0.25">
      <c r="A39">
        <v>40</v>
      </c>
      <c r="B39">
        <v>3.95</v>
      </c>
      <c r="C39">
        <v>1.74</v>
      </c>
      <c r="D39">
        <v>45.2</v>
      </c>
      <c r="H39" t="s">
        <v>10</v>
      </c>
      <c r="I39">
        <v>7</v>
      </c>
      <c r="J39">
        <f>AVERAGE(J30:J36)</f>
        <v>2.6293999999999946E-2</v>
      </c>
      <c r="K39">
        <f>AVERAGE(K30:K36)</f>
        <v>1.6073142857142786E-2</v>
      </c>
      <c r="M39">
        <f>SUM(M30:M36)</f>
        <v>-0.18890264654400013</v>
      </c>
      <c r="N39">
        <f t="shared" ref="N39:O39" si="15">SUM(N30:N36)</f>
        <v>0.84074636742000053</v>
      </c>
      <c r="O39">
        <f t="shared" si="15"/>
        <v>2.0269220000000003</v>
      </c>
    </row>
    <row r="40" spans="1:15" x14ac:dyDescent="0.25">
      <c r="A40">
        <v>50</v>
      </c>
      <c r="B40">
        <v>4.75</v>
      </c>
      <c r="C40">
        <v>2.19</v>
      </c>
      <c r="D40">
        <v>62.9</v>
      </c>
      <c r="J40">
        <f>STDEV(J30:J36)</f>
        <v>0.17355698286537863</v>
      </c>
      <c r="K40">
        <f>STDEV(K30:K36)</f>
        <v>0.2165939577022935</v>
      </c>
      <c r="M40">
        <f>M39/7/(J40*K40)</f>
        <v>-0.71787953654833514</v>
      </c>
      <c r="N40">
        <f>N39/(2*7)</f>
        <v>6.0053311958571463E-2</v>
      </c>
      <c r="O40">
        <f>O39/(2*7)</f>
        <v>0.14478014285714289</v>
      </c>
    </row>
    <row r="41" spans="1:15" x14ac:dyDescent="0.25">
      <c r="A41">
        <v>60</v>
      </c>
      <c r="B41">
        <v>4.5999999999999996</v>
      </c>
      <c r="C41">
        <v>2.0099999999999998</v>
      </c>
      <c r="D41">
        <v>68.599999999999994</v>
      </c>
    </row>
    <row r="42" spans="1:15" x14ac:dyDescent="0.25">
      <c r="A42">
        <v>70</v>
      </c>
      <c r="B42">
        <v>4.9000000000000004</v>
      </c>
      <c r="C42">
        <v>2.23</v>
      </c>
      <c r="D42">
        <v>70.900000000000006</v>
      </c>
    </row>
    <row r="43" spans="1:15" x14ac:dyDescent="0.25">
      <c r="A43">
        <v>80</v>
      </c>
      <c r="B43">
        <v>5.3</v>
      </c>
      <c r="C43">
        <v>2.33</v>
      </c>
      <c r="D43">
        <v>82.9</v>
      </c>
      <c r="I43" t="s">
        <v>20</v>
      </c>
      <c r="J43" t="s">
        <v>8</v>
      </c>
      <c r="K43" t="s">
        <v>9</v>
      </c>
      <c r="M43" t="s">
        <v>11</v>
      </c>
      <c r="N43" t="s">
        <v>14</v>
      </c>
      <c r="O43" t="s">
        <v>15</v>
      </c>
    </row>
    <row r="44" spans="1:15" x14ac:dyDescent="0.25">
      <c r="A44">
        <v>90</v>
      </c>
      <c r="B44">
        <v>6.36</v>
      </c>
      <c r="C44">
        <v>3.14</v>
      </c>
      <c r="D44">
        <v>91.3</v>
      </c>
      <c r="J44">
        <v>0.10149999999999992</v>
      </c>
      <c r="K44">
        <v>0.10435599999999989</v>
      </c>
      <c r="M44">
        <f>(J44-$J$53)*(K44-$K$53)</f>
        <v>4.1789414027777767E-3</v>
      </c>
      <c r="N44">
        <f>(J44-K44)^2</f>
        <v>8.1567359999998267E-6</v>
      </c>
      <c r="O44">
        <f>ABS(J44-K44)</f>
        <v>2.8559999999999697E-3</v>
      </c>
    </row>
    <row r="45" spans="1:15" x14ac:dyDescent="0.25">
      <c r="J45">
        <v>-7.0742000000000083E-2</v>
      </c>
      <c r="K45">
        <v>0.35332999999999992</v>
      </c>
      <c r="M45">
        <f t="shared" ref="M45:M49" si="16">(J45-$J$53)*(K45-$K$53)</f>
        <v>-3.5203168191888901E-2</v>
      </c>
      <c r="N45">
        <f t="shared" ref="N45:N49" si="17">(J45-K45)^2</f>
        <v>0.179837061184</v>
      </c>
      <c r="O45">
        <f t="shared" ref="O45:O49" si="18">ABS(J45-K45)</f>
        <v>0.424072</v>
      </c>
    </row>
    <row r="46" spans="1:15" x14ac:dyDescent="0.25">
      <c r="J46">
        <v>-0.14268000000000014</v>
      </c>
      <c r="K46">
        <v>-5.739200000000011E-2</v>
      </c>
      <c r="M46">
        <f t="shared" si="16"/>
        <v>1.7108602509444449E-2</v>
      </c>
      <c r="N46">
        <f t="shared" si="17"/>
        <v>7.2740429440000054E-3</v>
      </c>
      <c r="O46">
        <f t="shared" si="18"/>
        <v>8.528800000000003E-2</v>
      </c>
    </row>
    <row r="47" spans="1:15" x14ac:dyDescent="0.25">
      <c r="J47">
        <v>-0.1043139999999998</v>
      </c>
      <c r="K47">
        <v>-9.7810000000000397E-2</v>
      </c>
      <c r="M47">
        <f t="shared" si="16"/>
        <v>1.9362894253444451E-2</v>
      </c>
      <c r="N47">
        <f t="shared" si="17"/>
        <v>4.2302015999992187E-5</v>
      </c>
      <c r="O47">
        <f t="shared" si="18"/>
        <v>6.5039999999993992E-3</v>
      </c>
    </row>
    <row r="48" spans="1:15" x14ac:dyDescent="0.25">
      <c r="J48">
        <v>0.10435599999999989</v>
      </c>
      <c r="K48">
        <v>-0.28792400000000029</v>
      </c>
      <c r="M48">
        <f t="shared" si="16"/>
        <v>-2.0776997717222214E-2</v>
      </c>
      <c r="N48">
        <f t="shared" si="17"/>
        <v>0.15388359840000015</v>
      </c>
      <c r="O48">
        <f t="shared" si="18"/>
        <v>0.39228000000000018</v>
      </c>
    </row>
    <row r="49" spans="1:15" x14ac:dyDescent="0.25">
      <c r="J49">
        <v>0.35332999999999992</v>
      </c>
      <c r="K49">
        <v>0.20226600000000028</v>
      </c>
      <c r="M49">
        <f t="shared" si="16"/>
        <v>5.2012843002777899E-2</v>
      </c>
      <c r="N49">
        <f t="shared" si="17"/>
        <v>2.2820332095999891E-2</v>
      </c>
      <c r="O49">
        <f t="shared" si="18"/>
        <v>0.15106399999999964</v>
      </c>
    </row>
    <row r="53" spans="1:15" x14ac:dyDescent="0.25">
      <c r="H53" t="s">
        <v>10</v>
      </c>
      <c r="I53">
        <v>6</v>
      </c>
      <c r="J53">
        <f>AVERAGE(J44:J49)</f>
        <v>4.024166666666662E-2</v>
      </c>
      <c r="K53">
        <f>AVERAGE(K44:K49)</f>
        <v>3.6137666666666547E-2</v>
      </c>
      <c r="M53">
        <f>SUM(M44:M49)</f>
        <v>3.668311525933346E-2</v>
      </c>
      <c r="N53">
        <f t="shared" ref="N53:O53" si="19">SUM(N44:N49)</f>
        <v>0.36386549337600005</v>
      </c>
      <c r="O53">
        <f t="shared" si="19"/>
        <v>1.0620639999999992</v>
      </c>
    </row>
    <row r="54" spans="1:15" x14ac:dyDescent="0.25">
      <c r="J54">
        <f>STDEV(J44:J49)</f>
        <v>0.18577491045850797</v>
      </c>
      <c r="K54">
        <f>STDEV(K44:K49)</f>
        <v>0.23003003291715352</v>
      </c>
      <c r="M54">
        <f>M53/6/(J54*K54)</f>
        <v>0.14306828058367033</v>
      </c>
      <c r="N54">
        <f>N53/(2*6)</f>
        <v>3.0322124448000004E-2</v>
      </c>
      <c r="O54">
        <f>O53/(2*6)</f>
        <v>8.8505333333333269E-2</v>
      </c>
    </row>
    <row r="57" spans="1:15" x14ac:dyDescent="0.25">
      <c r="A57" t="s">
        <v>4</v>
      </c>
      <c r="C57" t="s">
        <v>5</v>
      </c>
      <c r="D57" t="s">
        <v>6</v>
      </c>
      <c r="I57" t="s">
        <v>21</v>
      </c>
      <c r="J57" t="s">
        <v>8</v>
      </c>
      <c r="K57" t="s">
        <v>9</v>
      </c>
      <c r="M57" t="s">
        <v>11</v>
      </c>
      <c r="N57" t="s">
        <v>14</v>
      </c>
      <c r="O57" t="s">
        <v>15</v>
      </c>
    </row>
    <row r="58" spans="1:15" x14ac:dyDescent="0.25">
      <c r="A58">
        <v>0</v>
      </c>
      <c r="B58">
        <v>3.72</v>
      </c>
      <c r="C58">
        <v>1.23</v>
      </c>
      <c r="D58">
        <v>40.799999999999997</v>
      </c>
      <c r="J58">
        <v>0.10149999999999992</v>
      </c>
      <c r="K58">
        <v>0.35332999999999992</v>
      </c>
      <c r="M58">
        <f>(J58-$J$53)*(K58-$K$53)</f>
        <v>1.9430673686111104E-2</v>
      </c>
      <c r="N58">
        <f>(J58-K58)^2</f>
        <v>6.3418348900000004E-2</v>
      </c>
      <c r="O58">
        <f>ABS(J58-K58)</f>
        <v>0.25183</v>
      </c>
    </row>
    <row r="59" spans="1:15" x14ac:dyDescent="0.25">
      <c r="A59">
        <v>10</v>
      </c>
      <c r="B59">
        <v>3.8</v>
      </c>
      <c r="C59">
        <v>1.1399999999999999</v>
      </c>
      <c r="D59">
        <v>30.4</v>
      </c>
      <c r="J59">
        <v>-7.0742000000000083E-2</v>
      </c>
      <c r="K59">
        <v>-5.739200000000011E-2</v>
      </c>
      <c r="M59">
        <f t="shared" ref="M59:M62" si="20">(J59-$J$53)*(K59-$K$53)</f>
        <v>1.0380265348777779E-2</v>
      </c>
      <c r="N59">
        <f t="shared" ref="N59:N62" si="21">(J59-K59)^2</f>
        <v>1.7822249999999929E-4</v>
      </c>
      <c r="O59">
        <f t="shared" ref="O59:O62" si="22">ABS(J59-K59)</f>
        <v>1.3349999999999973E-2</v>
      </c>
    </row>
    <row r="60" spans="1:15" x14ac:dyDescent="0.25">
      <c r="A60">
        <v>20</v>
      </c>
      <c r="B60">
        <v>3.83</v>
      </c>
      <c r="C60">
        <v>1.18</v>
      </c>
      <c r="D60">
        <v>40.700000000000003</v>
      </c>
      <c r="J60">
        <v>-0.14268000000000014</v>
      </c>
      <c r="K60">
        <v>-9.7810000000000397E-2</v>
      </c>
      <c r="M60">
        <f t="shared" si="20"/>
        <v>2.4501930432777839E-2</v>
      </c>
      <c r="N60">
        <f t="shared" si="21"/>
        <v>2.0133168999999771E-3</v>
      </c>
      <c r="O60">
        <f t="shared" si="22"/>
        <v>4.4869999999999743E-2</v>
      </c>
    </row>
    <row r="61" spans="1:15" x14ac:dyDescent="0.25">
      <c r="A61">
        <v>30</v>
      </c>
      <c r="B61">
        <v>3.94</v>
      </c>
      <c r="C61">
        <v>1.36</v>
      </c>
      <c r="D61">
        <v>48</v>
      </c>
      <c r="J61">
        <v>-0.1043139999999998</v>
      </c>
      <c r="K61">
        <v>-0.28792400000000029</v>
      </c>
      <c r="M61">
        <f t="shared" si="20"/>
        <v>4.684495026611106E-2</v>
      </c>
      <c r="N61">
        <f t="shared" si="21"/>
        <v>3.3712632100000181E-2</v>
      </c>
      <c r="O61">
        <f t="shared" si="22"/>
        <v>0.1836100000000005</v>
      </c>
    </row>
    <row r="62" spans="1:15" x14ac:dyDescent="0.25">
      <c r="A62">
        <v>40</v>
      </c>
      <c r="B62">
        <v>3.95</v>
      </c>
      <c r="C62">
        <v>1.74</v>
      </c>
      <c r="D62">
        <v>45.2</v>
      </c>
      <c r="J62">
        <v>0.10435599999999989</v>
      </c>
      <c r="K62">
        <v>0.20226600000000028</v>
      </c>
      <c r="M62">
        <f t="shared" si="20"/>
        <v>1.065120733944446E-2</v>
      </c>
      <c r="N62">
        <f t="shared" si="21"/>
        <v>9.5863681000000756E-3</v>
      </c>
      <c r="O62">
        <f t="shared" si="22"/>
        <v>9.7910000000000386E-2</v>
      </c>
    </row>
    <row r="63" spans="1:15" x14ac:dyDescent="0.25">
      <c r="A63">
        <v>50</v>
      </c>
      <c r="B63">
        <v>4.75</v>
      </c>
      <c r="C63">
        <v>2.19</v>
      </c>
      <c r="D63">
        <v>62.9</v>
      </c>
    </row>
    <row r="64" spans="1:15" x14ac:dyDescent="0.25">
      <c r="A64">
        <v>60</v>
      </c>
      <c r="B64">
        <v>4.5999999999999996</v>
      </c>
      <c r="C64">
        <v>2.0099999999999998</v>
      </c>
      <c r="D64">
        <v>68.599999999999994</v>
      </c>
    </row>
    <row r="65" spans="1:15" x14ac:dyDescent="0.25">
      <c r="A65">
        <v>70</v>
      </c>
      <c r="B65">
        <v>4.9000000000000004</v>
      </c>
      <c r="C65">
        <v>2.23</v>
      </c>
      <c r="D65">
        <v>70.900000000000006</v>
      </c>
    </row>
    <row r="66" spans="1:15" x14ac:dyDescent="0.25">
      <c r="A66">
        <v>80</v>
      </c>
      <c r="B66">
        <v>5.3</v>
      </c>
      <c r="C66">
        <v>2.33</v>
      </c>
      <c r="D66">
        <v>82.9</v>
      </c>
    </row>
    <row r="67" spans="1:15" x14ac:dyDescent="0.25">
      <c r="A67">
        <v>90</v>
      </c>
      <c r="B67">
        <v>6.36</v>
      </c>
      <c r="C67">
        <v>3.14</v>
      </c>
      <c r="D67">
        <v>91.3</v>
      </c>
      <c r="H67" t="s">
        <v>10</v>
      </c>
      <c r="I67">
        <v>5</v>
      </c>
      <c r="J67">
        <f>AVERAGE(J58:J62)</f>
        <v>-2.2376000000000042E-2</v>
      </c>
      <c r="K67">
        <f>AVERAGE(K58:K62)</f>
        <v>2.2493999999999882E-2</v>
      </c>
      <c r="M67">
        <f>SUM(M58:M62)</f>
        <v>0.11180902707322224</v>
      </c>
      <c r="N67">
        <f t="shared" ref="N67:O67" si="23">SUM(N58:N62)</f>
        <v>0.10890888850000024</v>
      </c>
      <c r="O67">
        <f t="shared" si="23"/>
        <v>0.5915700000000006</v>
      </c>
    </row>
    <row r="68" spans="1:15" x14ac:dyDescent="0.25">
      <c r="J68">
        <f>STDEV(J58:J62)</f>
        <v>0.11718833284077383</v>
      </c>
      <c r="K68">
        <f>STDEV(K58:K62)</f>
        <v>0.25445264344077873</v>
      </c>
      <c r="M68">
        <f>M67/I67/(J68*K68)</f>
        <v>0.7499210101423851</v>
      </c>
      <c r="N68">
        <f>N67/(2*I67)</f>
        <v>1.0890888850000025E-2</v>
      </c>
      <c r="O68">
        <f>O67/(2*I67)</f>
        <v>5.9157000000000057E-2</v>
      </c>
    </row>
    <row r="71" spans="1:15" x14ac:dyDescent="0.25">
      <c r="I71" t="s">
        <v>22</v>
      </c>
      <c r="J71" t="s">
        <v>8</v>
      </c>
      <c r="K71" t="s">
        <v>9</v>
      </c>
      <c r="M71" t="s">
        <v>11</v>
      </c>
      <c r="N71" t="s">
        <v>14</v>
      </c>
      <c r="O71" t="s">
        <v>15</v>
      </c>
    </row>
    <row r="72" spans="1:15" x14ac:dyDescent="0.25">
      <c r="J72">
        <v>0.10149999999999992</v>
      </c>
      <c r="K72">
        <v>-5.739200000000011E-2</v>
      </c>
      <c r="M72">
        <f>(J72-$J$53)*(K72-$K$53)</f>
        <v>-5.7294714972222181E-3</v>
      </c>
      <c r="N72">
        <f>(J72-K72)^2</f>
        <v>2.5246667664000012E-2</v>
      </c>
      <c r="O72">
        <f>ABS(J72-K72)</f>
        <v>0.15889200000000003</v>
      </c>
    </row>
    <row r="73" spans="1:15" x14ac:dyDescent="0.25">
      <c r="J73">
        <v>-7.0742000000000083E-2</v>
      </c>
      <c r="K73">
        <v>-9.7810000000000397E-2</v>
      </c>
      <c r="M73">
        <f t="shared" ref="M73:M75" si="24">(J73-$J$53)*(K73-$K$53)</f>
        <v>1.4866003188111146E-2</v>
      </c>
      <c r="N73">
        <f t="shared" ref="N73:N75" si="25">(J73-K73)^2</f>
        <v>7.3267662400001705E-4</v>
      </c>
      <c r="O73">
        <f t="shared" ref="O73:O75" si="26">ABS(J73-K73)</f>
        <v>2.7068000000000314E-2</v>
      </c>
    </row>
    <row r="74" spans="1:15" x14ac:dyDescent="0.25">
      <c r="J74">
        <v>-0.14268000000000014</v>
      </c>
      <c r="K74">
        <v>-0.28792400000000029</v>
      </c>
      <c r="M74">
        <f t="shared" si="24"/>
        <v>5.9277900169444508E-2</v>
      </c>
      <c r="N74">
        <f t="shared" si="25"/>
        <v>2.1095819536000045E-2</v>
      </c>
      <c r="O74">
        <f t="shared" si="26"/>
        <v>0.14524400000000015</v>
      </c>
    </row>
    <row r="75" spans="1:15" x14ac:dyDescent="0.25">
      <c r="J75">
        <v>-0.1043139999999998</v>
      </c>
      <c r="K75">
        <v>0.20226600000000028</v>
      </c>
      <c r="M75">
        <f t="shared" si="24"/>
        <v>-2.4014791977222238E-2</v>
      </c>
      <c r="N75">
        <f t="shared" si="25"/>
        <v>9.3991296400000049E-2</v>
      </c>
      <c r="O75">
        <f t="shared" si="26"/>
        <v>0.30658000000000007</v>
      </c>
    </row>
    <row r="81" spans="1:15" x14ac:dyDescent="0.25">
      <c r="H81" t="s">
        <v>10</v>
      </c>
      <c r="I81">
        <v>4</v>
      </c>
      <c r="J81">
        <f>AVERAGE(J72:J75)</f>
        <v>-5.4059000000000024E-2</v>
      </c>
      <c r="K81">
        <f>AVERAGE(K72:K75)</f>
        <v>-6.021500000000013E-2</v>
      </c>
      <c r="M81">
        <f>SUM(M72:M75)</f>
        <v>4.43996398831112E-2</v>
      </c>
      <c r="N81">
        <f t="shared" ref="N81:O81" si="27">SUM(N72:N75)</f>
        <v>0.14106646022400013</v>
      </c>
      <c r="O81">
        <f t="shared" si="27"/>
        <v>0.63778400000000057</v>
      </c>
    </row>
    <row r="82" spans="1:15" x14ac:dyDescent="0.25">
      <c r="J82">
        <f>STDEV(J72:J75)</f>
        <v>0.10779018451912335</v>
      </c>
      <c r="K82">
        <f>STDEV(K72:K75)</f>
        <v>0.20179941971835988</v>
      </c>
      <c r="M82">
        <f>M81/I81/(J82*K82)</f>
        <v>0.51029384246190046</v>
      </c>
      <c r="N82">
        <f>N81/(2*I81)</f>
        <v>1.7633307528000016E-2</v>
      </c>
      <c r="O82">
        <f>O81/(2*I81)</f>
        <v>7.9723000000000072E-2</v>
      </c>
    </row>
    <row r="84" spans="1:15" x14ac:dyDescent="0.25">
      <c r="A84" t="s">
        <v>4</v>
      </c>
      <c r="C84" t="s">
        <v>5</v>
      </c>
      <c r="D84" t="s">
        <v>6</v>
      </c>
    </row>
    <row r="85" spans="1:15" x14ac:dyDescent="0.25">
      <c r="A85">
        <v>0</v>
      </c>
      <c r="B85">
        <v>3.72</v>
      </c>
      <c r="C85">
        <v>1.23</v>
      </c>
      <c r="D85">
        <v>40.799999999999997</v>
      </c>
      <c r="I85" t="s">
        <v>23</v>
      </c>
      <c r="J85" t="s">
        <v>8</v>
      </c>
      <c r="K85" t="s">
        <v>9</v>
      </c>
      <c r="M85" t="s">
        <v>11</v>
      </c>
      <c r="N85" t="s">
        <v>14</v>
      </c>
      <c r="O85" t="s">
        <v>15</v>
      </c>
    </row>
    <row r="86" spans="1:15" x14ac:dyDescent="0.25">
      <c r="A86">
        <v>10</v>
      </c>
      <c r="B86">
        <v>3.8</v>
      </c>
      <c r="C86">
        <v>1.1399999999999999</v>
      </c>
      <c r="D86">
        <v>30.4</v>
      </c>
      <c r="J86">
        <v>0.10149999999999992</v>
      </c>
      <c r="K86">
        <v>-9.7810000000000397E-2</v>
      </c>
      <c r="M86">
        <f>(J86-$J$53)*(K86-$K$53)</f>
        <v>-8.2054108138889022E-3</v>
      </c>
      <c r="N86">
        <f>(J86-K86)^2</f>
        <v>3.9724476100000128E-2</v>
      </c>
      <c r="O86">
        <f>ABS(J86-K86)</f>
        <v>0.19931000000000032</v>
      </c>
    </row>
    <row r="87" spans="1:15" x14ac:dyDescent="0.25">
      <c r="A87">
        <v>20</v>
      </c>
      <c r="B87">
        <v>3.83</v>
      </c>
      <c r="C87">
        <v>1.18</v>
      </c>
      <c r="D87">
        <v>40.700000000000003</v>
      </c>
      <c r="J87">
        <v>-7.0742000000000083E-2</v>
      </c>
      <c r="K87">
        <v>-0.28792400000000029</v>
      </c>
      <c r="M87">
        <f t="shared" ref="M87:M88" si="28">(J87-$J$53)*(K87-$K$53)</f>
        <v>3.596555199277781E-2</v>
      </c>
      <c r="N87">
        <f t="shared" ref="N87:N88" si="29">(J87-K87)^2</f>
        <v>4.7168021124000092E-2</v>
      </c>
      <c r="O87">
        <f t="shared" ref="O87:O88" si="30">ABS(J87-K87)</f>
        <v>0.21718200000000021</v>
      </c>
    </row>
    <row r="88" spans="1:15" x14ac:dyDescent="0.25">
      <c r="A88">
        <v>30</v>
      </c>
      <c r="B88">
        <v>3.94</v>
      </c>
      <c r="C88">
        <v>1.36</v>
      </c>
      <c r="D88">
        <v>48</v>
      </c>
      <c r="J88">
        <v>-0.14268000000000014</v>
      </c>
      <c r="K88">
        <v>0.20226600000000028</v>
      </c>
      <c r="M88">
        <f t="shared" si="28"/>
        <v>-3.0388471613888978E-2</v>
      </c>
      <c r="N88">
        <f t="shared" si="29"/>
        <v>0.11898774291600028</v>
      </c>
      <c r="O88">
        <f t="shared" si="30"/>
        <v>0.34494600000000042</v>
      </c>
    </row>
    <row r="89" spans="1:15" x14ac:dyDescent="0.25">
      <c r="A89">
        <v>40</v>
      </c>
      <c r="B89">
        <v>3.95</v>
      </c>
      <c r="C89">
        <v>1.74</v>
      </c>
      <c r="D89">
        <v>45.2</v>
      </c>
    </row>
    <row r="90" spans="1:15" x14ac:dyDescent="0.25">
      <c r="A90">
        <v>50</v>
      </c>
      <c r="B90">
        <v>4.75</v>
      </c>
      <c r="C90">
        <v>2.19</v>
      </c>
      <c r="D90">
        <v>62.9</v>
      </c>
    </row>
    <row r="91" spans="1:15" x14ac:dyDescent="0.25">
      <c r="A91">
        <v>60</v>
      </c>
      <c r="B91">
        <v>4.5999999999999996</v>
      </c>
      <c r="C91">
        <v>2.0099999999999998</v>
      </c>
      <c r="D91">
        <v>68.599999999999994</v>
      </c>
    </row>
    <row r="92" spans="1:15" x14ac:dyDescent="0.25">
      <c r="A92">
        <v>70</v>
      </c>
      <c r="B92">
        <v>4.9000000000000004</v>
      </c>
      <c r="C92">
        <v>2.23</v>
      </c>
      <c r="D92">
        <v>70.900000000000006</v>
      </c>
    </row>
    <row r="93" spans="1:15" x14ac:dyDescent="0.25">
      <c r="A93">
        <v>80</v>
      </c>
      <c r="B93">
        <v>5.3</v>
      </c>
      <c r="C93">
        <v>2.33</v>
      </c>
      <c r="D93">
        <v>82.9</v>
      </c>
    </row>
    <row r="94" spans="1:15" x14ac:dyDescent="0.25">
      <c r="A94">
        <v>90</v>
      </c>
      <c r="B94">
        <v>6.36</v>
      </c>
      <c r="C94">
        <v>3.14</v>
      </c>
      <c r="D94">
        <v>91.3</v>
      </c>
    </row>
    <row r="95" spans="1:15" x14ac:dyDescent="0.25">
      <c r="H95" t="s">
        <v>10</v>
      </c>
      <c r="I95">
        <v>3</v>
      </c>
      <c r="J95">
        <f>AVERAGE(J86:J88)</f>
        <v>-3.7307333333333435E-2</v>
      </c>
      <c r="K95">
        <f>AVERAGE(K86:K88)</f>
        <v>-6.1156000000000134E-2</v>
      </c>
      <c r="M95">
        <f>SUM(M86:M88)</f>
        <v>-2.6283304350000723E-3</v>
      </c>
      <c r="N95">
        <f t="shared" ref="N95:O95" si="31">SUM(N86:N88)</f>
        <v>0.2058802401400005</v>
      </c>
      <c r="O95">
        <f t="shared" si="31"/>
        <v>0.76143800000000095</v>
      </c>
    </row>
    <row r="96" spans="1:15" x14ac:dyDescent="0.25">
      <c r="J96">
        <f>STDEV(J86:J88)</f>
        <v>0.12547659463554683</v>
      </c>
      <c r="K96">
        <f>STDEV(K86:K88)</f>
        <v>0.24714205593544811</v>
      </c>
      <c r="M96">
        <f>M95/I95/(J96*K96)</f>
        <v>-2.8252008644161986E-2</v>
      </c>
      <c r="N96">
        <f>N95/(2*I95)</f>
        <v>3.4313373356666753E-2</v>
      </c>
      <c r="O96">
        <f>O95/(2*I95)</f>
        <v>0.12690633333333348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97" workbookViewId="0">
      <selection activeCell="A99" sqref="A99:XFD118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  <c r="J1" t="s">
        <v>9</v>
      </c>
      <c r="L1" t="s">
        <v>11</v>
      </c>
      <c r="M1" t="s">
        <v>14</v>
      </c>
      <c r="N1" t="s">
        <v>15</v>
      </c>
      <c r="Q1" t="s">
        <v>12</v>
      </c>
      <c r="R1" t="s">
        <v>13</v>
      </c>
      <c r="S1" t="s">
        <v>12</v>
      </c>
      <c r="T1" t="s">
        <v>16</v>
      </c>
      <c r="U1" t="s">
        <v>17</v>
      </c>
    </row>
    <row r="2" spans="1:21" x14ac:dyDescent="0.25">
      <c r="A2" t="s">
        <v>4</v>
      </c>
      <c r="C2" t="s">
        <v>5</v>
      </c>
      <c r="D2" t="s">
        <v>6</v>
      </c>
      <c r="I2">
        <v>40.799999999999997</v>
      </c>
      <c r="J2">
        <v>30.4</v>
      </c>
      <c r="L2">
        <f>(I2-$I$11)*(J2-$J$11)</f>
        <v>406.55999999999955</v>
      </c>
      <c r="M2">
        <f>(I2-J2)^2</f>
        <v>108.15999999999997</v>
      </c>
      <c r="N2">
        <f>ABS(I2-J2)</f>
        <v>10.399999999999999</v>
      </c>
      <c r="Q2">
        <v>10</v>
      </c>
      <c r="R2">
        <v>0.81234026842106422</v>
      </c>
      <c r="S2">
        <v>10</v>
      </c>
      <c r="T2">
        <v>46.722777777777765</v>
      </c>
      <c r="U2">
        <v>4.2722222222222221</v>
      </c>
    </row>
    <row r="3" spans="1:21" x14ac:dyDescent="0.25">
      <c r="A3">
        <v>0</v>
      </c>
      <c r="B3">
        <v>3.72</v>
      </c>
      <c r="C3">
        <v>1.23</v>
      </c>
      <c r="D3">
        <v>40.799999999999997</v>
      </c>
      <c r="I3">
        <v>30.4</v>
      </c>
      <c r="J3">
        <v>40.700000000000003</v>
      </c>
      <c r="L3">
        <f t="shared" ref="L3:L10" si="0">(I3-$I$11)*(J3-$J$11)</f>
        <v>467.32444444444394</v>
      </c>
      <c r="M3">
        <f t="shared" ref="M3:M10" si="1">(I3-J3)^2</f>
        <v>106.09000000000009</v>
      </c>
      <c r="N3">
        <f t="shared" ref="N3:N10" si="2">ABS(I3-J3)</f>
        <v>10.300000000000004</v>
      </c>
      <c r="Q3">
        <v>20</v>
      </c>
      <c r="R3">
        <v>0.78806843106289914</v>
      </c>
      <c r="S3">
        <v>20</v>
      </c>
      <c r="T3">
        <v>111.51499999999997</v>
      </c>
      <c r="U3">
        <v>6.45</v>
      </c>
    </row>
    <row r="4" spans="1:21" x14ac:dyDescent="0.25">
      <c r="A4">
        <v>10</v>
      </c>
      <c r="B4">
        <v>3.8</v>
      </c>
      <c r="C4">
        <v>1.1399999999999999</v>
      </c>
      <c r="D4">
        <v>30.4</v>
      </c>
      <c r="I4">
        <v>40.700000000000003</v>
      </c>
      <c r="J4">
        <v>48</v>
      </c>
      <c r="L4">
        <f t="shared" si="0"/>
        <v>166.84555555555525</v>
      </c>
      <c r="M4">
        <f t="shared" si="1"/>
        <v>53.289999999999957</v>
      </c>
      <c r="N4">
        <f t="shared" si="2"/>
        <v>7.2999999999999972</v>
      </c>
      <c r="Q4">
        <v>30</v>
      </c>
      <c r="R4">
        <v>0.80854880041983979</v>
      </c>
      <c r="S4">
        <v>30</v>
      </c>
      <c r="T4">
        <v>197.41857142857148</v>
      </c>
      <c r="U4">
        <v>9.5142857142857142</v>
      </c>
    </row>
    <row r="5" spans="1:21" x14ac:dyDescent="0.25">
      <c r="A5">
        <v>20</v>
      </c>
      <c r="B5">
        <v>3.83</v>
      </c>
      <c r="C5">
        <v>1.18</v>
      </c>
      <c r="D5">
        <v>40.700000000000003</v>
      </c>
      <c r="I5">
        <v>48</v>
      </c>
      <c r="J5">
        <v>45.2</v>
      </c>
      <c r="L5">
        <f t="shared" si="0"/>
        <v>96.684444444444154</v>
      </c>
      <c r="M5">
        <f t="shared" si="1"/>
        <v>7.8399999999999839</v>
      </c>
      <c r="N5">
        <f t="shared" si="2"/>
        <v>2.7999999999999972</v>
      </c>
      <c r="Q5">
        <v>40</v>
      </c>
      <c r="R5">
        <v>0.58046186632052832</v>
      </c>
      <c r="S5">
        <v>40</v>
      </c>
      <c r="T5">
        <v>383.85666666666674</v>
      </c>
      <c r="U5">
        <v>12.816666666666668</v>
      </c>
    </row>
    <row r="6" spans="1:21" x14ac:dyDescent="0.25">
      <c r="A6">
        <v>30</v>
      </c>
      <c r="B6">
        <v>3.94</v>
      </c>
      <c r="C6">
        <v>1.36</v>
      </c>
      <c r="D6">
        <v>48</v>
      </c>
      <c r="I6">
        <v>45.2</v>
      </c>
      <c r="J6">
        <v>62.9</v>
      </c>
      <c r="L6">
        <f t="shared" si="0"/>
        <v>-26.008888888888876</v>
      </c>
      <c r="M6">
        <f t="shared" si="1"/>
        <v>313.28999999999985</v>
      </c>
      <c r="N6">
        <f t="shared" si="2"/>
        <v>17.699999999999996</v>
      </c>
      <c r="Q6">
        <v>50</v>
      </c>
      <c r="R6">
        <v>0.26876335992930889</v>
      </c>
      <c r="S6">
        <v>50</v>
      </c>
      <c r="T6">
        <v>620.29099999999994</v>
      </c>
      <c r="U6">
        <v>17.149999999999999</v>
      </c>
    </row>
    <row r="7" spans="1:21" x14ac:dyDescent="0.25">
      <c r="A7">
        <v>40</v>
      </c>
      <c r="B7">
        <v>3.95</v>
      </c>
      <c r="C7">
        <v>1.74</v>
      </c>
      <c r="D7">
        <v>45.2</v>
      </c>
      <c r="I7">
        <v>62.9</v>
      </c>
      <c r="J7">
        <v>68.599999999999994</v>
      </c>
      <c r="L7">
        <f t="shared" si="0"/>
        <v>71.494444444444568</v>
      </c>
      <c r="M7">
        <f t="shared" si="1"/>
        <v>32.489999999999952</v>
      </c>
      <c r="N7">
        <f t="shared" si="2"/>
        <v>5.6999999999999957</v>
      </c>
      <c r="Q7">
        <v>60</v>
      </c>
      <c r="R7">
        <v>5.8576571869292972E-2</v>
      </c>
      <c r="S7">
        <v>60</v>
      </c>
      <c r="T7">
        <v>758.60249999999996</v>
      </c>
      <c r="U7">
        <v>19.225000000000001</v>
      </c>
    </row>
    <row r="8" spans="1:21" x14ac:dyDescent="0.25">
      <c r="A8">
        <v>50</v>
      </c>
      <c r="B8">
        <v>4.75</v>
      </c>
      <c r="C8">
        <v>2.19</v>
      </c>
      <c r="D8">
        <v>62.9</v>
      </c>
      <c r="I8">
        <v>68.599999999999994</v>
      </c>
      <c r="J8">
        <v>70.900000000000006</v>
      </c>
      <c r="L8">
        <f t="shared" si="0"/>
        <v>152.40000000000026</v>
      </c>
      <c r="M8">
        <f t="shared" si="1"/>
        <v>5.2900000000000524</v>
      </c>
      <c r="N8">
        <f t="shared" si="2"/>
        <v>2.3000000000000114</v>
      </c>
      <c r="Q8">
        <v>70</v>
      </c>
      <c r="R8">
        <v>-1.4438076341789996</v>
      </c>
      <c r="S8">
        <v>70</v>
      </c>
      <c r="T8">
        <v>1037.1033333333335</v>
      </c>
      <c r="U8">
        <v>22.200000000000003</v>
      </c>
    </row>
    <row r="9" spans="1:21" x14ac:dyDescent="0.25">
      <c r="A9">
        <v>60</v>
      </c>
      <c r="B9">
        <v>4.5999999999999996</v>
      </c>
      <c r="C9">
        <v>2.0099999999999998</v>
      </c>
      <c r="D9">
        <v>68.599999999999994</v>
      </c>
      <c r="I9">
        <v>70.900000000000006</v>
      </c>
      <c r="J9">
        <v>82.9</v>
      </c>
      <c r="L9">
        <f t="shared" si="0"/>
        <v>374.17333333333403</v>
      </c>
      <c r="M9">
        <f t="shared" si="1"/>
        <v>144</v>
      </c>
      <c r="N9">
        <f t="shared" si="2"/>
        <v>12</v>
      </c>
    </row>
    <row r="10" spans="1:21" x14ac:dyDescent="0.25">
      <c r="A10">
        <v>70</v>
      </c>
      <c r="B10">
        <v>4.9000000000000004</v>
      </c>
      <c r="C10">
        <v>2.23</v>
      </c>
      <c r="D10">
        <v>70.900000000000006</v>
      </c>
      <c r="I10">
        <v>82.9</v>
      </c>
      <c r="J10">
        <v>91.3</v>
      </c>
      <c r="L10">
        <f t="shared" si="0"/>
        <v>886.42666666666742</v>
      </c>
      <c r="M10">
        <f t="shared" si="1"/>
        <v>70.55999999999986</v>
      </c>
      <c r="N10">
        <f t="shared" si="2"/>
        <v>8.3999999999999915</v>
      </c>
    </row>
    <row r="11" spans="1:21" x14ac:dyDescent="0.25">
      <c r="A11">
        <v>80</v>
      </c>
      <c r="B11">
        <v>5.3</v>
      </c>
      <c r="C11">
        <v>2.33</v>
      </c>
      <c r="D11">
        <v>82.9</v>
      </c>
      <c r="G11" t="s">
        <v>10</v>
      </c>
      <c r="H11">
        <v>9</v>
      </c>
      <c r="I11">
        <f>AVERAGE(I2:I10)</f>
        <v>54.488888888888873</v>
      </c>
      <c r="J11">
        <f>AVERAGE(J2:J10)</f>
        <v>60.099999999999994</v>
      </c>
      <c r="L11">
        <f>SUM(L2:L10)</f>
        <v>2595.9000000000005</v>
      </c>
      <c r="M11">
        <f t="shared" ref="M11:N11" si="3">SUM(M2:M10)</f>
        <v>841.00999999999976</v>
      </c>
      <c r="N11">
        <f t="shared" si="3"/>
        <v>76.899999999999991</v>
      </c>
    </row>
    <row r="12" spans="1:21" x14ac:dyDescent="0.25">
      <c r="A12">
        <v>90</v>
      </c>
      <c r="B12">
        <v>6.36</v>
      </c>
      <c r="C12">
        <v>3.14</v>
      </c>
      <c r="D12">
        <v>91.3</v>
      </c>
      <c r="I12">
        <f>STDEV(I2:I10)</f>
        <v>17.437634905889983</v>
      </c>
      <c r="J12">
        <f>STDEV(J2:J10)</f>
        <v>20.361974363995259</v>
      </c>
      <c r="L12">
        <f>L11/9/(I12*J12)</f>
        <v>0.81234026842106422</v>
      </c>
      <c r="M12">
        <f>M11/(2*9)</f>
        <v>46.722777777777765</v>
      </c>
      <c r="N12">
        <f>N11/(2*9)</f>
        <v>4.2722222222222221</v>
      </c>
    </row>
    <row r="15" spans="1:21" x14ac:dyDescent="0.25">
      <c r="H15" t="s">
        <v>18</v>
      </c>
      <c r="I15" t="s">
        <v>8</v>
      </c>
      <c r="J15" t="s">
        <v>9</v>
      </c>
      <c r="L15" t="s">
        <v>11</v>
      </c>
      <c r="M15" t="s">
        <v>14</v>
      </c>
      <c r="N15" t="s">
        <v>15</v>
      </c>
    </row>
    <row r="16" spans="1:21" x14ac:dyDescent="0.25">
      <c r="I16">
        <v>40.799999999999997</v>
      </c>
      <c r="J16">
        <v>40.700000000000003</v>
      </c>
      <c r="L16">
        <f>(I16-$I$25)*(J16-$J$25)</f>
        <v>234.30296874999965</v>
      </c>
      <c r="M16">
        <f>(I16-J16)^2</f>
        <v>9.999999999998864E-3</v>
      </c>
      <c r="N16">
        <f>ABS(I16-J16)</f>
        <v>9.9999999999994316E-2</v>
      </c>
    </row>
    <row r="17" spans="7:14" x14ac:dyDescent="0.25">
      <c r="I17">
        <v>30.4</v>
      </c>
      <c r="J17">
        <v>48</v>
      </c>
      <c r="L17">
        <f t="shared" ref="L17:L23" si="4">(I17-$I$25)*(J17-$J$25)</f>
        <v>324.74921874999967</v>
      </c>
      <c r="M17">
        <f t="shared" ref="M17:M23" si="5">(I17-J17)^2</f>
        <v>309.76000000000005</v>
      </c>
      <c r="N17">
        <f t="shared" ref="N17:N23" si="6">ABS(I17-J17)</f>
        <v>17.600000000000001</v>
      </c>
    </row>
    <row r="18" spans="7:14" x14ac:dyDescent="0.25">
      <c r="I18">
        <v>40.700000000000003</v>
      </c>
      <c r="J18">
        <v>45.2</v>
      </c>
      <c r="L18">
        <f t="shared" si="4"/>
        <v>190.54546874999957</v>
      </c>
      <c r="M18">
        <f t="shared" si="5"/>
        <v>20.25</v>
      </c>
      <c r="N18">
        <f t="shared" si="6"/>
        <v>4.5</v>
      </c>
    </row>
    <row r="19" spans="7:14" x14ac:dyDescent="0.25">
      <c r="I19">
        <v>48</v>
      </c>
      <c r="J19">
        <v>62.9</v>
      </c>
      <c r="L19">
        <f t="shared" si="4"/>
        <v>2.6804687499999704</v>
      </c>
      <c r="M19">
        <f t="shared" si="5"/>
        <v>222.00999999999996</v>
      </c>
      <c r="N19">
        <f t="shared" si="6"/>
        <v>14.899999999999999</v>
      </c>
    </row>
    <row r="20" spans="7:14" x14ac:dyDescent="0.25">
      <c r="I20">
        <v>45.2</v>
      </c>
      <c r="J20">
        <v>68.599999999999994</v>
      </c>
      <c r="L20">
        <f t="shared" si="4"/>
        <v>-27.468281249999926</v>
      </c>
      <c r="M20">
        <f t="shared" si="5"/>
        <v>547.5599999999996</v>
      </c>
      <c r="N20">
        <f t="shared" si="6"/>
        <v>23.399999999999991</v>
      </c>
    </row>
    <row r="21" spans="7:14" x14ac:dyDescent="0.25">
      <c r="I21">
        <v>62.9</v>
      </c>
      <c r="J21">
        <v>70.900000000000006</v>
      </c>
      <c r="L21">
        <f t="shared" si="4"/>
        <v>84.78421875000025</v>
      </c>
      <c r="M21">
        <f t="shared" si="5"/>
        <v>64.000000000000114</v>
      </c>
      <c r="N21">
        <f t="shared" si="6"/>
        <v>8.0000000000000071</v>
      </c>
    </row>
    <row r="22" spans="7:14" x14ac:dyDescent="0.25">
      <c r="I22">
        <v>68.599999999999994</v>
      </c>
      <c r="J22">
        <v>82.9</v>
      </c>
      <c r="L22">
        <f t="shared" si="4"/>
        <v>337.13296875000037</v>
      </c>
      <c r="M22">
        <f t="shared" si="5"/>
        <v>204.49000000000032</v>
      </c>
      <c r="N22">
        <f t="shared" si="6"/>
        <v>14.300000000000011</v>
      </c>
    </row>
    <row r="23" spans="7:14" x14ac:dyDescent="0.25">
      <c r="I23">
        <v>70.900000000000006</v>
      </c>
      <c r="J23">
        <v>91.3</v>
      </c>
      <c r="L23">
        <f t="shared" si="4"/>
        <v>548.71921875000066</v>
      </c>
      <c r="M23">
        <f t="shared" si="5"/>
        <v>416.15999999999963</v>
      </c>
      <c r="N23">
        <f t="shared" si="6"/>
        <v>20.399999999999991</v>
      </c>
    </row>
    <row r="25" spans="7:14" x14ac:dyDescent="0.25">
      <c r="G25" t="s">
        <v>10</v>
      </c>
      <c r="H25">
        <v>8</v>
      </c>
      <c r="I25">
        <f>AVERAGE(I16:I23)</f>
        <v>50.937499999999986</v>
      </c>
      <c r="J25">
        <f>AVERAGE(J16:J23)</f>
        <v>63.812499999999993</v>
      </c>
      <c r="L25">
        <f>SUM(L16:L23)</f>
        <v>1695.4462500000002</v>
      </c>
      <c r="M25">
        <f t="shared" ref="M25:N25" si="7">SUM(M16:M23)</f>
        <v>1784.2399999999996</v>
      </c>
      <c r="N25">
        <f t="shared" si="7"/>
        <v>103.2</v>
      </c>
    </row>
    <row r="26" spans="7:14" x14ac:dyDescent="0.25">
      <c r="I26">
        <f>STDEV(I16:I23)</f>
        <v>14.757461792985605</v>
      </c>
      <c r="J26">
        <f>STDEV(J16:J23)</f>
        <v>18.222939820849064</v>
      </c>
      <c r="L26">
        <f>L25/8/(I26*J26)</f>
        <v>0.78806843106289914</v>
      </c>
      <c r="M26">
        <f>M25/(2*8)</f>
        <v>111.51499999999997</v>
      </c>
      <c r="N26">
        <f>N25/(2*8)</f>
        <v>6.45</v>
      </c>
    </row>
    <row r="29" spans="7:14" x14ac:dyDescent="0.25">
      <c r="H29" t="s">
        <v>19</v>
      </c>
      <c r="I29" t="s">
        <v>8</v>
      </c>
      <c r="J29" t="s">
        <v>9</v>
      </c>
      <c r="L29" t="s">
        <v>11</v>
      </c>
      <c r="M29" t="s">
        <v>14</v>
      </c>
      <c r="N29" t="s">
        <v>15</v>
      </c>
    </row>
    <row r="30" spans="7:14" x14ac:dyDescent="0.25">
      <c r="I30">
        <v>40.799999999999997</v>
      </c>
      <c r="J30">
        <v>48</v>
      </c>
      <c r="L30">
        <f>(I30-$I$39)*(J30-$J$39)</f>
        <v>139.26122448979575</v>
      </c>
      <c r="M30">
        <f>(I30-J30)^2</f>
        <v>51.840000000000039</v>
      </c>
      <c r="N30">
        <f>ABS(I30-J30)</f>
        <v>7.2000000000000028</v>
      </c>
    </row>
    <row r="31" spans="7:14" x14ac:dyDescent="0.25">
      <c r="I31">
        <v>30.4</v>
      </c>
      <c r="J31">
        <v>45.2</v>
      </c>
      <c r="L31">
        <f t="shared" ref="L31:L36" si="8">(I31-$I$39)*(J31-$J$39)</f>
        <v>387.56979591836711</v>
      </c>
      <c r="M31">
        <f t="shared" ref="M31:M36" si="9">(I31-J31)^2</f>
        <v>219.04000000000013</v>
      </c>
      <c r="N31">
        <f t="shared" ref="N31:N36" si="10">ABS(I31-J31)</f>
        <v>14.800000000000004</v>
      </c>
    </row>
    <row r="32" spans="7:14" x14ac:dyDescent="0.25">
      <c r="I32">
        <v>40.700000000000003</v>
      </c>
      <c r="J32">
        <v>62.9</v>
      </c>
      <c r="L32">
        <f t="shared" si="8"/>
        <v>31.125510204081582</v>
      </c>
      <c r="M32">
        <f t="shared" si="9"/>
        <v>492.8399999999998</v>
      </c>
      <c r="N32">
        <f t="shared" si="10"/>
        <v>22.199999999999996</v>
      </c>
    </row>
    <row r="33" spans="1:14" x14ac:dyDescent="0.25">
      <c r="I33">
        <v>48</v>
      </c>
      <c r="J33">
        <v>68.599999999999994</v>
      </c>
      <c r="L33">
        <f t="shared" si="8"/>
        <v>-0.12734693877549347</v>
      </c>
      <c r="M33">
        <f t="shared" si="9"/>
        <v>424.35999999999979</v>
      </c>
      <c r="N33">
        <f t="shared" si="10"/>
        <v>20.599999999999994</v>
      </c>
    </row>
    <row r="34" spans="1:14" x14ac:dyDescent="0.25">
      <c r="A34" t="s">
        <v>4</v>
      </c>
      <c r="C34" t="s">
        <v>5</v>
      </c>
      <c r="D34" t="s">
        <v>6</v>
      </c>
      <c r="I34">
        <v>45.2</v>
      </c>
      <c r="J34">
        <v>70.900000000000006</v>
      </c>
      <c r="L34">
        <f t="shared" si="8"/>
        <v>-10.924489795918333</v>
      </c>
      <c r="M34">
        <f t="shared" si="9"/>
        <v>660.49000000000012</v>
      </c>
      <c r="N34">
        <f t="shared" si="10"/>
        <v>25.700000000000003</v>
      </c>
    </row>
    <row r="35" spans="1:14" x14ac:dyDescent="0.25">
      <c r="A35">
        <v>0</v>
      </c>
      <c r="B35">
        <v>3.72</v>
      </c>
      <c r="C35">
        <v>1.23</v>
      </c>
      <c r="D35">
        <v>40.799999999999997</v>
      </c>
      <c r="I35">
        <v>62.9</v>
      </c>
      <c r="J35">
        <v>82.9</v>
      </c>
      <c r="L35">
        <f t="shared" si="8"/>
        <v>233.8540816326533</v>
      </c>
      <c r="M35">
        <f t="shared" si="9"/>
        <v>400.00000000000028</v>
      </c>
      <c r="N35">
        <f t="shared" si="10"/>
        <v>20.000000000000007</v>
      </c>
    </row>
    <row r="36" spans="1:14" x14ac:dyDescent="0.25">
      <c r="A36">
        <v>10</v>
      </c>
      <c r="B36">
        <v>3.8</v>
      </c>
      <c r="C36">
        <v>1.1399999999999999</v>
      </c>
      <c r="D36">
        <v>30.4</v>
      </c>
      <c r="I36">
        <v>68.599999999999994</v>
      </c>
      <c r="J36">
        <v>91.3</v>
      </c>
      <c r="L36">
        <f t="shared" si="8"/>
        <v>496.15265306122456</v>
      </c>
      <c r="M36">
        <f t="shared" si="9"/>
        <v>515.29000000000008</v>
      </c>
      <c r="N36">
        <f t="shared" si="10"/>
        <v>22.700000000000003</v>
      </c>
    </row>
    <row r="37" spans="1:14" x14ac:dyDescent="0.25">
      <c r="A37">
        <v>20</v>
      </c>
      <c r="B37">
        <v>3.83</v>
      </c>
      <c r="C37">
        <v>1.18</v>
      </c>
      <c r="D37">
        <v>40.700000000000003</v>
      </c>
    </row>
    <row r="38" spans="1:14" x14ac:dyDescent="0.25">
      <c r="A38">
        <v>30</v>
      </c>
      <c r="B38">
        <v>3.94</v>
      </c>
      <c r="C38">
        <v>1.36</v>
      </c>
      <c r="D38">
        <v>48</v>
      </c>
    </row>
    <row r="39" spans="1:14" x14ac:dyDescent="0.25">
      <c r="A39">
        <v>40</v>
      </c>
      <c r="B39">
        <v>3.95</v>
      </c>
      <c r="C39">
        <v>1.74</v>
      </c>
      <c r="D39">
        <v>45.2</v>
      </c>
      <c r="G39" t="s">
        <v>10</v>
      </c>
      <c r="H39">
        <v>7</v>
      </c>
      <c r="I39">
        <f>AVERAGE(I30:I36)</f>
        <v>48.085714285714275</v>
      </c>
      <c r="J39">
        <f>AVERAGE(J30:J36)</f>
        <v>67.114285714285714</v>
      </c>
      <c r="L39">
        <f>SUM(L30:L36)</f>
        <v>1276.9114285714286</v>
      </c>
      <c r="M39">
        <f t="shared" ref="M39:N39" si="11">SUM(M30:M36)</f>
        <v>2763.8600000000006</v>
      </c>
      <c r="N39">
        <f t="shared" si="11"/>
        <v>133.19999999999999</v>
      </c>
    </row>
    <row r="40" spans="1:14" x14ac:dyDescent="0.25">
      <c r="A40">
        <v>50</v>
      </c>
      <c r="B40">
        <v>4.75</v>
      </c>
      <c r="C40">
        <v>2.19</v>
      </c>
      <c r="D40">
        <v>62.9</v>
      </c>
      <c r="I40">
        <f>STDEV(I30:I36)</f>
        <v>13.348211936613938</v>
      </c>
      <c r="J40">
        <f>STDEV(J30:J36)</f>
        <v>16.901817315644745</v>
      </c>
      <c r="L40">
        <f>L39/7/(I40*J40)</f>
        <v>0.80854880041983979</v>
      </c>
      <c r="M40">
        <f>M39/(2*7)</f>
        <v>197.41857142857148</v>
      </c>
      <c r="N40">
        <f>N39/(2*7)</f>
        <v>9.5142857142857142</v>
      </c>
    </row>
    <row r="41" spans="1:14" x14ac:dyDescent="0.25">
      <c r="A41">
        <v>60</v>
      </c>
      <c r="B41">
        <v>4.5999999999999996</v>
      </c>
      <c r="C41">
        <v>2.0099999999999998</v>
      </c>
      <c r="D41">
        <v>68.599999999999994</v>
      </c>
    </row>
    <row r="42" spans="1:14" x14ac:dyDescent="0.25">
      <c r="A42">
        <v>70</v>
      </c>
      <c r="B42">
        <v>4.9000000000000004</v>
      </c>
      <c r="C42">
        <v>2.23</v>
      </c>
      <c r="D42">
        <v>70.900000000000006</v>
      </c>
    </row>
    <row r="43" spans="1:14" x14ac:dyDescent="0.25">
      <c r="A43">
        <v>80</v>
      </c>
      <c r="B43">
        <v>5.3</v>
      </c>
      <c r="C43">
        <v>2.33</v>
      </c>
      <c r="D43">
        <v>82.9</v>
      </c>
      <c r="H43" t="s">
        <v>20</v>
      </c>
      <c r="I43" t="s">
        <v>8</v>
      </c>
      <c r="J43" t="s">
        <v>9</v>
      </c>
      <c r="L43" t="s">
        <v>11</v>
      </c>
      <c r="M43" t="s">
        <v>14</v>
      </c>
      <c r="N43" t="s">
        <v>15</v>
      </c>
    </row>
    <row r="44" spans="1:14" x14ac:dyDescent="0.25">
      <c r="A44">
        <v>90</v>
      </c>
      <c r="B44">
        <v>6.36</v>
      </c>
      <c r="C44">
        <v>3.14</v>
      </c>
      <c r="D44">
        <v>91.3</v>
      </c>
      <c r="I44">
        <v>40.799999999999997</v>
      </c>
      <c r="J44">
        <v>45.2</v>
      </c>
      <c r="L44">
        <f>(I44-$I$53)*(J44-$J$53)</f>
        <v>97.053333333333143</v>
      </c>
      <c r="M44">
        <f>(I44-J44)^2</f>
        <v>19.360000000000049</v>
      </c>
      <c r="N44">
        <f>ABS(I44-J44)</f>
        <v>4.4000000000000057</v>
      </c>
    </row>
    <row r="45" spans="1:14" x14ac:dyDescent="0.25">
      <c r="I45">
        <v>30.4</v>
      </c>
      <c r="J45">
        <v>62.9</v>
      </c>
      <c r="L45">
        <f t="shared" ref="L45:L49" si="12">(I45-$I$53)*(J45-$J$53)</f>
        <v>105.57333333333325</v>
      </c>
      <c r="M45">
        <f t="shared" ref="M45:M49" si="13">(I45-J45)^2</f>
        <v>1056.25</v>
      </c>
      <c r="N45">
        <f t="shared" ref="N45:N49" si="14">ABS(I45-J45)</f>
        <v>32.5</v>
      </c>
    </row>
    <row r="46" spans="1:14" x14ac:dyDescent="0.25">
      <c r="I46">
        <v>40.700000000000003</v>
      </c>
      <c r="J46">
        <v>68.599999999999994</v>
      </c>
      <c r="L46">
        <f t="shared" si="12"/>
        <v>6.7433333333333234</v>
      </c>
      <c r="M46">
        <f t="shared" si="13"/>
        <v>778.40999999999951</v>
      </c>
      <c r="N46">
        <f t="shared" si="14"/>
        <v>27.899999999999991</v>
      </c>
    </row>
    <row r="47" spans="1:14" x14ac:dyDescent="0.25">
      <c r="I47">
        <v>48</v>
      </c>
      <c r="J47">
        <v>70.900000000000006</v>
      </c>
      <c r="L47">
        <f t="shared" si="12"/>
        <v>2.0000000000000342</v>
      </c>
      <c r="M47">
        <f t="shared" si="13"/>
        <v>524.41000000000031</v>
      </c>
      <c r="N47">
        <f t="shared" si="14"/>
        <v>22.900000000000006</v>
      </c>
    </row>
    <row r="48" spans="1:14" x14ac:dyDescent="0.25">
      <c r="I48">
        <v>45.2</v>
      </c>
      <c r="J48">
        <v>82.9</v>
      </c>
      <c r="L48">
        <f t="shared" si="12"/>
        <v>6.7200000000001596</v>
      </c>
      <c r="M48">
        <f t="shared" si="13"/>
        <v>1421.2900000000002</v>
      </c>
      <c r="N48">
        <f t="shared" si="14"/>
        <v>37.700000000000003</v>
      </c>
    </row>
    <row r="49" spans="1:14" x14ac:dyDescent="0.25">
      <c r="I49">
        <v>62.9</v>
      </c>
      <c r="J49">
        <v>91.3</v>
      </c>
      <c r="L49">
        <f t="shared" si="12"/>
        <v>382.90000000000015</v>
      </c>
      <c r="M49">
        <f t="shared" si="13"/>
        <v>806.56</v>
      </c>
      <c r="N49">
        <f t="shared" si="14"/>
        <v>28.4</v>
      </c>
    </row>
    <row r="53" spans="1:14" x14ac:dyDescent="0.25">
      <c r="G53" t="s">
        <v>10</v>
      </c>
      <c r="H53">
        <v>6</v>
      </c>
      <c r="I53">
        <f>AVERAGE(I44:I49)</f>
        <v>44.666666666666657</v>
      </c>
      <c r="J53">
        <f>AVERAGE(J44:J49)</f>
        <v>70.3</v>
      </c>
      <c r="L53">
        <f>SUM(L44:L49)</f>
        <v>600.99</v>
      </c>
      <c r="M53">
        <f t="shared" ref="M53:N53" si="15">SUM(M44:M49)</f>
        <v>4606.2800000000007</v>
      </c>
      <c r="N53">
        <f t="shared" si="15"/>
        <v>153.80000000000001</v>
      </c>
    </row>
    <row r="54" spans="1:14" x14ac:dyDescent="0.25">
      <c r="I54">
        <f>STDEV(I44:I49)</f>
        <v>10.752426082827423</v>
      </c>
      <c r="J54">
        <f>STDEV(J44:J49)</f>
        <v>16.048551336491371</v>
      </c>
      <c r="L54">
        <f>L53/6/(I54*J54)</f>
        <v>0.58046186632052832</v>
      </c>
      <c r="M54">
        <f>M53/(2*6)</f>
        <v>383.85666666666674</v>
      </c>
      <c r="N54">
        <f>N53/(2*6)</f>
        <v>12.816666666666668</v>
      </c>
    </row>
    <row r="57" spans="1:14" x14ac:dyDescent="0.25">
      <c r="A57" t="s">
        <v>4</v>
      </c>
      <c r="C57" t="s">
        <v>5</v>
      </c>
      <c r="D57" t="s">
        <v>6</v>
      </c>
      <c r="H57" t="s">
        <v>21</v>
      </c>
      <c r="I57" t="s">
        <v>8</v>
      </c>
      <c r="J57" t="s">
        <v>9</v>
      </c>
      <c r="L57" t="s">
        <v>11</v>
      </c>
      <c r="M57" t="s">
        <v>14</v>
      </c>
      <c r="N57" t="s">
        <v>15</v>
      </c>
    </row>
    <row r="58" spans="1:14" x14ac:dyDescent="0.25">
      <c r="A58">
        <v>0</v>
      </c>
      <c r="B58">
        <v>3.72</v>
      </c>
      <c r="C58">
        <v>1.23</v>
      </c>
      <c r="D58">
        <v>40.799999999999997</v>
      </c>
      <c r="I58">
        <v>40.799999999999997</v>
      </c>
      <c r="J58">
        <v>62.9</v>
      </c>
      <c r="L58">
        <f>(I58-$I$53)*(J58-$J$53)</f>
        <v>28.61333333333328</v>
      </c>
      <c r="M58">
        <f>(I58-J58)^2</f>
        <v>488.41000000000008</v>
      </c>
      <c r="N58">
        <f>ABS(I58-J58)</f>
        <v>22.1</v>
      </c>
    </row>
    <row r="59" spans="1:14" x14ac:dyDescent="0.25">
      <c r="A59">
        <v>10</v>
      </c>
      <c r="B59">
        <v>3.8</v>
      </c>
      <c r="C59">
        <v>1.1399999999999999</v>
      </c>
      <c r="D59">
        <v>30.4</v>
      </c>
      <c r="I59">
        <v>30.4</v>
      </c>
      <c r="J59">
        <v>68.599999999999994</v>
      </c>
      <c r="L59">
        <f t="shared" ref="L59:L62" si="16">(I59-$I$53)*(J59-$J$53)</f>
        <v>24.253333333333359</v>
      </c>
      <c r="M59">
        <f t="shared" ref="M59:M62" si="17">(I59-J59)^2</f>
        <v>1459.2399999999998</v>
      </c>
      <c r="N59">
        <f t="shared" ref="N59:N62" si="18">ABS(I59-J59)</f>
        <v>38.199999999999996</v>
      </c>
    </row>
    <row r="60" spans="1:14" x14ac:dyDescent="0.25">
      <c r="A60">
        <v>20</v>
      </c>
      <c r="B60">
        <v>3.83</v>
      </c>
      <c r="C60">
        <v>1.18</v>
      </c>
      <c r="D60">
        <v>40.700000000000003</v>
      </c>
      <c r="I60">
        <v>40.700000000000003</v>
      </c>
      <c r="J60">
        <v>70.900000000000006</v>
      </c>
      <c r="L60">
        <f t="shared" si="16"/>
        <v>-2.3800000000000265</v>
      </c>
      <c r="M60">
        <f t="shared" si="17"/>
        <v>912.04000000000019</v>
      </c>
      <c r="N60">
        <f t="shared" si="18"/>
        <v>30.200000000000003</v>
      </c>
    </row>
    <row r="61" spans="1:14" x14ac:dyDescent="0.25">
      <c r="A61">
        <v>30</v>
      </c>
      <c r="B61">
        <v>3.94</v>
      </c>
      <c r="C61">
        <v>1.36</v>
      </c>
      <c r="D61">
        <v>48</v>
      </c>
      <c r="I61">
        <v>48</v>
      </c>
      <c r="J61">
        <v>82.9</v>
      </c>
      <c r="L61">
        <f t="shared" si="16"/>
        <v>42.000000000000149</v>
      </c>
      <c r="M61">
        <f t="shared" si="17"/>
        <v>1218.0100000000004</v>
      </c>
      <c r="N61">
        <f t="shared" si="18"/>
        <v>34.900000000000006</v>
      </c>
    </row>
    <row r="62" spans="1:14" x14ac:dyDescent="0.25">
      <c r="A62">
        <v>40</v>
      </c>
      <c r="B62">
        <v>3.95</v>
      </c>
      <c r="C62">
        <v>1.74</v>
      </c>
      <c r="D62">
        <v>45.2</v>
      </c>
      <c r="I62">
        <v>45.2</v>
      </c>
      <c r="J62">
        <v>91.3</v>
      </c>
      <c r="L62">
        <f t="shared" si="16"/>
        <v>11.200000000000259</v>
      </c>
      <c r="M62">
        <f t="shared" si="17"/>
        <v>2125.2099999999996</v>
      </c>
      <c r="N62">
        <f t="shared" si="18"/>
        <v>46.099999999999994</v>
      </c>
    </row>
    <row r="63" spans="1:14" x14ac:dyDescent="0.25">
      <c r="A63">
        <v>50</v>
      </c>
      <c r="B63">
        <v>4.75</v>
      </c>
      <c r="C63">
        <v>2.19</v>
      </c>
      <c r="D63">
        <v>62.9</v>
      </c>
    </row>
    <row r="64" spans="1:14" x14ac:dyDescent="0.25">
      <c r="A64">
        <v>60</v>
      </c>
      <c r="B64">
        <v>4.5999999999999996</v>
      </c>
      <c r="C64">
        <v>2.0099999999999998</v>
      </c>
      <c r="D64">
        <v>68.599999999999994</v>
      </c>
    </row>
    <row r="65" spans="1:14" x14ac:dyDescent="0.25">
      <c r="A65">
        <v>70</v>
      </c>
      <c r="B65">
        <v>4.9000000000000004</v>
      </c>
      <c r="C65">
        <v>2.23</v>
      </c>
      <c r="D65">
        <v>70.900000000000006</v>
      </c>
    </row>
    <row r="66" spans="1:14" x14ac:dyDescent="0.25">
      <c r="A66">
        <v>80</v>
      </c>
      <c r="B66">
        <v>5.3</v>
      </c>
      <c r="C66">
        <v>2.33</v>
      </c>
      <c r="D66">
        <v>82.9</v>
      </c>
    </row>
    <row r="67" spans="1:14" x14ac:dyDescent="0.25">
      <c r="A67">
        <v>90</v>
      </c>
      <c r="B67">
        <v>6.36</v>
      </c>
      <c r="C67">
        <v>3.14</v>
      </c>
      <c r="D67">
        <v>91.3</v>
      </c>
      <c r="G67" t="s">
        <v>10</v>
      </c>
      <c r="H67">
        <v>5</v>
      </c>
      <c r="I67">
        <f>AVERAGE(I58:I62)</f>
        <v>41.019999999999996</v>
      </c>
      <c r="J67">
        <f>AVERAGE(J58:J62)</f>
        <v>75.320000000000007</v>
      </c>
      <c r="L67">
        <f>SUM(L58:L62)</f>
        <v>103.68666666666702</v>
      </c>
      <c r="M67">
        <f t="shared" ref="M67:N67" si="19">SUM(M58:M62)</f>
        <v>6202.91</v>
      </c>
      <c r="N67">
        <f t="shared" si="19"/>
        <v>171.5</v>
      </c>
    </row>
    <row r="68" spans="1:14" x14ac:dyDescent="0.25">
      <c r="I68">
        <f>STDEV(I58:I62)</f>
        <v>6.6919354449965081</v>
      </c>
      <c r="J68">
        <f>STDEV(J58:J62)</f>
        <v>11.530047701549123</v>
      </c>
      <c r="L68">
        <f>L67/H67/(I68*J68)</f>
        <v>0.26876335992930889</v>
      </c>
      <c r="M68">
        <f>M67/(2*H67)</f>
        <v>620.29099999999994</v>
      </c>
      <c r="N68">
        <f>N67/(2*H67)</f>
        <v>17.149999999999999</v>
      </c>
    </row>
    <row r="71" spans="1:14" x14ac:dyDescent="0.25">
      <c r="H71" t="s">
        <v>22</v>
      </c>
      <c r="I71" t="s">
        <v>8</v>
      </c>
      <c r="J71" t="s">
        <v>9</v>
      </c>
      <c r="L71" t="s">
        <v>11</v>
      </c>
      <c r="M71" t="s">
        <v>14</v>
      </c>
      <c r="N71" t="s">
        <v>15</v>
      </c>
    </row>
    <row r="72" spans="1:14" x14ac:dyDescent="0.25">
      <c r="I72">
        <v>40.799999999999997</v>
      </c>
      <c r="J72">
        <v>68.599999999999994</v>
      </c>
      <c r="L72">
        <f>(I72-$I$53)*(J72-$J$53)</f>
        <v>6.5733333333333333</v>
      </c>
      <c r="M72">
        <f>(I72-J72)^2</f>
        <v>772.8399999999998</v>
      </c>
      <c r="N72">
        <f>ABS(I72-J72)</f>
        <v>27.799999999999997</v>
      </c>
    </row>
    <row r="73" spans="1:14" x14ac:dyDescent="0.25">
      <c r="I73">
        <v>30.4</v>
      </c>
      <c r="J73">
        <v>70.900000000000006</v>
      </c>
      <c r="L73">
        <f t="shared" ref="L73:L75" si="20">(I73-$I$53)*(J73-$J$53)</f>
        <v>-8.560000000000116</v>
      </c>
      <c r="M73">
        <f t="shared" ref="M73:M75" si="21">(I73-J73)^2</f>
        <v>1640.2500000000007</v>
      </c>
      <c r="N73">
        <f t="shared" ref="N73:N75" si="22">ABS(I73-J73)</f>
        <v>40.500000000000007</v>
      </c>
    </row>
    <row r="74" spans="1:14" x14ac:dyDescent="0.25">
      <c r="I74">
        <v>40.700000000000003</v>
      </c>
      <c r="J74">
        <v>82.9</v>
      </c>
      <c r="L74">
        <f t="shared" si="20"/>
        <v>-49.979999999999876</v>
      </c>
      <c r="M74">
        <f t="shared" si="21"/>
        <v>1780.8400000000001</v>
      </c>
      <c r="N74">
        <f t="shared" si="22"/>
        <v>42.2</v>
      </c>
    </row>
    <row r="75" spans="1:14" x14ac:dyDescent="0.25">
      <c r="I75">
        <v>48</v>
      </c>
      <c r="J75">
        <v>91.3</v>
      </c>
      <c r="L75">
        <f t="shared" si="20"/>
        <v>70.000000000000199</v>
      </c>
      <c r="M75">
        <f t="shared" si="21"/>
        <v>1874.8899999999996</v>
      </c>
      <c r="N75">
        <f t="shared" si="22"/>
        <v>43.3</v>
      </c>
    </row>
    <row r="81" spans="1:14" x14ac:dyDescent="0.25">
      <c r="G81" t="s">
        <v>10</v>
      </c>
      <c r="H81">
        <v>4</v>
      </c>
      <c r="I81">
        <f>AVERAGE(I72:I75)</f>
        <v>39.974999999999994</v>
      </c>
      <c r="J81">
        <f>AVERAGE(J72:J75)</f>
        <v>78.424999999999997</v>
      </c>
      <c r="L81">
        <f>SUM(L72:L75)</f>
        <v>18.033333333333537</v>
      </c>
      <c r="M81">
        <f t="shared" ref="M81:N81" si="23">SUM(M72:M75)</f>
        <v>6068.82</v>
      </c>
      <c r="N81">
        <f t="shared" si="23"/>
        <v>153.80000000000001</v>
      </c>
    </row>
    <row r="82" spans="1:14" x14ac:dyDescent="0.25">
      <c r="I82">
        <f>STDEV(I72:I75)</f>
        <v>7.2407987588847815</v>
      </c>
      <c r="J82">
        <f>STDEV(J72:J75)</f>
        <v>10.629322650103378</v>
      </c>
      <c r="L82">
        <f>L81/H81/(I82*J82)</f>
        <v>5.8576571869292972E-2</v>
      </c>
      <c r="M82">
        <f>M81/(2*H81)</f>
        <v>758.60249999999996</v>
      </c>
      <c r="N82">
        <f>N81/(2*H81)</f>
        <v>19.225000000000001</v>
      </c>
    </row>
    <row r="84" spans="1:14" x14ac:dyDescent="0.25">
      <c r="A84" t="s">
        <v>4</v>
      </c>
      <c r="C84" t="s">
        <v>5</v>
      </c>
      <c r="D84" t="s">
        <v>6</v>
      </c>
    </row>
    <row r="85" spans="1:14" x14ac:dyDescent="0.25">
      <c r="A85">
        <v>0</v>
      </c>
      <c r="B85">
        <v>3.72</v>
      </c>
      <c r="C85">
        <v>1.23</v>
      </c>
      <c r="D85">
        <v>40.799999999999997</v>
      </c>
      <c r="H85" t="s">
        <v>23</v>
      </c>
      <c r="I85" t="s">
        <v>8</v>
      </c>
      <c r="J85" t="s">
        <v>9</v>
      </c>
      <c r="L85" t="s">
        <v>11</v>
      </c>
      <c r="M85" t="s">
        <v>14</v>
      </c>
      <c r="N85" t="s">
        <v>15</v>
      </c>
    </row>
    <row r="86" spans="1:14" x14ac:dyDescent="0.25">
      <c r="A86">
        <v>10</v>
      </c>
      <c r="B86">
        <v>3.8</v>
      </c>
      <c r="C86">
        <v>1.1399999999999999</v>
      </c>
      <c r="D86">
        <v>30.4</v>
      </c>
      <c r="I86">
        <v>40.799999999999997</v>
      </c>
      <c r="J86">
        <v>70.900000000000006</v>
      </c>
      <c r="L86">
        <f>(I86-$I$53)*(J86-$J$53)</f>
        <v>-2.3200000000000292</v>
      </c>
      <c r="M86">
        <f>(I86-J86)^2</f>
        <v>906.01000000000056</v>
      </c>
      <c r="N86">
        <f>ABS(I86-J86)</f>
        <v>30.100000000000009</v>
      </c>
    </row>
    <row r="87" spans="1:14" x14ac:dyDescent="0.25">
      <c r="A87">
        <v>20</v>
      </c>
      <c r="B87">
        <v>3.83</v>
      </c>
      <c r="C87">
        <v>1.18</v>
      </c>
      <c r="D87">
        <v>40.700000000000003</v>
      </c>
      <c r="I87">
        <v>30.4</v>
      </c>
      <c r="J87">
        <v>82.9</v>
      </c>
      <c r="L87">
        <f t="shared" ref="L87:L88" si="24">(I87-$I$53)*(J87-$J$53)</f>
        <v>-179.76000000000002</v>
      </c>
      <c r="M87">
        <f t="shared" ref="M87:M88" si="25">(I87-J87)^2</f>
        <v>2756.2500000000009</v>
      </c>
      <c r="N87">
        <f t="shared" ref="N87:N88" si="26">ABS(I87-J87)</f>
        <v>52.500000000000007</v>
      </c>
    </row>
    <row r="88" spans="1:14" x14ac:dyDescent="0.25">
      <c r="A88">
        <v>30</v>
      </c>
      <c r="B88">
        <v>3.94</v>
      </c>
      <c r="C88">
        <v>1.36</v>
      </c>
      <c r="D88">
        <v>48</v>
      </c>
      <c r="I88">
        <v>40.700000000000003</v>
      </c>
      <c r="J88">
        <v>91.3</v>
      </c>
      <c r="L88">
        <f t="shared" si="24"/>
        <v>-83.299999999999741</v>
      </c>
      <c r="M88">
        <f t="shared" si="25"/>
        <v>2560.3599999999992</v>
      </c>
      <c r="N88">
        <f t="shared" si="26"/>
        <v>50.599999999999994</v>
      </c>
    </row>
    <row r="89" spans="1:14" x14ac:dyDescent="0.25">
      <c r="A89">
        <v>40</v>
      </c>
      <c r="B89">
        <v>3.95</v>
      </c>
      <c r="C89">
        <v>1.74</v>
      </c>
      <c r="D89">
        <v>45.2</v>
      </c>
    </row>
    <row r="90" spans="1:14" x14ac:dyDescent="0.25">
      <c r="A90">
        <v>50</v>
      </c>
      <c r="B90">
        <v>4.75</v>
      </c>
      <c r="C90">
        <v>2.19</v>
      </c>
      <c r="D90">
        <v>62.9</v>
      </c>
    </row>
    <row r="91" spans="1:14" x14ac:dyDescent="0.25">
      <c r="A91">
        <v>60</v>
      </c>
      <c r="B91">
        <v>4.5999999999999996</v>
      </c>
      <c r="C91">
        <v>2.0099999999999998</v>
      </c>
      <c r="D91">
        <v>68.599999999999994</v>
      </c>
    </row>
    <row r="92" spans="1:14" x14ac:dyDescent="0.25">
      <c r="A92">
        <v>70</v>
      </c>
      <c r="B92">
        <v>4.9000000000000004</v>
      </c>
      <c r="C92">
        <v>2.23</v>
      </c>
      <c r="D92">
        <v>70.900000000000006</v>
      </c>
    </row>
    <row r="93" spans="1:14" x14ac:dyDescent="0.25">
      <c r="A93">
        <v>80</v>
      </c>
      <c r="B93">
        <v>5.3</v>
      </c>
      <c r="C93">
        <v>2.33</v>
      </c>
      <c r="D93">
        <v>82.9</v>
      </c>
    </row>
    <row r="94" spans="1:14" x14ac:dyDescent="0.25">
      <c r="A94">
        <v>90</v>
      </c>
      <c r="B94">
        <v>6.36</v>
      </c>
      <c r="C94">
        <v>3.14</v>
      </c>
      <c r="D94">
        <v>91.3</v>
      </c>
    </row>
    <row r="95" spans="1:14" x14ac:dyDescent="0.25">
      <c r="G95" t="s">
        <v>10</v>
      </c>
      <c r="H95">
        <v>3</v>
      </c>
      <c r="I95">
        <f>AVERAGE(I86:I88)</f>
        <v>37.299999999999997</v>
      </c>
      <c r="J95">
        <f>AVERAGE(J86:J88)</f>
        <v>81.7</v>
      </c>
      <c r="L95">
        <f>SUM(L86:L88)</f>
        <v>-265.37999999999977</v>
      </c>
      <c r="M95">
        <f t="shared" ref="M95:N95" si="27">SUM(M86:M88)</f>
        <v>6222.6200000000008</v>
      </c>
      <c r="N95">
        <f t="shared" si="27"/>
        <v>133.20000000000002</v>
      </c>
    </row>
    <row r="96" spans="1:14" x14ac:dyDescent="0.25">
      <c r="I96">
        <f>STDEV(I86:I88)</f>
        <v>5.9757844673314677</v>
      </c>
      <c r="J96">
        <f>STDEV(J86:J88)</f>
        <v>10.252804494380987</v>
      </c>
      <c r="L96">
        <f>L95/H95/(I96*J96)</f>
        <v>-1.4438076341789996</v>
      </c>
      <c r="M96">
        <f>M95/(2*H95)</f>
        <v>1037.1033333333335</v>
      </c>
      <c r="N96">
        <f>N95/(2*H95)</f>
        <v>22.200000000000003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88" workbookViewId="0">
      <selection activeCell="A99" sqref="A99:XFD13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  <c r="J1" t="s">
        <v>9</v>
      </c>
      <c r="L1" t="s">
        <v>11</v>
      </c>
      <c r="M1" t="s">
        <v>14</v>
      </c>
      <c r="N1" t="s">
        <v>15</v>
      </c>
      <c r="P1" t="s">
        <v>12</v>
      </c>
      <c r="Q1" t="s">
        <v>13</v>
      </c>
      <c r="R1" t="s">
        <v>12</v>
      </c>
      <c r="S1" t="s">
        <v>16</v>
      </c>
      <c r="T1" t="s">
        <v>17</v>
      </c>
    </row>
    <row r="2" spans="1:20" x14ac:dyDescent="0.25">
      <c r="A2" t="s">
        <v>4</v>
      </c>
      <c r="C2" t="s">
        <v>5</v>
      </c>
      <c r="D2" t="s">
        <v>6</v>
      </c>
      <c r="I2">
        <v>3.72</v>
      </c>
      <c r="J2">
        <v>3.8</v>
      </c>
      <c r="L2">
        <f>(I2-$I$11)*(J2-$J$11)</f>
        <v>0.47396666666666515</v>
      </c>
      <c r="M2">
        <f>(I2-J2)^2</f>
        <v>6.3999999999999405E-3</v>
      </c>
      <c r="N2">
        <f>ABS(I2-J2)</f>
        <v>7.9999999999999627E-2</v>
      </c>
      <c r="P2">
        <v>10</v>
      </c>
      <c r="Q2">
        <v>0.8099556827183475</v>
      </c>
      <c r="R2">
        <v>10</v>
      </c>
      <c r="S2">
        <v>0.11420000000000005</v>
      </c>
      <c r="T2">
        <v>0.16333333333333339</v>
      </c>
    </row>
    <row r="3" spans="1:20" x14ac:dyDescent="0.25">
      <c r="A3">
        <v>0</v>
      </c>
      <c r="B3">
        <v>3.72</v>
      </c>
      <c r="C3">
        <v>1.23</v>
      </c>
      <c r="D3">
        <v>40.799999999999997</v>
      </c>
      <c r="I3">
        <v>3.8</v>
      </c>
      <c r="J3">
        <v>3.83</v>
      </c>
      <c r="L3">
        <f t="shared" ref="L3:L10" si="0">(I3-$I$11)*(J3-$J$11)</f>
        <v>0.39439999999999875</v>
      </c>
      <c r="M3">
        <f t="shared" ref="M3:M10" si="1">(I3-J3)^2</f>
        <v>9.0000000000001494E-4</v>
      </c>
      <c r="N3">
        <f t="shared" ref="N3:N10" si="2">ABS(I3-J3)</f>
        <v>3.0000000000000249E-2</v>
      </c>
      <c r="P3">
        <v>20</v>
      </c>
      <c r="Q3">
        <v>0.77362229964755169</v>
      </c>
      <c r="R3">
        <v>20</v>
      </c>
      <c r="S3">
        <v>0.23554999999999998</v>
      </c>
      <c r="T3">
        <v>0.25875000000000004</v>
      </c>
    </row>
    <row r="4" spans="1:20" x14ac:dyDescent="0.25">
      <c r="A4">
        <v>10</v>
      </c>
      <c r="B4">
        <v>3.8</v>
      </c>
      <c r="C4">
        <v>1.1399999999999999</v>
      </c>
      <c r="D4">
        <v>30.4</v>
      </c>
      <c r="I4">
        <v>3.83</v>
      </c>
      <c r="J4">
        <v>3.94</v>
      </c>
      <c r="L4">
        <f t="shared" si="0"/>
        <v>0.3183999999999988</v>
      </c>
      <c r="M4">
        <f t="shared" si="1"/>
        <v>1.2099999999999972E-2</v>
      </c>
      <c r="N4">
        <f t="shared" si="2"/>
        <v>0.10999999999999988</v>
      </c>
      <c r="P4">
        <v>30</v>
      </c>
      <c r="Q4">
        <v>0.71096415932396928</v>
      </c>
      <c r="R4">
        <v>30</v>
      </c>
      <c r="S4">
        <v>0.40396428571428583</v>
      </c>
      <c r="T4">
        <v>0.37214285714285722</v>
      </c>
    </row>
    <row r="5" spans="1:20" x14ac:dyDescent="0.25">
      <c r="A5">
        <v>20</v>
      </c>
      <c r="B5">
        <v>3.83</v>
      </c>
      <c r="C5">
        <v>1.18</v>
      </c>
      <c r="D5">
        <v>40.700000000000003</v>
      </c>
      <c r="I5">
        <v>3.94</v>
      </c>
      <c r="J5">
        <v>3.95</v>
      </c>
      <c r="L5">
        <f t="shared" si="0"/>
        <v>0.24173333333333219</v>
      </c>
      <c r="M5">
        <f t="shared" si="1"/>
        <v>1.0000000000000461E-4</v>
      </c>
      <c r="N5">
        <f t="shared" si="2"/>
        <v>1.0000000000000231E-2</v>
      </c>
      <c r="P5">
        <v>40</v>
      </c>
      <c r="Q5">
        <v>0.7747630683149368</v>
      </c>
      <c r="R5">
        <v>40</v>
      </c>
      <c r="S5">
        <v>0.57370833333333338</v>
      </c>
      <c r="T5">
        <v>0.48916666666666669</v>
      </c>
    </row>
    <row r="6" spans="1:20" x14ac:dyDescent="0.25">
      <c r="A6">
        <v>30</v>
      </c>
      <c r="B6">
        <v>3.94</v>
      </c>
      <c r="C6">
        <v>1.36</v>
      </c>
      <c r="D6">
        <v>48</v>
      </c>
      <c r="I6">
        <v>3.95</v>
      </c>
      <c r="J6">
        <v>4.75</v>
      </c>
      <c r="L6">
        <f t="shared" si="0"/>
        <v>-5.2800000000000048E-2</v>
      </c>
      <c r="M6">
        <f t="shared" si="1"/>
        <v>0.63999999999999968</v>
      </c>
      <c r="N6">
        <f t="shared" si="2"/>
        <v>0.79999999999999982</v>
      </c>
      <c r="P6">
        <v>50</v>
      </c>
      <c r="Q6">
        <v>0.1885525623889025</v>
      </c>
      <c r="R6">
        <v>50</v>
      </c>
      <c r="S6">
        <v>1.0503499999999999</v>
      </c>
      <c r="T6">
        <v>0.66700000000000004</v>
      </c>
    </row>
    <row r="7" spans="1:20" x14ac:dyDescent="0.25">
      <c r="A7">
        <v>40</v>
      </c>
      <c r="B7">
        <v>3.95</v>
      </c>
      <c r="C7">
        <v>1.74</v>
      </c>
      <c r="D7">
        <v>45.2</v>
      </c>
      <c r="I7">
        <v>4.75</v>
      </c>
      <c r="J7">
        <v>4.5999999999999996</v>
      </c>
      <c r="L7">
        <f t="shared" si="0"/>
        <v>-1.4666666666665095E-3</v>
      </c>
      <c r="M7">
        <f t="shared" si="1"/>
        <v>2.2500000000000107E-2</v>
      </c>
      <c r="N7">
        <f t="shared" si="2"/>
        <v>0.15000000000000036</v>
      </c>
      <c r="P7">
        <v>60</v>
      </c>
      <c r="Q7">
        <v>-5.3844109103955963E-2</v>
      </c>
      <c r="R7">
        <v>60</v>
      </c>
      <c r="S7">
        <v>1.2502124999999999</v>
      </c>
      <c r="T7">
        <v>0.73375000000000001</v>
      </c>
    </row>
    <row r="8" spans="1:20" x14ac:dyDescent="0.25">
      <c r="A8">
        <v>50</v>
      </c>
      <c r="B8">
        <v>4.75</v>
      </c>
      <c r="C8">
        <v>2.19</v>
      </c>
      <c r="D8">
        <v>62.9</v>
      </c>
      <c r="I8">
        <v>4.5999999999999996</v>
      </c>
      <c r="J8">
        <v>4.9000000000000004</v>
      </c>
      <c r="L8">
        <f t="shared" si="0"/>
        <v>8.603333333333392E-2</v>
      </c>
      <c r="M8">
        <f t="shared" si="1"/>
        <v>9.0000000000000427E-2</v>
      </c>
      <c r="N8">
        <f t="shared" si="2"/>
        <v>0.30000000000000071</v>
      </c>
      <c r="P8">
        <v>70</v>
      </c>
      <c r="Q8">
        <v>-2.141800702198831</v>
      </c>
      <c r="R8">
        <v>70</v>
      </c>
      <c r="S8">
        <v>1.6738833333333336</v>
      </c>
      <c r="T8">
        <v>0.86833333333333351</v>
      </c>
    </row>
    <row r="9" spans="1:20" x14ac:dyDescent="0.25">
      <c r="A9">
        <v>60</v>
      </c>
      <c r="B9">
        <v>4.5999999999999996</v>
      </c>
      <c r="C9">
        <v>2.0099999999999998</v>
      </c>
      <c r="D9">
        <v>68.599999999999994</v>
      </c>
      <c r="I9">
        <v>4.9000000000000004</v>
      </c>
      <c r="J9">
        <v>5.3</v>
      </c>
      <c r="L9">
        <f t="shared" si="0"/>
        <v>0.4110333333333348</v>
      </c>
      <c r="M9">
        <f t="shared" si="1"/>
        <v>0.15999999999999959</v>
      </c>
      <c r="N9">
        <f t="shared" si="2"/>
        <v>0.39999999999999947</v>
      </c>
    </row>
    <row r="10" spans="1:20" x14ac:dyDescent="0.25">
      <c r="A10">
        <v>70</v>
      </c>
      <c r="B10">
        <v>4.9000000000000004</v>
      </c>
      <c r="C10">
        <v>2.23</v>
      </c>
      <c r="D10">
        <v>70.900000000000006</v>
      </c>
      <c r="I10">
        <v>5.3</v>
      </c>
      <c r="J10">
        <v>6.36</v>
      </c>
      <c r="L10">
        <f t="shared" si="0"/>
        <v>1.739100000000003</v>
      </c>
      <c r="M10">
        <f t="shared" si="1"/>
        <v>1.123600000000001</v>
      </c>
      <c r="N10">
        <f t="shared" si="2"/>
        <v>1.0600000000000005</v>
      </c>
    </row>
    <row r="11" spans="1:20" x14ac:dyDescent="0.25">
      <c r="A11">
        <v>80</v>
      </c>
      <c r="B11">
        <v>5.3</v>
      </c>
      <c r="C11">
        <v>2.33</v>
      </c>
      <c r="D11">
        <v>82.9</v>
      </c>
      <c r="G11" t="s">
        <v>10</v>
      </c>
      <c r="H11">
        <v>9</v>
      </c>
      <c r="I11">
        <f>AVERAGE(I2:I10)</f>
        <v>4.3099999999999987</v>
      </c>
      <c r="J11">
        <f>AVERAGE(J2:J10)</f>
        <v>4.6033333333333326</v>
      </c>
      <c r="L11">
        <f>SUM(L2:L10)</f>
        <v>3.6104000000000003</v>
      </c>
      <c r="M11">
        <f t="shared" ref="M11:N11" si="3">SUM(M2:M10)</f>
        <v>2.055600000000001</v>
      </c>
      <c r="N11">
        <f t="shared" si="3"/>
        <v>2.9400000000000008</v>
      </c>
    </row>
    <row r="12" spans="1:20" x14ac:dyDescent="0.25">
      <c r="A12">
        <v>90</v>
      </c>
      <c r="B12">
        <v>6.36</v>
      </c>
      <c r="C12">
        <v>3.14</v>
      </c>
      <c r="D12">
        <v>91.3</v>
      </c>
      <c r="I12">
        <f>STDEV(I2:I10)</f>
        <v>0.58212971063158447</v>
      </c>
      <c r="J12">
        <f>STDEV(J2:J10)</f>
        <v>0.8508084390742785</v>
      </c>
      <c r="L12">
        <f>L11/9/(I12*J12)</f>
        <v>0.8099556827183475</v>
      </c>
      <c r="M12">
        <f>M11/(2*9)</f>
        <v>0.11420000000000005</v>
      </c>
      <c r="N12">
        <f>N11/(2*9)</f>
        <v>0.16333333333333339</v>
      </c>
    </row>
    <row r="15" spans="1:20" x14ac:dyDescent="0.25">
      <c r="H15" t="s">
        <v>18</v>
      </c>
      <c r="I15" t="s">
        <v>8</v>
      </c>
      <c r="J15" t="s">
        <v>9</v>
      </c>
      <c r="L15" t="s">
        <v>11</v>
      </c>
      <c r="M15" t="s">
        <v>14</v>
      </c>
      <c r="N15" t="s">
        <v>15</v>
      </c>
    </row>
    <row r="16" spans="1:20" x14ac:dyDescent="0.25">
      <c r="I16">
        <v>3.72</v>
      </c>
      <c r="J16">
        <v>3.83</v>
      </c>
      <c r="L16">
        <f>(I16-$I$25)*(J16-$J$25)</f>
        <v>0.40738593749999941</v>
      </c>
      <c r="M16">
        <f>(I16-J16)^2</f>
        <v>1.2099999999999972E-2</v>
      </c>
      <c r="N16">
        <f>ABS(I16-J16)</f>
        <v>0.10999999999999988</v>
      </c>
    </row>
    <row r="17" spans="7:14" x14ac:dyDescent="0.25">
      <c r="I17">
        <v>3.8</v>
      </c>
      <c r="J17">
        <v>3.94</v>
      </c>
      <c r="L17">
        <f t="shared" ref="L17:L23" si="4">(I17-$I$25)*(J17-$J$25)</f>
        <v>0.29499843749999977</v>
      </c>
      <c r="M17">
        <f t="shared" ref="M17:M23" si="5">(I17-J17)^2</f>
        <v>1.9600000000000034E-2</v>
      </c>
      <c r="N17">
        <f t="shared" ref="N17:N23" si="6">ABS(I17-J17)</f>
        <v>0.14000000000000012</v>
      </c>
    </row>
    <row r="18" spans="7:14" x14ac:dyDescent="0.25">
      <c r="I18">
        <v>3.83</v>
      </c>
      <c r="J18">
        <v>3.95</v>
      </c>
      <c r="L18">
        <f t="shared" si="4"/>
        <v>0.26852343749999952</v>
      </c>
      <c r="M18">
        <f t="shared" si="5"/>
        <v>1.4400000000000026E-2</v>
      </c>
      <c r="N18">
        <f t="shared" si="6"/>
        <v>0.12000000000000011</v>
      </c>
    </row>
    <row r="19" spans="7:14" x14ac:dyDescent="0.25">
      <c r="I19">
        <v>3.94</v>
      </c>
      <c r="J19">
        <v>4.75</v>
      </c>
      <c r="L19">
        <f t="shared" si="4"/>
        <v>-1.1389062499999894E-2</v>
      </c>
      <c r="M19">
        <f t="shared" si="5"/>
        <v>0.65610000000000013</v>
      </c>
      <c r="N19">
        <f t="shared" si="6"/>
        <v>0.81</v>
      </c>
    </row>
    <row r="20" spans="7:14" x14ac:dyDescent="0.25">
      <c r="I20">
        <v>3.95</v>
      </c>
      <c r="J20">
        <v>4.5999999999999996</v>
      </c>
      <c r="L20">
        <f t="shared" si="4"/>
        <v>2.4510937500000076E-2</v>
      </c>
      <c r="M20">
        <f t="shared" si="5"/>
        <v>0.42249999999999932</v>
      </c>
      <c r="N20">
        <f t="shared" si="6"/>
        <v>0.64999999999999947</v>
      </c>
    </row>
    <row r="21" spans="7:14" x14ac:dyDescent="0.25">
      <c r="I21">
        <v>4.75</v>
      </c>
      <c r="J21">
        <v>4.9000000000000004</v>
      </c>
      <c r="L21">
        <f t="shared" si="4"/>
        <v>0.11063593750000014</v>
      </c>
      <c r="M21">
        <f t="shared" si="5"/>
        <v>2.2500000000000107E-2</v>
      </c>
      <c r="N21">
        <f t="shared" si="6"/>
        <v>0.15000000000000036</v>
      </c>
    </row>
    <row r="22" spans="7:14" x14ac:dyDescent="0.25">
      <c r="I22">
        <v>4.5999999999999996</v>
      </c>
      <c r="J22">
        <v>5.3</v>
      </c>
      <c r="L22">
        <f t="shared" si="4"/>
        <v>0.24669843749999995</v>
      </c>
      <c r="M22">
        <f t="shared" si="5"/>
        <v>0.49000000000000027</v>
      </c>
      <c r="N22">
        <f t="shared" si="6"/>
        <v>0.70000000000000018</v>
      </c>
    </row>
    <row r="23" spans="7:14" x14ac:dyDescent="0.25">
      <c r="I23">
        <v>4.9000000000000004</v>
      </c>
      <c r="J23">
        <v>6.36</v>
      </c>
      <c r="L23">
        <f t="shared" si="4"/>
        <v>1.1821484375000018</v>
      </c>
      <c r="M23">
        <f t="shared" si="5"/>
        <v>2.1315999999999997</v>
      </c>
      <c r="N23">
        <f t="shared" si="6"/>
        <v>1.46</v>
      </c>
    </row>
    <row r="25" spans="7:14" x14ac:dyDescent="0.25">
      <c r="G25" t="s">
        <v>10</v>
      </c>
      <c r="H25">
        <v>8</v>
      </c>
      <c r="I25">
        <f>AVERAGE(I16:I23)</f>
        <v>4.1862499999999994</v>
      </c>
      <c r="J25">
        <f>AVERAGE(J16:J23)</f>
        <v>4.7037500000000003</v>
      </c>
      <c r="L25">
        <f>SUM(L16:L23)</f>
        <v>2.5235125000000007</v>
      </c>
      <c r="M25">
        <f t="shared" ref="M25:N25" si="7">SUM(M16:M23)</f>
        <v>3.7687999999999997</v>
      </c>
      <c r="N25">
        <f t="shared" si="7"/>
        <v>4.1400000000000006</v>
      </c>
    </row>
    <row r="26" spans="7:14" x14ac:dyDescent="0.25">
      <c r="I26">
        <f>STDEV(I16:I23)</f>
        <v>0.47934292824360081</v>
      </c>
      <c r="J26">
        <f>STDEV(J16:J23)</f>
        <v>0.85062896897362883</v>
      </c>
      <c r="L26">
        <f>L25/8/(I26*J26)</f>
        <v>0.77362229964755169</v>
      </c>
      <c r="M26">
        <f>M25/(2*8)</f>
        <v>0.23554999999999998</v>
      </c>
      <c r="N26">
        <f>N25/(2*8)</f>
        <v>0.25875000000000004</v>
      </c>
    </row>
    <row r="29" spans="7:14" x14ac:dyDescent="0.25">
      <c r="H29" t="s">
        <v>19</v>
      </c>
      <c r="I29" t="s">
        <v>8</v>
      </c>
      <c r="J29" t="s">
        <v>9</v>
      </c>
      <c r="L29" t="s">
        <v>11</v>
      </c>
      <c r="M29" t="s">
        <v>14</v>
      </c>
      <c r="N29" t="s">
        <v>15</v>
      </c>
    </row>
    <row r="30" spans="7:14" x14ac:dyDescent="0.25">
      <c r="I30">
        <v>3.72</v>
      </c>
      <c r="J30">
        <v>3.94</v>
      </c>
      <c r="L30">
        <f>(I30-$I$39)*(J30-$J$39)</f>
        <v>0.32369387755101992</v>
      </c>
      <c r="M30">
        <f>(I30-J30)^2</f>
        <v>4.8399999999999888E-2</v>
      </c>
      <c r="N30">
        <f>ABS(I30-J30)</f>
        <v>0.21999999999999975</v>
      </c>
    </row>
    <row r="31" spans="7:14" x14ac:dyDescent="0.25">
      <c r="I31">
        <v>3.8</v>
      </c>
      <c r="J31">
        <v>3.95</v>
      </c>
      <c r="L31">
        <f t="shared" ref="L31:L36" si="8">(I31-$I$39)*(J31-$J$39)</f>
        <v>0.24976530612244868</v>
      </c>
      <c r="M31">
        <f t="shared" ref="M31:M36" si="9">(I31-J31)^2</f>
        <v>2.2500000000000107E-2</v>
      </c>
      <c r="N31">
        <f t="shared" ref="N31:N36" si="10">ABS(I31-J31)</f>
        <v>0.15000000000000036</v>
      </c>
    </row>
    <row r="32" spans="7:14" x14ac:dyDescent="0.25">
      <c r="I32">
        <v>3.83</v>
      </c>
      <c r="J32">
        <v>4.75</v>
      </c>
      <c r="L32">
        <f t="shared" si="8"/>
        <v>1.997959183673479E-2</v>
      </c>
      <c r="M32">
        <f t="shared" si="9"/>
        <v>0.84639999999999982</v>
      </c>
      <c r="N32">
        <f t="shared" si="10"/>
        <v>0.91999999999999993</v>
      </c>
    </row>
    <row r="33" spans="1:14" x14ac:dyDescent="0.25">
      <c r="I33">
        <v>3.94</v>
      </c>
      <c r="J33">
        <v>4.5999999999999996</v>
      </c>
      <c r="L33">
        <f t="shared" si="8"/>
        <v>3.2979591836734698E-2</v>
      </c>
      <c r="M33">
        <f t="shared" si="9"/>
        <v>0.4355999999999996</v>
      </c>
      <c r="N33">
        <f t="shared" si="10"/>
        <v>0.6599999999999997</v>
      </c>
    </row>
    <row r="34" spans="1:14" x14ac:dyDescent="0.25">
      <c r="A34" t="s">
        <v>4</v>
      </c>
      <c r="C34" t="s">
        <v>5</v>
      </c>
      <c r="D34" t="s">
        <v>6</v>
      </c>
      <c r="I34">
        <v>3.95</v>
      </c>
      <c r="J34">
        <v>4.9000000000000004</v>
      </c>
      <c r="L34">
        <f t="shared" si="8"/>
        <v>-9.5918367346937844E-3</v>
      </c>
      <c r="M34">
        <f t="shared" si="9"/>
        <v>0.9025000000000003</v>
      </c>
      <c r="N34">
        <f t="shared" si="10"/>
        <v>0.95000000000000018</v>
      </c>
    </row>
    <row r="35" spans="1:14" x14ac:dyDescent="0.25">
      <c r="A35">
        <v>0</v>
      </c>
      <c r="B35">
        <v>3.72</v>
      </c>
      <c r="C35">
        <v>1.23</v>
      </c>
      <c r="D35">
        <v>40.799999999999997</v>
      </c>
      <c r="I35">
        <v>4.75</v>
      </c>
      <c r="J35">
        <v>5.3</v>
      </c>
      <c r="L35">
        <f t="shared" si="8"/>
        <v>0.31383673469387735</v>
      </c>
      <c r="M35">
        <f t="shared" si="9"/>
        <v>0.30249999999999982</v>
      </c>
      <c r="N35">
        <f t="shared" si="10"/>
        <v>0.54999999999999982</v>
      </c>
    </row>
    <row r="36" spans="1:14" x14ac:dyDescent="0.25">
      <c r="A36">
        <v>10</v>
      </c>
      <c r="B36">
        <v>3.8</v>
      </c>
      <c r="C36">
        <v>1.1399999999999999</v>
      </c>
      <c r="D36">
        <v>30.4</v>
      </c>
      <c r="I36">
        <v>4.5999999999999996</v>
      </c>
      <c r="J36">
        <v>6.36</v>
      </c>
      <c r="L36">
        <f t="shared" si="8"/>
        <v>0.78977959183673496</v>
      </c>
      <c r="M36">
        <f t="shared" si="9"/>
        <v>3.0976000000000026</v>
      </c>
      <c r="N36">
        <f t="shared" si="10"/>
        <v>1.7600000000000007</v>
      </c>
    </row>
    <row r="37" spans="1:14" x14ac:dyDescent="0.25">
      <c r="A37">
        <v>20</v>
      </c>
      <c r="B37">
        <v>3.83</v>
      </c>
      <c r="C37">
        <v>1.18</v>
      </c>
      <c r="D37">
        <v>40.700000000000003</v>
      </c>
    </row>
    <row r="38" spans="1:14" x14ac:dyDescent="0.25">
      <c r="A38">
        <v>30</v>
      </c>
      <c r="B38">
        <v>3.94</v>
      </c>
      <c r="C38">
        <v>1.36</v>
      </c>
      <c r="D38">
        <v>48</v>
      </c>
    </row>
    <row r="39" spans="1:14" x14ac:dyDescent="0.25">
      <c r="A39">
        <v>40</v>
      </c>
      <c r="B39">
        <v>3.95</v>
      </c>
      <c r="C39">
        <v>1.74</v>
      </c>
      <c r="D39">
        <v>45.2</v>
      </c>
      <c r="G39" t="s">
        <v>10</v>
      </c>
      <c r="H39">
        <v>7</v>
      </c>
      <c r="I39">
        <f>AVERAGE(I30:I36)</f>
        <v>4.0842857142857136</v>
      </c>
      <c r="J39">
        <f>AVERAGE(J30:J36)</f>
        <v>4.8285714285714292</v>
      </c>
      <c r="L39">
        <f>SUM(L30:L36)</f>
        <v>1.7204428571428567</v>
      </c>
      <c r="M39">
        <f t="shared" ref="M39:N39" si="11">SUM(M30:M36)</f>
        <v>5.6555000000000017</v>
      </c>
      <c r="N39">
        <f t="shared" si="11"/>
        <v>5.2100000000000009</v>
      </c>
    </row>
    <row r="40" spans="1:14" x14ac:dyDescent="0.25">
      <c r="A40">
        <v>50</v>
      </c>
      <c r="B40">
        <v>4.75</v>
      </c>
      <c r="C40">
        <v>2.19</v>
      </c>
      <c r="D40">
        <v>62.9</v>
      </c>
      <c r="I40">
        <f>STDEV(I30:I36)</f>
        <v>0.41355600760788297</v>
      </c>
      <c r="J40">
        <f>STDEV(J30:J36)</f>
        <v>0.83591125070046646</v>
      </c>
      <c r="L40">
        <f>L39/7/(I40*J40)</f>
        <v>0.71096415932396928</v>
      </c>
      <c r="M40">
        <f>M39/(2*7)</f>
        <v>0.40396428571428583</v>
      </c>
      <c r="N40">
        <f>N39/(2*7)</f>
        <v>0.37214285714285722</v>
      </c>
    </row>
    <row r="41" spans="1:14" x14ac:dyDescent="0.25">
      <c r="A41">
        <v>60</v>
      </c>
      <c r="B41">
        <v>4.5999999999999996</v>
      </c>
      <c r="C41">
        <v>2.0099999999999998</v>
      </c>
      <c r="D41">
        <v>68.599999999999994</v>
      </c>
    </row>
    <row r="42" spans="1:14" x14ac:dyDescent="0.25">
      <c r="A42">
        <v>70</v>
      </c>
      <c r="B42">
        <v>4.9000000000000004</v>
      </c>
      <c r="C42">
        <v>2.23</v>
      </c>
      <c r="D42">
        <v>70.900000000000006</v>
      </c>
    </row>
    <row r="43" spans="1:14" x14ac:dyDescent="0.25">
      <c r="A43">
        <v>80</v>
      </c>
      <c r="B43">
        <v>5.3</v>
      </c>
      <c r="C43">
        <v>2.33</v>
      </c>
      <c r="D43">
        <v>82.9</v>
      </c>
      <c r="H43" t="s">
        <v>20</v>
      </c>
      <c r="I43" t="s">
        <v>8</v>
      </c>
      <c r="J43" t="s">
        <v>9</v>
      </c>
      <c r="L43" t="s">
        <v>11</v>
      </c>
      <c r="M43" t="s">
        <v>14</v>
      </c>
      <c r="N43" t="s">
        <v>15</v>
      </c>
    </row>
    <row r="44" spans="1:14" x14ac:dyDescent="0.25">
      <c r="A44">
        <v>90</v>
      </c>
      <c r="B44">
        <v>6.36</v>
      </c>
      <c r="C44">
        <v>3.14</v>
      </c>
      <c r="D44">
        <v>91.3</v>
      </c>
      <c r="I44">
        <v>3.72</v>
      </c>
      <c r="J44">
        <v>3.95</v>
      </c>
      <c r="L44">
        <f>(I44-$I$53)*(J44-$J$53)</f>
        <v>0.28575555555555499</v>
      </c>
      <c r="M44">
        <f>(I44-J44)^2</f>
        <v>5.2899999999999989E-2</v>
      </c>
      <c r="N44">
        <f>ABS(I44-J44)</f>
        <v>0.22999999999999998</v>
      </c>
    </row>
    <row r="45" spans="1:14" x14ac:dyDescent="0.25">
      <c r="I45">
        <v>3.8</v>
      </c>
      <c r="J45">
        <v>4.75</v>
      </c>
      <c r="L45">
        <f t="shared" ref="L45:L49" si="12">(I45-$I$53)*(J45-$J$53)</f>
        <v>4.4955555555555519E-2</v>
      </c>
      <c r="M45">
        <f t="shared" ref="M45:M49" si="13">(I45-J45)^2</f>
        <v>0.9025000000000003</v>
      </c>
      <c r="N45">
        <f t="shared" ref="N45:N49" si="14">ABS(I45-J45)</f>
        <v>0.95000000000000018</v>
      </c>
    </row>
    <row r="46" spans="1:14" x14ac:dyDescent="0.25">
      <c r="I46">
        <v>3.83</v>
      </c>
      <c r="J46">
        <v>4.5999999999999996</v>
      </c>
      <c r="L46">
        <f t="shared" si="12"/>
        <v>6.3405555555555479E-2</v>
      </c>
      <c r="M46">
        <f t="shared" si="13"/>
        <v>0.59289999999999932</v>
      </c>
      <c r="N46">
        <f t="shared" si="14"/>
        <v>0.76999999999999957</v>
      </c>
    </row>
    <row r="47" spans="1:14" x14ac:dyDescent="0.25">
      <c r="I47">
        <v>3.94</v>
      </c>
      <c r="J47">
        <v>4.9000000000000004</v>
      </c>
      <c r="L47">
        <f t="shared" si="12"/>
        <v>4.4722222222221804E-3</v>
      </c>
      <c r="M47">
        <f t="shared" si="13"/>
        <v>0.92160000000000075</v>
      </c>
      <c r="N47">
        <f t="shared" si="14"/>
        <v>0.96000000000000041</v>
      </c>
    </row>
    <row r="48" spans="1:14" x14ac:dyDescent="0.25">
      <c r="I48">
        <v>3.95</v>
      </c>
      <c r="J48">
        <v>5.3</v>
      </c>
      <c r="L48">
        <f t="shared" si="12"/>
        <v>-1.5627777777777633E-2</v>
      </c>
      <c r="M48">
        <f t="shared" si="13"/>
        <v>1.8224999999999991</v>
      </c>
      <c r="N48">
        <f t="shared" si="14"/>
        <v>1.3499999999999996</v>
      </c>
    </row>
    <row r="49" spans="1:14" x14ac:dyDescent="0.25">
      <c r="I49">
        <v>4.75</v>
      </c>
      <c r="J49">
        <v>6.36</v>
      </c>
      <c r="L49">
        <f t="shared" si="12"/>
        <v>1.0398055555555563</v>
      </c>
      <c r="M49">
        <f t="shared" si="13"/>
        <v>2.5921000000000012</v>
      </c>
      <c r="N49">
        <f t="shared" si="14"/>
        <v>1.6100000000000003</v>
      </c>
    </row>
    <row r="53" spans="1:14" x14ac:dyDescent="0.25">
      <c r="G53" t="s">
        <v>10</v>
      </c>
      <c r="H53">
        <v>6</v>
      </c>
      <c r="I53">
        <f>AVERAGE(I44:I49)</f>
        <v>3.9983333333333331</v>
      </c>
      <c r="J53">
        <f>AVERAGE(J44:J49)</f>
        <v>4.9766666666666666</v>
      </c>
      <c r="L53">
        <f>SUM(L44:L49)</f>
        <v>1.422766666666667</v>
      </c>
      <c r="M53">
        <f t="shared" ref="M53:N53" si="15">SUM(M44:M49)</f>
        <v>6.884500000000001</v>
      </c>
      <c r="N53">
        <f t="shared" si="15"/>
        <v>5.87</v>
      </c>
    </row>
    <row r="54" spans="1:14" x14ac:dyDescent="0.25">
      <c r="I54">
        <f>STDEV(I44:I49)</f>
        <v>0.37838692718785444</v>
      </c>
      <c r="J54">
        <f>STDEV(J44:J49)</f>
        <v>0.80886752108529603</v>
      </c>
      <c r="L54">
        <f>L53/6/(I54*J54)</f>
        <v>0.7747630683149368</v>
      </c>
      <c r="M54">
        <f>M53/(2*6)</f>
        <v>0.57370833333333338</v>
      </c>
      <c r="N54">
        <f>N53/(2*6)</f>
        <v>0.48916666666666669</v>
      </c>
    </row>
    <row r="57" spans="1:14" x14ac:dyDescent="0.25">
      <c r="A57" t="s">
        <v>4</v>
      </c>
      <c r="C57" t="s">
        <v>5</v>
      </c>
      <c r="D57" t="s">
        <v>6</v>
      </c>
      <c r="H57" t="s">
        <v>21</v>
      </c>
      <c r="I57" t="s">
        <v>8</v>
      </c>
      <c r="J57" t="s">
        <v>9</v>
      </c>
      <c r="L57" t="s">
        <v>11</v>
      </c>
      <c r="M57" t="s">
        <v>14</v>
      </c>
      <c r="N57" t="s">
        <v>15</v>
      </c>
    </row>
    <row r="58" spans="1:14" x14ac:dyDescent="0.25">
      <c r="A58">
        <v>0</v>
      </c>
      <c r="B58">
        <v>3.72</v>
      </c>
      <c r="C58">
        <v>1.23</v>
      </c>
      <c r="D58">
        <v>40.799999999999997</v>
      </c>
      <c r="I58">
        <v>3.72</v>
      </c>
      <c r="J58">
        <v>4.75</v>
      </c>
      <c r="L58">
        <f>(I58-$I$53)*(J58-$J$53)</f>
        <v>6.3088888888888764E-2</v>
      </c>
      <c r="M58">
        <f>(I58-J58)^2</f>
        <v>1.0608999999999995</v>
      </c>
      <c r="N58">
        <f>ABS(I58-J58)</f>
        <v>1.0299999999999998</v>
      </c>
    </row>
    <row r="59" spans="1:14" x14ac:dyDescent="0.25">
      <c r="A59">
        <v>10</v>
      </c>
      <c r="B59">
        <v>3.8</v>
      </c>
      <c r="C59">
        <v>1.1399999999999999</v>
      </c>
      <c r="D59">
        <v>30.4</v>
      </c>
      <c r="I59">
        <v>3.8</v>
      </c>
      <c r="J59">
        <v>4.5999999999999996</v>
      </c>
      <c r="L59">
        <f t="shared" ref="L59:L62" si="16">(I59-$I$53)*(J59-$J$53)</f>
        <v>7.4705555555555581E-2</v>
      </c>
      <c r="M59">
        <f t="shared" ref="M59:M62" si="17">(I59-J59)^2</f>
        <v>0.63999999999999968</v>
      </c>
      <c r="N59">
        <f t="shared" ref="N59:N62" si="18">ABS(I59-J59)</f>
        <v>0.79999999999999982</v>
      </c>
    </row>
    <row r="60" spans="1:14" x14ac:dyDescent="0.25">
      <c r="A60">
        <v>20</v>
      </c>
      <c r="B60">
        <v>3.83</v>
      </c>
      <c r="C60">
        <v>1.18</v>
      </c>
      <c r="D60">
        <v>40.700000000000003</v>
      </c>
      <c r="I60">
        <v>3.83</v>
      </c>
      <c r="J60">
        <v>4.9000000000000004</v>
      </c>
      <c r="L60">
        <f t="shared" si="16"/>
        <v>1.2905555555555455E-2</v>
      </c>
      <c r="M60">
        <f t="shared" si="17"/>
        <v>1.1449000000000007</v>
      </c>
      <c r="N60">
        <f t="shared" si="18"/>
        <v>1.0700000000000003</v>
      </c>
    </row>
    <row r="61" spans="1:14" x14ac:dyDescent="0.25">
      <c r="A61">
        <v>30</v>
      </c>
      <c r="B61">
        <v>3.94</v>
      </c>
      <c r="C61">
        <v>1.36</v>
      </c>
      <c r="D61">
        <v>48</v>
      </c>
      <c r="I61">
        <v>3.94</v>
      </c>
      <c r="J61">
        <v>5.3</v>
      </c>
      <c r="L61">
        <f t="shared" si="16"/>
        <v>-1.886111111111104E-2</v>
      </c>
      <c r="M61">
        <f t="shared" si="17"/>
        <v>1.8495999999999997</v>
      </c>
      <c r="N61">
        <f t="shared" si="18"/>
        <v>1.3599999999999999</v>
      </c>
    </row>
    <row r="62" spans="1:14" x14ac:dyDescent="0.25">
      <c r="A62">
        <v>40</v>
      </c>
      <c r="B62">
        <v>3.95</v>
      </c>
      <c r="C62">
        <v>1.74</v>
      </c>
      <c r="D62">
        <v>45.2</v>
      </c>
      <c r="I62">
        <v>3.95</v>
      </c>
      <c r="J62">
        <v>6.36</v>
      </c>
      <c r="L62">
        <f t="shared" si="16"/>
        <v>-6.6861111111110524E-2</v>
      </c>
      <c r="M62">
        <f t="shared" si="17"/>
        <v>5.8081000000000005</v>
      </c>
      <c r="N62">
        <f t="shared" si="18"/>
        <v>2.41</v>
      </c>
    </row>
    <row r="63" spans="1:14" x14ac:dyDescent="0.25">
      <c r="A63">
        <v>50</v>
      </c>
      <c r="B63">
        <v>4.75</v>
      </c>
      <c r="C63">
        <v>2.19</v>
      </c>
      <c r="D63">
        <v>62.9</v>
      </c>
    </row>
    <row r="64" spans="1:14" x14ac:dyDescent="0.25">
      <c r="A64">
        <v>60</v>
      </c>
      <c r="B64">
        <v>4.5999999999999996</v>
      </c>
      <c r="C64">
        <v>2.0099999999999998</v>
      </c>
      <c r="D64">
        <v>68.599999999999994</v>
      </c>
    </row>
    <row r="65" spans="1:14" x14ac:dyDescent="0.25">
      <c r="A65">
        <v>70</v>
      </c>
      <c r="B65">
        <v>4.9000000000000004</v>
      </c>
      <c r="C65">
        <v>2.23</v>
      </c>
      <c r="D65">
        <v>70.900000000000006</v>
      </c>
    </row>
    <row r="66" spans="1:14" x14ac:dyDescent="0.25">
      <c r="A66">
        <v>80</v>
      </c>
      <c r="B66">
        <v>5.3</v>
      </c>
      <c r="C66">
        <v>2.33</v>
      </c>
      <c r="D66">
        <v>82.9</v>
      </c>
    </row>
    <row r="67" spans="1:14" x14ac:dyDescent="0.25">
      <c r="A67">
        <v>90</v>
      </c>
      <c r="B67">
        <v>6.36</v>
      </c>
      <c r="C67">
        <v>3.14</v>
      </c>
      <c r="D67">
        <v>91.3</v>
      </c>
      <c r="G67" t="s">
        <v>10</v>
      </c>
      <c r="H67">
        <v>5</v>
      </c>
      <c r="I67">
        <f>AVERAGE(I58:I62)</f>
        <v>3.8479999999999999</v>
      </c>
      <c r="J67">
        <f>AVERAGE(J58:J62)</f>
        <v>5.1820000000000004</v>
      </c>
      <c r="L67">
        <f>SUM(L58:L62)</f>
        <v>6.4977777777778203E-2</v>
      </c>
      <c r="M67">
        <f t="shared" ref="M67:N67" si="19">SUM(M58:M62)</f>
        <v>10.503499999999999</v>
      </c>
      <c r="N67">
        <f t="shared" si="19"/>
        <v>6.67</v>
      </c>
    </row>
    <row r="68" spans="1:14" x14ac:dyDescent="0.25">
      <c r="I68">
        <f>STDEV(I58:I62)</f>
        <v>9.73139250056229E-2</v>
      </c>
      <c r="J68">
        <f>STDEV(J58:J62)</f>
        <v>0.70825136780665843</v>
      </c>
      <c r="L68">
        <f>L67/H67/(I68*J68)</f>
        <v>0.1885525623889025</v>
      </c>
      <c r="M68">
        <f>M67/(2*H67)</f>
        <v>1.0503499999999999</v>
      </c>
      <c r="N68">
        <f>N67/(2*H67)</f>
        <v>0.66700000000000004</v>
      </c>
    </row>
    <row r="71" spans="1:14" x14ac:dyDescent="0.25">
      <c r="H71" t="s">
        <v>22</v>
      </c>
      <c r="I71" t="s">
        <v>8</v>
      </c>
      <c r="J71" t="s">
        <v>9</v>
      </c>
      <c r="L71" t="s">
        <v>11</v>
      </c>
      <c r="M71" t="s">
        <v>14</v>
      </c>
      <c r="N71" t="s">
        <v>15</v>
      </c>
    </row>
    <row r="72" spans="1:14" x14ac:dyDescent="0.25">
      <c r="I72">
        <v>3.72</v>
      </c>
      <c r="J72">
        <v>4.5999999999999996</v>
      </c>
      <c r="L72">
        <f>(I72-$I$53)*(J72-$J$53)</f>
        <v>0.10483888888888879</v>
      </c>
      <c r="M72">
        <f>(I72-J72)^2</f>
        <v>0.77439999999999898</v>
      </c>
      <c r="N72">
        <f>ABS(I72-J72)</f>
        <v>0.87999999999999945</v>
      </c>
    </row>
    <row r="73" spans="1:14" x14ac:dyDescent="0.25">
      <c r="I73">
        <v>3.8</v>
      </c>
      <c r="J73">
        <v>4.9000000000000004</v>
      </c>
      <c r="L73">
        <f t="shared" ref="L73:L75" si="20">(I73-$I$53)*(J73-$J$53)</f>
        <v>1.520555555555546E-2</v>
      </c>
      <c r="M73">
        <f t="shared" ref="M73:M75" si="21">(I73-J73)^2</f>
        <v>1.2100000000000011</v>
      </c>
      <c r="N73">
        <f t="shared" ref="N73:N75" si="22">ABS(I73-J73)</f>
        <v>1.1000000000000005</v>
      </c>
    </row>
    <row r="74" spans="1:14" x14ac:dyDescent="0.25">
      <c r="I74">
        <v>3.83</v>
      </c>
      <c r="J74">
        <v>5.3</v>
      </c>
      <c r="L74">
        <f t="shared" si="20"/>
        <v>-5.4427777777777658E-2</v>
      </c>
      <c r="M74">
        <f t="shared" si="21"/>
        <v>2.1608999999999994</v>
      </c>
      <c r="N74">
        <f t="shared" si="22"/>
        <v>1.4699999999999998</v>
      </c>
    </row>
    <row r="75" spans="1:14" x14ac:dyDescent="0.25">
      <c r="I75">
        <v>3.94</v>
      </c>
      <c r="J75">
        <v>6.36</v>
      </c>
      <c r="L75">
        <f t="shared" si="20"/>
        <v>-8.069444444444418E-2</v>
      </c>
      <c r="M75">
        <f t="shared" si="21"/>
        <v>5.8564000000000016</v>
      </c>
      <c r="N75">
        <f t="shared" si="22"/>
        <v>2.4200000000000004</v>
      </c>
    </row>
    <row r="81" spans="1:14" x14ac:dyDescent="0.25">
      <c r="G81" t="s">
        <v>10</v>
      </c>
      <c r="H81">
        <v>4</v>
      </c>
      <c r="I81">
        <f>AVERAGE(I72:I75)</f>
        <v>3.8224999999999998</v>
      </c>
      <c r="J81">
        <f>AVERAGE(J72:J75)</f>
        <v>5.29</v>
      </c>
      <c r="L81">
        <f>SUM(L72:L75)</f>
        <v>-1.5077777777777593E-2</v>
      </c>
      <c r="M81">
        <f t="shared" ref="M81:N81" si="23">SUM(M72:M75)</f>
        <v>10.0017</v>
      </c>
      <c r="N81">
        <f t="shared" si="23"/>
        <v>5.87</v>
      </c>
    </row>
    <row r="82" spans="1:14" x14ac:dyDescent="0.25">
      <c r="I82">
        <f>STDEV(I72:I75)</f>
        <v>9.1058589197651488E-2</v>
      </c>
      <c r="J82">
        <f>STDEV(J72:J75)</f>
        <v>0.76880860210241375</v>
      </c>
      <c r="L82">
        <f>L81/H81/(I82*J82)</f>
        <v>-5.3844109103955963E-2</v>
      </c>
      <c r="M82">
        <f>M81/(2*H81)</f>
        <v>1.2502124999999999</v>
      </c>
      <c r="N82">
        <f>N81/(2*H81)</f>
        <v>0.73375000000000001</v>
      </c>
    </row>
    <row r="84" spans="1:14" x14ac:dyDescent="0.25">
      <c r="A84" t="s">
        <v>4</v>
      </c>
      <c r="C84" t="s">
        <v>5</v>
      </c>
      <c r="D84" t="s">
        <v>6</v>
      </c>
    </row>
    <row r="85" spans="1:14" x14ac:dyDescent="0.25">
      <c r="A85">
        <v>0</v>
      </c>
      <c r="B85">
        <v>3.72</v>
      </c>
      <c r="C85">
        <v>1.23</v>
      </c>
      <c r="D85">
        <v>40.799999999999997</v>
      </c>
      <c r="H85" t="s">
        <v>23</v>
      </c>
      <c r="I85" t="s">
        <v>8</v>
      </c>
      <c r="J85" t="s">
        <v>9</v>
      </c>
      <c r="L85" t="s">
        <v>11</v>
      </c>
      <c r="M85" t="s">
        <v>14</v>
      </c>
      <c r="N85" t="s">
        <v>15</v>
      </c>
    </row>
    <row r="86" spans="1:14" x14ac:dyDescent="0.25">
      <c r="A86">
        <v>10</v>
      </c>
      <c r="B86">
        <v>3.8</v>
      </c>
      <c r="C86">
        <v>1.1399999999999999</v>
      </c>
      <c r="D86">
        <v>30.4</v>
      </c>
      <c r="I86">
        <v>3.72</v>
      </c>
      <c r="J86">
        <v>4.9000000000000004</v>
      </c>
      <c r="L86">
        <f>(I86-$I$53)*(J86-$J$53)</f>
        <v>2.133888888888873E-2</v>
      </c>
      <c r="M86">
        <f>(I86-J86)^2</f>
        <v>1.3924000000000003</v>
      </c>
      <c r="N86">
        <f>ABS(I86-J86)</f>
        <v>1.1800000000000002</v>
      </c>
    </row>
    <row r="87" spans="1:14" x14ac:dyDescent="0.25">
      <c r="A87">
        <v>20</v>
      </c>
      <c r="B87">
        <v>3.83</v>
      </c>
      <c r="C87">
        <v>1.18</v>
      </c>
      <c r="D87">
        <v>40.700000000000003</v>
      </c>
      <c r="I87">
        <v>3.8</v>
      </c>
      <c r="J87">
        <v>5.3</v>
      </c>
      <c r="L87">
        <f t="shared" ref="L87:L88" si="24">(I87-$I$53)*(J87-$J$53)</f>
        <v>-6.4127777777777728E-2</v>
      </c>
      <c r="M87">
        <f t="shared" ref="M87:M88" si="25">(I87-J87)^2</f>
        <v>2.25</v>
      </c>
      <c r="N87">
        <f t="shared" ref="N87:N88" si="26">ABS(I87-J87)</f>
        <v>1.5</v>
      </c>
    </row>
    <row r="88" spans="1:14" x14ac:dyDescent="0.25">
      <c r="A88">
        <v>30</v>
      </c>
      <c r="B88">
        <v>3.94</v>
      </c>
      <c r="C88">
        <v>1.36</v>
      </c>
      <c r="D88">
        <v>48</v>
      </c>
      <c r="I88">
        <v>3.83</v>
      </c>
      <c r="J88">
        <v>6.36</v>
      </c>
      <c r="L88">
        <f t="shared" si="24"/>
        <v>-0.23286111111111071</v>
      </c>
      <c r="M88">
        <f t="shared" si="25"/>
        <v>6.4009000000000009</v>
      </c>
      <c r="N88">
        <f t="shared" si="26"/>
        <v>2.5300000000000002</v>
      </c>
    </row>
    <row r="89" spans="1:14" x14ac:dyDescent="0.25">
      <c r="A89">
        <v>40</v>
      </c>
      <c r="B89">
        <v>3.95</v>
      </c>
      <c r="C89">
        <v>1.74</v>
      </c>
      <c r="D89">
        <v>45.2</v>
      </c>
    </row>
    <row r="90" spans="1:14" x14ac:dyDescent="0.25">
      <c r="A90">
        <v>50</v>
      </c>
      <c r="B90">
        <v>4.75</v>
      </c>
      <c r="C90">
        <v>2.19</v>
      </c>
      <c r="D90">
        <v>62.9</v>
      </c>
    </row>
    <row r="91" spans="1:14" x14ac:dyDescent="0.25">
      <c r="A91">
        <v>60</v>
      </c>
      <c r="B91">
        <v>4.5999999999999996</v>
      </c>
      <c r="C91">
        <v>2.0099999999999998</v>
      </c>
      <c r="D91">
        <v>68.599999999999994</v>
      </c>
    </row>
    <row r="92" spans="1:14" x14ac:dyDescent="0.25">
      <c r="A92">
        <v>70</v>
      </c>
      <c r="B92">
        <v>4.9000000000000004</v>
      </c>
      <c r="C92">
        <v>2.23</v>
      </c>
      <c r="D92">
        <v>70.900000000000006</v>
      </c>
    </row>
    <row r="93" spans="1:14" x14ac:dyDescent="0.25">
      <c r="A93">
        <v>80</v>
      </c>
      <c r="B93">
        <v>5.3</v>
      </c>
      <c r="C93">
        <v>2.33</v>
      </c>
      <c r="D93">
        <v>82.9</v>
      </c>
    </row>
    <row r="94" spans="1:14" x14ac:dyDescent="0.25">
      <c r="A94">
        <v>90</v>
      </c>
      <c r="B94">
        <v>6.36</v>
      </c>
      <c r="C94">
        <v>3.14</v>
      </c>
      <c r="D94">
        <v>91.3</v>
      </c>
    </row>
    <row r="95" spans="1:14" x14ac:dyDescent="0.25">
      <c r="G95" t="s">
        <v>10</v>
      </c>
      <c r="H95">
        <v>3</v>
      </c>
      <c r="I95">
        <f>AVERAGE(I86:I88)</f>
        <v>3.7833333333333332</v>
      </c>
      <c r="J95">
        <f>AVERAGE(J86:J88)</f>
        <v>5.52</v>
      </c>
      <c r="L95">
        <f>SUM(L86:L88)</f>
        <v>-0.27564999999999973</v>
      </c>
      <c r="M95">
        <f t="shared" ref="M95:N95" si="27">SUM(M86:M88)</f>
        <v>10.043300000000002</v>
      </c>
      <c r="N95">
        <f t="shared" si="27"/>
        <v>5.2100000000000009</v>
      </c>
    </row>
    <row r="96" spans="1:14" x14ac:dyDescent="0.25">
      <c r="I96">
        <f>STDEV(I86:I88)</f>
        <v>5.6862407030773165E-2</v>
      </c>
      <c r="J96">
        <f>STDEV(J86:J88)</f>
        <v>0.75445344455440677</v>
      </c>
      <c r="L96">
        <f>L95/H95/(I96*J96)</f>
        <v>-2.141800702198831</v>
      </c>
      <c r="M96">
        <f>M95/(2*H95)</f>
        <v>1.6738833333333336</v>
      </c>
      <c r="N96">
        <f>N95/(2*H95)</f>
        <v>0.86833333333333351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tabSelected="1" topLeftCell="A88" workbookViewId="0">
      <selection activeCell="A99" sqref="A99:XFD22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  <c r="J1" t="s">
        <v>9</v>
      </c>
      <c r="L1" t="s">
        <v>11</v>
      </c>
      <c r="M1" t="s">
        <v>14</v>
      </c>
      <c r="N1" t="s">
        <v>15</v>
      </c>
      <c r="S1" t="s">
        <v>12</v>
      </c>
      <c r="T1" t="s">
        <v>13</v>
      </c>
      <c r="U1" t="s">
        <v>12</v>
      </c>
      <c r="V1" t="s">
        <v>16</v>
      </c>
      <c r="W1" t="s">
        <v>12</v>
      </c>
      <c r="X1" t="s">
        <v>17</v>
      </c>
    </row>
    <row r="2" spans="1:24" x14ac:dyDescent="0.25">
      <c r="A2" t="s">
        <v>4</v>
      </c>
      <c r="C2" t="s">
        <v>5</v>
      </c>
      <c r="D2" t="s">
        <v>6</v>
      </c>
      <c r="I2">
        <v>1.23</v>
      </c>
      <c r="J2">
        <v>1.1399999999999999</v>
      </c>
      <c r="L2">
        <f>(I2-$I$11)*(J2-$J$11)</f>
        <v>0.37827654320987664</v>
      </c>
      <c r="M2">
        <f>(I2-J2)^2</f>
        <v>8.1000000000000152E-3</v>
      </c>
      <c r="N2">
        <f>ABS(I2-J2)</f>
        <v>9.000000000000008E-2</v>
      </c>
      <c r="S2">
        <v>10</v>
      </c>
      <c r="T2">
        <v>0.79423447619528698</v>
      </c>
      <c r="U2">
        <v>10</v>
      </c>
      <c r="V2">
        <v>6.3105555555555581E-2</v>
      </c>
      <c r="W2">
        <v>10</v>
      </c>
      <c r="X2">
        <v>0.13611111111111115</v>
      </c>
    </row>
    <row r="3" spans="1:24" x14ac:dyDescent="0.25">
      <c r="A3">
        <v>0</v>
      </c>
      <c r="B3">
        <v>3.72</v>
      </c>
      <c r="C3">
        <v>1.23</v>
      </c>
      <c r="D3">
        <v>40.799999999999997</v>
      </c>
      <c r="I3">
        <v>1.1399999999999999</v>
      </c>
      <c r="J3">
        <v>1.18</v>
      </c>
      <c r="L3">
        <f t="shared" ref="L3:L10" si="0">(I3-$I$11)*(J3-$J$11)</f>
        <v>0.42598765432098779</v>
      </c>
      <c r="M3">
        <f t="shared" ref="M3:M10" si="1">(I3-J3)^2</f>
        <v>1.6000000000000029E-3</v>
      </c>
      <c r="N3">
        <f t="shared" ref="N3:N10" si="2">ABS(I3-J3)</f>
        <v>4.0000000000000036E-2</v>
      </c>
      <c r="S3">
        <v>20</v>
      </c>
      <c r="T3">
        <v>0.72189138863057056</v>
      </c>
      <c r="U3">
        <v>20</v>
      </c>
      <c r="V3">
        <v>0.12865000000000004</v>
      </c>
      <c r="W3">
        <v>20</v>
      </c>
      <c r="X3">
        <v>0.2</v>
      </c>
    </row>
    <row r="4" spans="1:24" x14ac:dyDescent="0.25">
      <c r="A4">
        <v>10</v>
      </c>
      <c r="B4">
        <v>3.8</v>
      </c>
      <c r="C4">
        <v>1.1399999999999999</v>
      </c>
      <c r="D4">
        <v>30.4</v>
      </c>
      <c r="I4">
        <v>1.18</v>
      </c>
      <c r="J4">
        <v>1.36</v>
      </c>
      <c r="L4">
        <f t="shared" si="0"/>
        <v>0.30040987654320989</v>
      </c>
      <c r="M4">
        <f t="shared" si="1"/>
        <v>3.2400000000000061E-2</v>
      </c>
      <c r="N4">
        <f t="shared" si="2"/>
        <v>0.18000000000000016</v>
      </c>
      <c r="S4">
        <v>30</v>
      </c>
      <c r="T4">
        <v>0.61475783412886598</v>
      </c>
      <c r="U4">
        <v>30</v>
      </c>
      <c r="V4">
        <v>0.23972142857142861</v>
      </c>
      <c r="W4">
        <v>30</v>
      </c>
      <c r="X4">
        <v>0.29642857142857143</v>
      </c>
    </row>
    <row r="5" spans="1:24" x14ac:dyDescent="0.25">
      <c r="A5">
        <v>20</v>
      </c>
      <c r="B5">
        <v>3.83</v>
      </c>
      <c r="C5">
        <v>1.18</v>
      </c>
      <c r="D5">
        <v>40.700000000000003</v>
      </c>
      <c r="I5">
        <v>1.36</v>
      </c>
      <c r="J5">
        <v>1.74</v>
      </c>
      <c r="L5">
        <f t="shared" si="0"/>
        <v>6.4965432098765416E-2</v>
      </c>
      <c r="M5">
        <f t="shared" si="1"/>
        <v>0.14439999999999992</v>
      </c>
      <c r="N5">
        <f t="shared" si="2"/>
        <v>0.37999999999999989</v>
      </c>
      <c r="S5">
        <v>40</v>
      </c>
      <c r="T5">
        <v>0.74741911089324498</v>
      </c>
      <c r="U5">
        <v>40</v>
      </c>
      <c r="V5">
        <v>0.33825</v>
      </c>
      <c r="W5">
        <v>40</v>
      </c>
      <c r="X5">
        <v>0.39999999999999997</v>
      </c>
    </row>
    <row r="6" spans="1:24" x14ac:dyDescent="0.25">
      <c r="A6">
        <v>30</v>
      </c>
      <c r="B6">
        <v>3.94</v>
      </c>
      <c r="C6">
        <v>1.36</v>
      </c>
      <c r="D6">
        <v>48</v>
      </c>
      <c r="I6">
        <v>1.74</v>
      </c>
      <c r="J6">
        <v>2.19</v>
      </c>
      <c r="L6">
        <f t="shared" si="0"/>
        <v>7.3765432098765165E-3</v>
      </c>
      <c r="M6">
        <f t="shared" si="1"/>
        <v>0.20249999999999996</v>
      </c>
      <c r="N6">
        <f t="shared" si="2"/>
        <v>0.44999999999999996</v>
      </c>
      <c r="S6">
        <v>50</v>
      </c>
      <c r="T6">
        <v>0.78624409006014162</v>
      </c>
      <c r="U6">
        <v>50</v>
      </c>
      <c r="V6">
        <v>0.56819000000000008</v>
      </c>
      <c r="W6">
        <v>50</v>
      </c>
      <c r="X6">
        <v>0.52500000000000002</v>
      </c>
    </row>
    <row r="7" spans="1:24" x14ac:dyDescent="0.25">
      <c r="A7">
        <v>40</v>
      </c>
      <c r="B7">
        <v>3.95</v>
      </c>
      <c r="C7">
        <v>1.74</v>
      </c>
      <c r="D7">
        <v>45.2</v>
      </c>
      <c r="I7">
        <v>2.19</v>
      </c>
      <c r="J7">
        <v>2.0099999999999998</v>
      </c>
      <c r="L7">
        <f t="shared" si="0"/>
        <v>4.0876543209876451E-2</v>
      </c>
      <c r="M7">
        <f t="shared" si="1"/>
        <v>3.2400000000000061E-2</v>
      </c>
      <c r="N7">
        <f t="shared" si="2"/>
        <v>0.18000000000000016</v>
      </c>
      <c r="S7">
        <v>60</v>
      </c>
      <c r="T7">
        <v>0.61027399639889668</v>
      </c>
      <c r="U7">
        <v>60</v>
      </c>
      <c r="V7">
        <v>0.78592499999999998</v>
      </c>
      <c r="W7">
        <v>60</v>
      </c>
      <c r="X7">
        <v>0.6</v>
      </c>
    </row>
    <row r="8" spans="1:24" x14ac:dyDescent="0.25">
      <c r="A8">
        <v>50</v>
      </c>
      <c r="B8">
        <v>4.75</v>
      </c>
      <c r="C8">
        <v>2.19</v>
      </c>
      <c r="D8">
        <v>62.9</v>
      </c>
      <c r="I8">
        <v>2.0099999999999998</v>
      </c>
      <c r="J8">
        <v>2.23</v>
      </c>
      <c r="L8">
        <f t="shared" si="0"/>
        <v>9.0987654320987571E-2</v>
      </c>
      <c r="M8">
        <f t="shared" si="1"/>
        <v>4.8400000000000089E-2</v>
      </c>
      <c r="N8">
        <f t="shared" si="2"/>
        <v>0.2200000000000002</v>
      </c>
      <c r="S8">
        <v>70</v>
      </c>
      <c r="T8">
        <v>-0.10912310960007214</v>
      </c>
      <c r="U8">
        <v>70</v>
      </c>
      <c r="V8">
        <v>1.04295</v>
      </c>
      <c r="W8">
        <v>70</v>
      </c>
      <c r="X8">
        <v>0.69166666666666676</v>
      </c>
    </row>
    <row r="9" spans="1:24" x14ac:dyDescent="0.25">
      <c r="A9">
        <v>60</v>
      </c>
      <c r="B9">
        <v>4.5999999999999996</v>
      </c>
      <c r="C9">
        <v>2.0099999999999998</v>
      </c>
      <c r="D9">
        <v>68.599999999999994</v>
      </c>
      <c r="I9">
        <v>2.23</v>
      </c>
      <c r="J9">
        <v>2.33</v>
      </c>
      <c r="L9">
        <f t="shared" si="0"/>
        <v>0.20998765432098768</v>
      </c>
      <c r="M9">
        <f t="shared" si="1"/>
        <v>1.0000000000000018E-2</v>
      </c>
      <c r="N9">
        <f t="shared" si="2"/>
        <v>0.10000000000000009</v>
      </c>
    </row>
    <row r="10" spans="1:24" x14ac:dyDescent="0.25">
      <c r="A10">
        <v>70</v>
      </c>
      <c r="B10">
        <v>4.9000000000000004</v>
      </c>
      <c r="C10">
        <v>2.23</v>
      </c>
      <c r="D10">
        <v>70.900000000000006</v>
      </c>
      <c r="I10">
        <v>2.33</v>
      </c>
      <c r="J10">
        <v>3.14</v>
      </c>
      <c r="L10">
        <f t="shared" si="0"/>
        <v>0.75094320987654328</v>
      </c>
      <c r="M10">
        <f t="shared" si="1"/>
        <v>0.65610000000000013</v>
      </c>
      <c r="N10">
        <f t="shared" si="2"/>
        <v>0.81</v>
      </c>
    </row>
    <row r="11" spans="1:24" x14ac:dyDescent="0.25">
      <c r="A11">
        <v>80</v>
      </c>
      <c r="B11">
        <v>5.3</v>
      </c>
      <c r="C11">
        <v>2.33</v>
      </c>
      <c r="D11">
        <v>82.9</v>
      </c>
      <c r="G11" t="s">
        <v>10</v>
      </c>
      <c r="H11">
        <v>9</v>
      </c>
      <c r="I11">
        <f>AVERAGE(I2:I10)</f>
        <v>1.7122222222222223</v>
      </c>
      <c r="J11">
        <f>AVERAGE(J2:J10)</f>
        <v>1.9244444444444444</v>
      </c>
      <c r="L11">
        <f>SUM(L2:L10)</f>
        <v>2.2698111111111112</v>
      </c>
      <c r="M11">
        <f t="shared" ref="M11:N11" si="3">SUM(M2:M10)</f>
        <v>1.1359000000000004</v>
      </c>
      <c r="N11">
        <f t="shared" si="3"/>
        <v>2.4500000000000006</v>
      </c>
    </row>
    <row r="12" spans="1:24" x14ac:dyDescent="0.25">
      <c r="A12">
        <v>90</v>
      </c>
      <c r="B12">
        <v>6.36</v>
      </c>
      <c r="C12">
        <v>3.14</v>
      </c>
      <c r="D12">
        <v>91.3</v>
      </c>
      <c r="I12">
        <f>STDEV(I2:I10)</f>
        <v>0.49177682381792281</v>
      </c>
      <c r="J12">
        <f>STDEV(J2:J10)</f>
        <v>0.64569944848805505</v>
      </c>
      <c r="L12">
        <f>L11/9/(I12*J12)</f>
        <v>0.79423447619528698</v>
      </c>
      <c r="M12">
        <f>M11/(2*9)</f>
        <v>6.3105555555555581E-2</v>
      </c>
      <c r="N12">
        <f>N11/(2*9)</f>
        <v>0.13611111111111115</v>
      </c>
    </row>
    <row r="15" spans="1:24" x14ac:dyDescent="0.25">
      <c r="H15" t="s">
        <v>18</v>
      </c>
      <c r="I15" t="s">
        <v>8</v>
      </c>
      <c r="J15" t="s">
        <v>9</v>
      </c>
      <c r="L15" t="s">
        <v>11</v>
      </c>
      <c r="M15" t="s">
        <v>14</v>
      </c>
      <c r="N15" t="s">
        <v>15</v>
      </c>
    </row>
    <row r="16" spans="1:24" x14ac:dyDescent="0.25">
      <c r="I16">
        <v>1.23</v>
      </c>
      <c r="J16">
        <v>1.18</v>
      </c>
      <c r="L16">
        <f>(I16-$I$25)*(J16-$J$25)</f>
        <v>0.34121250000000003</v>
      </c>
      <c r="M16">
        <f>(I16-J16)^2</f>
        <v>2.5000000000000044E-3</v>
      </c>
      <c r="N16">
        <f>ABS(I16-J16)</f>
        <v>5.0000000000000044E-2</v>
      </c>
    </row>
    <row r="17" spans="7:14" x14ac:dyDescent="0.25">
      <c r="I17">
        <v>1.1399999999999999</v>
      </c>
      <c r="J17">
        <v>1.36</v>
      </c>
      <c r="L17">
        <f t="shared" ref="L17:L23" si="4">(I17-$I$25)*(J17-$J$25)</f>
        <v>0.32793749999999999</v>
      </c>
      <c r="M17">
        <f t="shared" ref="M17:M23" si="5">(I17-J17)^2</f>
        <v>4.8400000000000089E-2</v>
      </c>
      <c r="N17">
        <f t="shared" ref="N17:N23" si="6">ABS(I17-J17)</f>
        <v>0.2200000000000002</v>
      </c>
    </row>
    <row r="18" spans="7:14" x14ac:dyDescent="0.25">
      <c r="I18">
        <v>1.18</v>
      </c>
      <c r="J18">
        <v>1.74</v>
      </c>
      <c r="L18">
        <f t="shared" si="4"/>
        <v>0.1285375</v>
      </c>
      <c r="M18">
        <f t="shared" si="5"/>
        <v>0.31360000000000005</v>
      </c>
      <c r="N18">
        <f t="shared" si="6"/>
        <v>0.56000000000000005</v>
      </c>
    </row>
    <row r="19" spans="7:14" x14ac:dyDescent="0.25">
      <c r="I19">
        <v>1.36</v>
      </c>
      <c r="J19">
        <v>2.19</v>
      </c>
      <c r="L19">
        <f t="shared" si="4"/>
        <v>-4.6062499999999978E-2</v>
      </c>
      <c r="M19">
        <f t="shared" si="5"/>
        <v>0.68889999999999973</v>
      </c>
      <c r="N19">
        <f t="shared" si="6"/>
        <v>0.82999999999999985</v>
      </c>
    </row>
    <row r="20" spans="7:14" x14ac:dyDescent="0.25">
      <c r="I20">
        <v>1.74</v>
      </c>
      <c r="J20">
        <v>2.0099999999999998</v>
      </c>
      <c r="L20">
        <f t="shared" si="4"/>
        <v>-1.3125000000000185E-3</v>
      </c>
      <c r="M20">
        <f t="shared" si="5"/>
        <v>7.2899999999999895E-2</v>
      </c>
      <c r="N20">
        <f t="shared" si="6"/>
        <v>0.2699999999999998</v>
      </c>
    </row>
    <row r="21" spans="7:14" x14ac:dyDescent="0.25">
      <c r="I21">
        <v>2.19</v>
      </c>
      <c r="J21">
        <v>2.23</v>
      </c>
      <c r="L21">
        <f t="shared" si="4"/>
        <v>0.1151625</v>
      </c>
      <c r="M21">
        <f t="shared" si="5"/>
        <v>1.6000000000000029E-3</v>
      </c>
      <c r="N21">
        <f t="shared" si="6"/>
        <v>4.0000000000000036E-2</v>
      </c>
    </row>
    <row r="22" spans="7:14" x14ac:dyDescent="0.25">
      <c r="I22">
        <v>2.0099999999999998</v>
      </c>
      <c r="J22">
        <v>2.33</v>
      </c>
      <c r="L22">
        <f t="shared" si="4"/>
        <v>0.11531249999999997</v>
      </c>
      <c r="M22">
        <f t="shared" si="5"/>
        <v>0.10240000000000019</v>
      </c>
      <c r="N22">
        <f t="shared" si="6"/>
        <v>0.32000000000000028</v>
      </c>
    </row>
    <row r="23" spans="7:14" x14ac:dyDescent="0.25">
      <c r="I23">
        <v>2.23</v>
      </c>
      <c r="J23">
        <v>3.14</v>
      </c>
      <c r="L23">
        <f t="shared" si="4"/>
        <v>0.66491250000000002</v>
      </c>
      <c r="M23">
        <f t="shared" si="5"/>
        <v>0.82810000000000028</v>
      </c>
      <c r="N23">
        <f t="shared" si="6"/>
        <v>0.91000000000000014</v>
      </c>
    </row>
    <row r="25" spans="7:14" x14ac:dyDescent="0.25">
      <c r="G25" t="s">
        <v>10</v>
      </c>
      <c r="H25">
        <v>8</v>
      </c>
      <c r="I25">
        <f>AVERAGE(I16:I23)</f>
        <v>1.635</v>
      </c>
      <c r="J25">
        <f>AVERAGE(J16:J23)</f>
        <v>2.0225</v>
      </c>
      <c r="L25">
        <f>SUM(L16:L23)</f>
        <v>1.6456999999999999</v>
      </c>
      <c r="M25">
        <f t="shared" ref="M25:N25" si="7">SUM(M16:M23)</f>
        <v>2.0584000000000007</v>
      </c>
      <c r="N25">
        <f t="shared" si="7"/>
        <v>3.2</v>
      </c>
    </row>
    <row r="26" spans="7:14" x14ac:dyDescent="0.25">
      <c r="I26">
        <f>STDEV(I16:I23)</f>
        <v>0.4637425394086061</v>
      </c>
      <c r="J26">
        <f>STDEV(J16:J23)</f>
        <v>0.61448584779704807</v>
      </c>
      <c r="L26">
        <f>L25/8/(I26*J26)</f>
        <v>0.72189138863057056</v>
      </c>
      <c r="M26">
        <f>M25/(2*8)</f>
        <v>0.12865000000000004</v>
      </c>
      <c r="N26">
        <f>N25/(2*8)</f>
        <v>0.2</v>
      </c>
    </row>
    <row r="29" spans="7:14" x14ac:dyDescent="0.25">
      <c r="H29" t="s">
        <v>19</v>
      </c>
      <c r="I29" t="s">
        <v>8</v>
      </c>
      <c r="J29" t="s">
        <v>9</v>
      </c>
      <c r="L29" t="s">
        <v>11</v>
      </c>
      <c r="M29" t="s">
        <v>14</v>
      </c>
      <c r="N29" t="s">
        <v>15</v>
      </c>
    </row>
    <row r="30" spans="7:14" x14ac:dyDescent="0.25">
      <c r="I30">
        <v>1.23</v>
      </c>
      <c r="J30">
        <v>1.36</v>
      </c>
      <c r="L30">
        <f>(I30-$I$39)*(J30-$J$39)</f>
        <v>0.25051428571428569</v>
      </c>
      <c r="M30">
        <f>(I30-J30)^2</f>
        <v>1.690000000000003E-2</v>
      </c>
      <c r="N30">
        <f>ABS(I30-J30)</f>
        <v>0.13000000000000012</v>
      </c>
    </row>
    <row r="31" spans="7:14" x14ac:dyDescent="0.25">
      <c r="I31">
        <v>1.1399999999999999</v>
      </c>
      <c r="J31">
        <v>1.74</v>
      </c>
      <c r="L31">
        <f t="shared" ref="L31:L36" si="8">(I31-$I$39)*(J31-$J$39)</f>
        <v>0.16517142857142861</v>
      </c>
      <c r="M31">
        <f t="shared" ref="M31:M36" si="9">(I31-J31)^2</f>
        <v>0.3600000000000001</v>
      </c>
      <c r="N31">
        <f t="shared" ref="N31:N36" si="10">ABS(I31-J31)</f>
        <v>0.60000000000000009</v>
      </c>
    </row>
    <row r="32" spans="7:14" x14ac:dyDescent="0.25">
      <c r="I32">
        <v>1.18</v>
      </c>
      <c r="J32">
        <v>2.19</v>
      </c>
      <c r="L32">
        <f t="shared" si="8"/>
        <v>-1.7442857142857152E-2</v>
      </c>
      <c r="M32">
        <f t="shared" si="9"/>
        <v>1.0201</v>
      </c>
      <c r="N32">
        <f t="shared" si="10"/>
        <v>1.01</v>
      </c>
    </row>
    <row r="33" spans="1:14" x14ac:dyDescent="0.25">
      <c r="I33">
        <v>1.36</v>
      </c>
      <c r="J33">
        <v>2.0099999999999998</v>
      </c>
      <c r="L33">
        <f t="shared" si="8"/>
        <v>2.5242857142857164E-2</v>
      </c>
      <c r="M33">
        <f t="shared" si="9"/>
        <v>0.4224999999999996</v>
      </c>
      <c r="N33">
        <f t="shared" si="10"/>
        <v>0.64999999999999969</v>
      </c>
    </row>
    <row r="34" spans="1:14" x14ac:dyDescent="0.25">
      <c r="A34" t="s">
        <v>4</v>
      </c>
      <c r="C34" t="s">
        <v>5</v>
      </c>
      <c r="D34" t="s">
        <v>6</v>
      </c>
      <c r="I34">
        <v>1.74</v>
      </c>
      <c r="J34">
        <v>2.23</v>
      </c>
      <c r="L34">
        <f t="shared" si="8"/>
        <v>1.6557142857142861E-2</v>
      </c>
      <c r="M34">
        <f t="shared" si="9"/>
        <v>0.24009999999999998</v>
      </c>
      <c r="N34">
        <f t="shared" si="10"/>
        <v>0.49</v>
      </c>
    </row>
    <row r="35" spans="1:14" x14ac:dyDescent="0.25">
      <c r="A35">
        <v>0</v>
      </c>
      <c r="B35">
        <v>3.72</v>
      </c>
      <c r="C35">
        <v>1.23</v>
      </c>
      <c r="D35">
        <v>40.799999999999997</v>
      </c>
      <c r="I35">
        <v>2.19</v>
      </c>
      <c r="J35">
        <v>2.33</v>
      </c>
      <c r="L35">
        <f t="shared" si="8"/>
        <v>0.11977142857142864</v>
      </c>
      <c r="M35">
        <f t="shared" si="9"/>
        <v>1.9600000000000034E-2</v>
      </c>
      <c r="N35">
        <f t="shared" si="10"/>
        <v>0.14000000000000012</v>
      </c>
    </row>
    <row r="36" spans="1:14" x14ac:dyDescent="0.25">
      <c r="A36">
        <v>10</v>
      </c>
      <c r="B36">
        <v>3.8</v>
      </c>
      <c r="C36">
        <v>1.1399999999999999</v>
      </c>
      <c r="D36">
        <v>30.4</v>
      </c>
      <c r="I36">
        <v>2.0099999999999998</v>
      </c>
      <c r="J36">
        <v>3.14</v>
      </c>
      <c r="L36">
        <f t="shared" si="8"/>
        <v>0.45868571428571414</v>
      </c>
      <c r="M36">
        <f t="shared" si="9"/>
        <v>1.2769000000000008</v>
      </c>
      <c r="N36">
        <f t="shared" si="10"/>
        <v>1.1300000000000003</v>
      </c>
    </row>
    <row r="37" spans="1:14" x14ac:dyDescent="0.25">
      <c r="A37">
        <v>20</v>
      </c>
      <c r="B37">
        <v>3.83</v>
      </c>
      <c r="C37">
        <v>1.18</v>
      </c>
      <c r="D37">
        <v>40.700000000000003</v>
      </c>
    </row>
    <row r="38" spans="1:14" x14ac:dyDescent="0.25">
      <c r="A38">
        <v>30</v>
      </c>
      <c r="B38">
        <v>3.94</v>
      </c>
      <c r="C38">
        <v>1.36</v>
      </c>
      <c r="D38">
        <v>48</v>
      </c>
    </row>
    <row r="39" spans="1:14" x14ac:dyDescent="0.25">
      <c r="A39">
        <v>40</v>
      </c>
      <c r="B39">
        <v>3.95</v>
      </c>
      <c r="C39">
        <v>1.74</v>
      </c>
      <c r="D39">
        <v>45.2</v>
      </c>
      <c r="G39" t="s">
        <v>10</v>
      </c>
      <c r="H39">
        <v>7</v>
      </c>
      <c r="I39">
        <f>AVERAGE(I30:I36)</f>
        <v>1.55</v>
      </c>
      <c r="J39">
        <f>AVERAGE(J30:J36)</f>
        <v>2.1428571428571428</v>
      </c>
      <c r="L39">
        <f>SUM(L30:L36)</f>
        <v>1.0185</v>
      </c>
      <c r="M39">
        <f t="shared" ref="M39:N39" si="11">SUM(M30:M36)</f>
        <v>3.3561000000000005</v>
      </c>
      <c r="N39">
        <f t="shared" si="11"/>
        <v>4.1500000000000004</v>
      </c>
    </row>
    <row r="40" spans="1:14" x14ac:dyDescent="0.25">
      <c r="A40">
        <v>50</v>
      </c>
      <c r="B40">
        <v>4.75</v>
      </c>
      <c r="C40">
        <v>2.19</v>
      </c>
      <c r="D40">
        <v>62.9</v>
      </c>
      <c r="I40">
        <f>STDEV(I30:I36)</f>
        <v>0.42833009077890682</v>
      </c>
      <c r="J40">
        <f>STDEV(J30:J36)</f>
        <v>0.55256113645804783</v>
      </c>
      <c r="L40">
        <f>L39/7/(I40*J40)</f>
        <v>0.61475783412886598</v>
      </c>
      <c r="M40">
        <f>M39/(2*7)</f>
        <v>0.23972142857142861</v>
      </c>
      <c r="N40">
        <f>N39/(2*7)</f>
        <v>0.29642857142857143</v>
      </c>
    </row>
    <row r="41" spans="1:14" x14ac:dyDescent="0.25">
      <c r="A41">
        <v>60</v>
      </c>
      <c r="B41">
        <v>4.5999999999999996</v>
      </c>
      <c r="C41">
        <v>2.0099999999999998</v>
      </c>
      <c r="D41">
        <v>68.599999999999994</v>
      </c>
    </row>
    <row r="42" spans="1:14" x14ac:dyDescent="0.25">
      <c r="A42">
        <v>70</v>
      </c>
      <c r="B42">
        <v>4.9000000000000004</v>
      </c>
      <c r="C42">
        <v>2.23</v>
      </c>
      <c r="D42">
        <v>70.900000000000006</v>
      </c>
    </row>
    <row r="43" spans="1:14" x14ac:dyDescent="0.25">
      <c r="A43">
        <v>80</v>
      </c>
      <c r="B43">
        <v>5.3</v>
      </c>
      <c r="C43">
        <v>2.33</v>
      </c>
      <c r="D43">
        <v>82.9</v>
      </c>
      <c r="H43" t="s">
        <v>20</v>
      </c>
      <c r="I43" t="s">
        <v>8</v>
      </c>
      <c r="J43" t="s">
        <v>9</v>
      </c>
      <c r="L43" t="s">
        <v>11</v>
      </c>
      <c r="M43" t="s">
        <v>14</v>
      </c>
      <c r="N43" t="s">
        <v>15</v>
      </c>
    </row>
    <row r="44" spans="1:14" x14ac:dyDescent="0.25">
      <c r="A44">
        <v>90</v>
      </c>
      <c r="B44">
        <v>6.36</v>
      </c>
      <c r="C44">
        <v>3.14</v>
      </c>
      <c r="D44">
        <v>91.3</v>
      </c>
      <c r="I44">
        <v>1.23</v>
      </c>
      <c r="J44">
        <v>1.74</v>
      </c>
      <c r="L44">
        <f>(I44-$I$53)*(J44-$J$53)</f>
        <v>0.12977777777777785</v>
      </c>
      <c r="M44">
        <f>(I44-J44)^2</f>
        <v>0.2601</v>
      </c>
      <c r="N44">
        <f>ABS(I44-J44)</f>
        <v>0.51</v>
      </c>
    </row>
    <row r="45" spans="1:14" x14ac:dyDescent="0.25">
      <c r="I45">
        <v>1.1399999999999999</v>
      </c>
      <c r="J45">
        <v>2.19</v>
      </c>
      <c r="L45">
        <f t="shared" ref="L45:L49" si="12">(I45-$I$53)*(J45-$J$53)</f>
        <v>2.7777777777777839E-2</v>
      </c>
      <c r="M45">
        <f t="shared" ref="M45:M49" si="13">(I45-J45)^2</f>
        <v>1.1025</v>
      </c>
      <c r="N45">
        <f t="shared" ref="N45:N49" si="14">ABS(I45-J45)</f>
        <v>1.05</v>
      </c>
    </row>
    <row r="46" spans="1:14" x14ac:dyDescent="0.25">
      <c r="I46">
        <v>1.18</v>
      </c>
      <c r="J46">
        <v>2.0099999999999998</v>
      </c>
      <c r="L46">
        <f t="shared" si="12"/>
        <v>7.724444444444456E-2</v>
      </c>
      <c r="M46">
        <f t="shared" si="13"/>
        <v>0.68889999999999973</v>
      </c>
      <c r="N46">
        <f t="shared" si="14"/>
        <v>0.82999999999999985</v>
      </c>
    </row>
    <row r="47" spans="1:14" x14ac:dyDescent="0.25">
      <c r="I47">
        <v>1.36</v>
      </c>
      <c r="J47">
        <v>2.23</v>
      </c>
      <c r="L47">
        <f t="shared" si="12"/>
        <v>4.9111111111111222E-3</v>
      </c>
      <c r="M47">
        <f t="shared" si="13"/>
        <v>0.7568999999999998</v>
      </c>
      <c r="N47">
        <f t="shared" si="14"/>
        <v>0.86999999999999988</v>
      </c>
    </row>
    <row r="48" spans="1:14" x14ac:dyDescent="0.25">
      <c r="I48">
        <v>1.74</v>
      </c>
      <c r="J48">
        <v>2.33</v>
      </c>
      <c r="L48">
        <f t="shared" si="12"/>
        <v>1.5111111111111101E-2</v>
      </c>
      <c r="M48">
        <f t="shared" si="13"/>
        <v>0.34810000000000008</v>
      </c>
      <c r="N48">
        <f t="shared" si="14"/>
        <v>0.59000000000000008</v>
      </c>
    </row>
    <row r="49" spans="1:14" x14ac:dyDescent="0.25">
      <c r="I49">
        <v>2.19</v>
      </c>
      <c r="J49">
        <v>3.14</v>
      </c>
      <c r="L49">
        <f t="shared" si="12"/>
        <v>0.62111111111111106</v>
      </c>
      <c r="M49">
        <f t="shared" si="13"/>
        <v>0.9025000000000003</v>
      </c>
      <c r="N49">
        <f t="shared" si="14"/>
        <v>0.95000000000000018</v>
      </c>
    </row>
    <row r="53" spans="1:14" x14ac:dyDescent="0.25">
      <c r="G53" t="s">
        <v>10</v>
      </c>
      <c r="H53">
        <v>6</v>
      </c>
      <c r="I53">
        <f>AVERAGE(I44:I49)</f>
        <v>1.4733333333333334</v>
      </c>
      <c r="J53">
        <f>AVERAGE(J44:J49)</f>
        <v>2.2733333333333334</v>
      </c>
      <c r="L53">
        <f>SUM(L44:L49)</f>
        <v>0.87593333333333345</v>
      </c>
      <c r="M53">
        <f t="shared" ref="M53:N53" si="15">SUM(M44:M49)</f>
        <v>4.0590000000000002</v>
      </c>
      <c r="N53">
        <f t="shared" si="15"/>
        <v>4.8</v>
      </c>
    </row>
    <row r="54" spans="1:14" x14ac:dyDescent="0.25">
      <c r="I54">
        <f>STDEV(I44:I49)</f>
        <v>0.41326343494999218</v>
      </c>
      <c r="J54">
        <f>STDEV(J44:J49)</f>
        <v>0.4726379869061158</v>
      </c>
      <c r="L54">
        <f>L53/6/(I54*J54)</f>
        <v>0.74741911089324498</v>
      </c>
      <c r="M54">
        <f>M53/(2*6)</f>
        <v>0.33825</v>
      </c>
      <c r="N54">
        <f>N53/(2*6)</f>
        <v>0.39999999999999997</v>
      </c>
    </row>
    <row r="57" spans="1:14" x14ac:dyDescent="0.25">
      <c r="A57" t="s">
        <v>4</v>
      </c>
      <c r="C57" t="s">
        <v>5</v>
      </c>
      <c r="D57" t="s">
        <v>6</v>
      </c>
      <c r="H57" t="s">
        <v>21</v>
      </c>
      <c r="I57" t="s">
        <v>8</v>
      </c>
      <c r="J57" t="s">
        <v>9</v>
      </c>
      <c r="L57" t="s">
        <v>11</v>
      </c>
      <c r="M57" t="s">
        <v>14</v>
      </c>
      <c r="N57" t="s">
        <v>15</v>
      </c>
    </row>
    <row r="58" spans="1:14" x14ac:dyDescent="0.25">
      <c r="A58">
        <v>0</v>
      </c>
      <c r="B58">
        <v>3.72</v>
      </c>
      <c r="C58">
        <v>1.23</v>
      </c>
      <c r="D58">
        <v>40.799999999999997</v>
      </c>
      <c r="I58">
        <v>1.23</v>
      </c>
      <c r="J58">
        <v>2.19</v>
      </c>
      <c r="L58">
        <f>(I58-$I$67)*(J58-$J$67)</f>
        <v>1.900000000000001E-2</v>
      </c>
      <c r="M58">
        <f>(I58-J58)^2</f>
        <v>0.92159999999999997</v>
      </c>
      <c r="N58">
        <f>ABS(I58-J58)</f>
        <v>0.96</v>
      </c>
    </row>
    <row r="59" spans="1:14" x14ac:dyDescent="0.25">
      <c r="A59">
        <v>10</v>
      </c>
      <c r="B59">
        <v>3.8</v>
      </c>
      <c r="C59">
        <v>1.1399999999999999</v>
      </c>
      <c r="D59">
        <v>30.4</v>
      </c>
      <c r="I59">
        <v>1.1399999999999999</v>
      </c>
      <c r="J59">
        <v>2.0099999999999998</v>
      </c>
      <c r="L59">
        <f t="shared" ref="L59:L62" si="16">(I59-$I$67)*(J59-$J$67)</f>
        <v>7.0300000000000085E-2</v>
      </c>
      <c r="M59">
        <f t="shared" ref="M59:M62" si="17">(I59-J59)^2</f>
        <v>0.7568999999999998</v>
      </c>
      <c r="N59">
        <f t="shared" ref="N59:N62" si="18">ABS(I59-J59)</f>
        <v>0.86999999999999988</v>
      </c>
    </row>
    <row r="60" spans="1:14" x14ac:dyDescent="0.25">
      <c r="A60">
        <v>20</v>
      </c>
      <c r="B60">
        <v>3.83</v>
      </c>
      <c r="C60">
        <v>1.18</v>
      </c>
      <c r="D60">
        <v>40.700000000000003</v>
      </c>
      <c r="I60">
        <v>1.18</v>
      </c>
      <c r="J60">
        <v>2.23</v>
      </c>
      <c r="L60">
        <f t="shared" si="16"/>
        <v>2.2500000000000006E-2</v>
      </c>
      <c r="M60">
        <f t="shared" si="17"/>
        <v>1.1025</v>
      </c>
      <c r="N60">
        <f t="shared" si="18"/>
        <v>1.05</v>
      </c>
    </row>
    <row r="61" spans="1:14" x14ac:dyDescent="0.25">
      <c r="A61">
        <v>30</v>
      </c>
      <c r="B61">
        <v>3.94</v>
      </c>
      <c r="C61">
        <v>1.36</v>
      </c>
      <c r="D61">
        <v>48</v>
      </c>
      <c r="I61">
        <v>1.36</v>
      </c>
      <c r="J61">
        <v>2.33</v>
      </c>
      <c r="L61">
        <f t="shared" si="16"/>
        <v>-1.4999999999999959E-3</v>
      </c>
      <c r="M61">
        <f t="shared" si="17"/>
        <v>0.94089999999999996</v>
      </c>
      <c r="N61">
        <f t="shared" si="18"/>
        <v>0.97</v>
      </c>
    </row>
    <row r="62" spans="1:14" x14ac:dyDescent="0.25">
      <c r="A62">
        <v>40</v>
      </c>
      <c r="B62">
        <v>3.95</v>
      </c>
      <c r="C62">
        <v>1.74</v>
      </c>
      <c r="D62">
        <v>45.2</v>
      </c>
      <c r="I62">
        <v>1.74</v>
      </c>
      <c r="J62">
        <v>3.14</v>
      </c>
      <c r="L62">
        <f t="shared" si="16"/>
        <v>0.31160000000000004</v>
      </c>
      <c r="M62">
        <f t="shared" si="17"/>
        <v>1.9600000000000004</v>
      </c>
      <c r="N62">
        <f t="shared" si="18"/>
        <v>1.4000000000000001</v>
      </c>
    </row>
    <row r="63" spans="1:14" x14ac:dyDescent="0.25">
      <c r="A63">
        <v>50</v>
      </c>
      <c r="B63">
        <v>4.75</v>
      </c>
      <c r="C63">
        <v>2.19</v>
      </c>
      <c r="D63">
        <v>62.9</v>
      </c>
    </row>
    <row r="64" spans="1:14" x14ac:dyDescent="0.25">
      <c r="A64">
        <v>60</v>
      </c>
      <c r="B64">
        <v>4.5999999999999996</v>
      </c>
      <c r="C64">
        <v>2.0099999999999998</v>
      </c>
      <c r="D64">
        <v>68.599999999999994</v>
      </c>
    </row>
    <row r="65" spans="1:14" x14ac:dyDescent="0.25">
      <c r="A65">
        <v>70</v>
      </c>
      <c r="B65">
        <v>4.9000000000000004</v>
      </c>
      <c r="C65">
        <v>2.23</v>
      </c>
      <c r="D65">
        <v>70.900000000000006</v>
      </c>
    </row>
    <row r="66" spans="1:14" x14ac:dyDescent="0.25">
      <c r="A66">
        <v>80</v>
      </c>
      <c r="B66">
        <v>5.3</v>
      </c>
      <c r="C66">
        <v>2.33</v>
      </c>
      <c r="D66">
        <v>82.9</v>
      </c>
    </row>
    <row r="67" spans="1:14" x14ac:dyDescent="0.25">
      <c r="A67">
        <v>90</v>
      </c>
      <c r="B67">
        <v>6.36</v>
      </c>
      <c r="C67">
        <v>3.14</v>
      </c>
      <c r="D67">
        <v>91.3</v>
      </c>
      <c r="G67" t="s">
        <v>10</v>
      </c>
      <c r="H67">
        <v>5</v>
      </c>
      <c r="I67">
        <f>AVERAGE(I58:I62)</f>
        <v>1.33</v>
      </c>
      <c r="J67">
        <f>AVERAGE(J58:J62)</f>
        <v>2.38</v>
      </c>
      <c r="L67">
        <f>SUM(L58:L62)</f>
        <v>0.42190000000000016</v>
      </c>
      <c r="M67">
        <f t="shared" ref="M67:N67" si="19">SUM(M58:M62)</f>
        <v>5.6819000000000006</v>
      </c>
      <c r="N67">
        <f t="shared" si="19"/>
        <v>5.25</v>
      </c>
    </row>
    <row r="68" spans="1:14" x14ac:dyDescent="0.25">
      <c r="I68">
        <f>STDEV(I58:I62)</f>
        <v>0.24372115213907905</v>
      </c>
      <c r="J68">
        <f>STDEV(J58:J62)</f>
        <v>0.44034077712607911</v>
      </c>
      <c r="L68">
        <f>L67/H67/(I68*J68)</f>
        <v>0.78624409006014162</v>
      </c>
      <c r="M68">
        <f>M67/(2*H67)</f>
        <v>0.56819000000000008</v>
      </c>
      <c r="N68">
        <f>N67/(2*H67)</f>
        <v>0.52500000000000002</v>
      </c>
    </row>
    <row r="71" spans="1:14" x14ac:dyDescent="0.25">
      <c r="H71" t="s">
        <v>22</v>
      </c>
      <c r="I71" t="s">
        <v>8</v>
      </c>
      <c r="J71" t="s">
        <v>9</v>
      </c>
      <c r="L71" t="s">
        <v>11</v>
      </c>
      <c r="M71" t="s">
        <v>14</v>
      </c>
      <c r="N71" t="s">
        <v>15</v>
      </c>
    </row>
    <row r="72" spans="1:14" x14ac:dyDescent="0.25">
      <c r="I72">
        <v>1.23</v>
      </c>
      <c r="J72">
        <v>2.0099999999999998</v>
      </c>
      <c r="L72">
        <f>(I72-$I$81)*(J72-$J$81)</f>
        <v>-1.0437499999999787E-3</v>
      </c>
      <c r="M72">
        <f>(I72-J72)^2</f>
        <v>0.60839999999999972</v>
      </c>
      <c r="N72">
        <f>ABS(I72-J72)</f>
        <v>0.7799999999999998</v>
      </c>
    </row>
    <row r="73" spans="1:14" x14ac:dyDescent="0.25">
      <c r="I73">
        <v>1.1399999999999999</v>
      </c>
      <c r="J73">
        <v>2.23</v>
      </c>
      <c r="L73">
        <f t="shared" ref="L73:L75" si="20">(I73-$I$81)*(J73-$J$81)</f>
        <v>1.7281250000000047E-2</v>
      </c>
      <c r="M73">
        <f t="shared" ref="M73:M75" si="21">(I73-J73)^2</f>
        <v>1.1881000000000002</v>
      </c>
      <c r="N73">
        <f t="shared" ref="N73:N75" si="22">ABS(I73-J73)</f>
        <v>1.0900000000000001</v>
      </c>
    </row>
    <row r="74" spans="1:14" x14ac:dyDescent="0.25">
      <c r="I74">
        <v>1.18</v>
      </c>
      <c r="J74">
        <v>2.33</v>
      </c>
      <c r="L74">
        <f t="shared" si="20"/>
        <v>4.6312500000000164E-3</v>
      </c>
      <c r="M74">
        <f t="shared" si="21"/>
        <v>1.3225000000000002</v>
      </c>
      <c r="N74">
        <f t="shared" si="22"/>
        <v>1.1500000000000001</v>
      </c>
    </row>
    <row r="75" spans="1:14" x14ac:dyDescent="0.25">
      <c r="I75">
        <v>1.36</v>
      </c>
      <c r="J75">
        <v>3.14</v>
      </c>
      <c r="L75">
        <f t="shared" si="20"/>
        <v>9.4406250000000039E-2</v>
      </c>
      <c r="M75">
        <f t="shared" si="21"/>
        <v>3.1684000000000001</v>
      </c>
      <c r="N75">
        <f t="shared" si="22"/>
        <v>1.78</v>
      </c>
    </row>
    <row r="81" spans="1:14" x14ac:dyDescent="0.25">
      <c r="G81" t="s">
        <v>10</v>
      </c>
      <c r="H81">
        <v>4</v>
      </c>
      <c r="I81">
        <f>AVERAGE(I72:I75)</f>
        <v>1.2275</v>
      </c>
      <c r="J81">
        <f>AVERAGE(J72:J75)</f>
        <v>2.4275000000000002</v>
      </c>
      <c r="L81">
        <f>SUM(L72:L75)</f>
        <v>0.11527500000000013</v>
      </c>
      <c r="M81">
        <f t="shared" ref="M81:N81" si="23">SUM(M72:M75)</f>
        <v>6.2873999999999999</v>
      </c>
      <c r="N81">
        <f t="shared" si="23"/>
        <v>4.8</v>
      </c>
    </row>
    <row r="82" spans="1:14" x14ac:dyDescent="0.25">
      <c r="I82">
        <f>STDEV(I72:I75)</f>
        <v>9.56991814663707E-2</v>
      </c>
      <c r="J82">
        <f>STDEV(J72:J75)</f>
        <v>0.49344874776076164</v>
      </c>
      <c r="L82">
        <f>L81/H81/(I82*J82)</f>
        <v>0.61027399639889668</v>
      </c>
      <c r="M82">
        <f>M81/(2*H81)</f>
        <v>0.78592499999999998</v>
      </c>
      <c r="N82">
        <f>N81/(2*H81)</f>
        <v>0.6</v>
      </c>
    </row>
    <row r="84" spans="1:14" x14ac:dyDescent="0.25">
      <c r="A84" t="s">
        <v>4</v>
      </c>
      <c r="C84" t="s">
        <v>5</v>
      </c>
      <c r="D84" t="s">
        <v>6</v>
      </c>
    </row>
    <row r="85" spans="1:14" x14ac:dyDescent="0.25">
      <c r="A85">
        <v>0</v>
      </c>
      <c r="B85">
        <v>3.72</v>
      </c>
      <c r="C85">
        <v>1.23</v>
      </c>
      <c r="D85">
        <v>40.799999999999997</v>
      </c>
      <c r="H85" t="s">
        <v>23</v>
      </c>
      <c r="I85" t="s">
        <v>8</v>
      </c>
      <c r="J85" t="s">
        <v>9</v>
      </c>
      <c r="L85" t="s">
        <v>11</v>
      </c>
      <c r="M85" t="s">
        <v>14</v>
      </c>
      <c r="N85" t="s">
        <v>15</v>
      </c>
    </row>
    <row r="86" spans="1:14" x14ac:dyDescent="0.25">
      <c r="A86">
        <v>10</v>
      </c>
      <c r="B86">
        <v>3.8</v>
      </c>
      <c r="C86">
        <v>1.1399999999999999</v>
      </c>
      <c r="D86">
        <v>30.4</v>
      </c>
      <c r="I86">
        <v>1.23</v>
      </c>
      <c r="J86">
        <v>2.23</v>
      </c>
      <c r="L86">
        <f>(I86-$I$95)*(J86-$J$95)</f>
        <v>-1.571111111111111E-2</v>
      </c>
      <c r="M86">
        <f>(I86-J86)^2</f>
        <v>1</v>
      </c>
      <c r="N86">
        <f>ABS(I86-J86)</f>
        <v>1</v>
      </c>
    </row>
    <row r="87" spans="1:14" x14ac:dyDescent="0.25">
      <c r="A87">
        <v>20</v>
      </c>
      <c r="B87">
        <v>3.83</v>
      </c>
      <c r="C87">
        <v>1.18</v>
      </c>
      <c r="D87">
        <v>40.700000000000003</v>
      </c>
      <c r="I87">
        <v>1.1399999999999999</v>
      </c>
      <c r="J87">
        <v>2.33</v>
      </c>
      <c r="L87">
        <f t="shared" ref="L87:L88" si="24">(I87-$I$95)*(J87-$J$95)</f>
        <v>1.0255555555555589E-2</v>
      </c>
      <c r="M87">
        <f t="shared" ref="M87:M88" si="25">(I87-J87)^2</f>
        <v>1.4161000000000004</v>
      </c>
      <c r="N87">
        <f t="shared" ref="N87:N88" si="26">ABS(I87-J87)</f>
        <v>1.1900000000000002</v>
      </c>
    </row>
    <row r="88" spans="1:14" x14ac:dyDescent="0.25">
      <c r="A88">
        <v>30</v>
      </c>
      <c r="B88">
        <v>3.94</v>
      </c>
      <c r="C88">
        <v>1.36</v>
      </c>
      <c r="D88">
        <v>48</v>
      </c>
      <c r="I88">
        <v>1.18</v>
      </c>
      <c r="J88">
        <v>3.14</v>
      </c>
      <c r="L88">
        <f t="shared" si="24"/>
        <v>-1.9111111111111551E-3</v>
      </c>
      <c r="M88">
        <f t="shared" si="25"/>
        <v>3.8416000000000006</v>
      </c>
      <c r="N88">
        <f t="shared" si="26"/>
        <v>1.9600000000000002</v>
      </c>
    </row>
    <row r="89" spans="1:14" x14ac:dyDescent="0.25">
      <c r="A89">
        <v>40</v>
      </c>
      <c r="B89">
        <v>3.95</v>
      </c>
      <c r="C89">
        <v>1.74</v>
      </c>
      <c r="D89">
        <v>45.2</v>
      </c>
    </row>
    <row r="90" spans="1:14" x14ac:dyDescent="0.25">
      <c r="A90">
        <v>50</v>
      </c>
      <c r="B90">
        <v>4.75</v>
      </c>
      <c r="C90">
        <v>2.19</v>
      </c>
      <c r="D90">
        <v>62.9</v>
      </c>
    </row>
    <row r="91" spans="1:14" x14ac:dyDescent="0.25">
      <c r="A91">
        <v>60</v>
      </c>
      <c r="B91">
        <v>4.5999999999999996</v>
      </c>
      <c r="C91">
        <v>2.0099999999999998</v>
      </c>
      <c r="D91">
        <v>68.599999999999994</v>
      </c>
    </row>
    <row r="92" spans="1:14" x14ac:dyDescent="0.25">
      <c r="A92">
        <v>70</v>
      </c>
      <c r="B92">
        <v>4.9000000000000004</v>
      </c>
      <c r="C92">
        <v>2.23</v>
      </c>
      <c r="D92">
        <v>70.900000000000006</v>
      </c>
    </row>
    <row r="93" spans="1:14" x14ac:dyDescent="0.25">
      <c r="A93">
        <v>80</v>
      </c>
      <c r="B93">
        <v>5.3</v>
      </c>
      <c r="C93">
        <v>2.33</v>
      </c>
      <c r="D93">
        <v>82.9</v>
      </c>
    </row>
    <row r="94" spans="1:14" x14ac:dyDescent="0.25">
      <c r="A94">
        <v>90</v>
      </c>
      <c r="B94">
        <v>6.36</v>
      </c>
      <c r="C94">
        <v>3.14</v>
      </c>
      <c r="D94">
        <v>91.3</v>
      </c>
    </row>
    <row r="95" spans="1:14" x14ac:dyDescent="0.25">
      <c r="G95" t="s">
        <v>10</v>
      </c>
      <c r="H95">
        <v>3</v>
      </c>
      <c r="I95">
        <f>AVERAGE(I86:I88)</f>
        <v>1.1833333333333333</v>
      </c>
      <c r="J95">
        <f>AVERAGE(J86:J88)</f>
        <v>2.5666666666666669</v>
      </c>
      <c r="L95">
        <f>SUM(L86:L88)</f>
        <v>-7.3666666666666759E-3</v>
      </c>
      <c r="M95">
        <f t="shared" ref="M95:N95" si="27">SUM(M86:M88)</f>
        <v>6.2577000000000007</v>
      </c>
      <c r="N95">
        <f t="shared" si="27"/>
        <v>4.1500000000000004</v>
      </c>
    </row>
    <row r="96" spans="1:14" x14ac:dyDescent="0.25">
      <c r="I96">
        <f>STDEV(I86:I88)</f>
        <v>4.5092497528228984E-2</v>
      </c>
      <c r="J96">
        <f>STDEV(J86:J88)</f>
        <v>0.49903239707791663</v>
      </c>
      <c r="L96">
        <f>L95/H95/(I96*J96)</f>
        <v>-0.10912310960007214</v>
      </c>
      <c r="M96">
        <f>M95/(2*H95)</f>
        <v>1.04295</v>
      </c>
      <c r="N96">
        <f>N95/(2*H95)</f>
        <v>0.69166666666666676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</vt:lpstr>
      <vt:lpstr>CEC</vt:lpstr>
      <vt:lpstr>pH</vt:lpstr>
      <vt:lpstr>Total nitrogen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Wu</dc:creator>
  <cp:lastModifiedBy>Wei Wu</cp:lastModifiedBy>
  <dcterms:created xsi:type="dcterms:W3CDTF">2016-10-03T16:59:12Z</dcterms:created>
  <dcterms:modified xsi:type="dcterms:W3CDTF">2016-10-05T07:59:51Z</dcterms:modified>
</cp:coreProperties>
</file>