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wudav\Desktop\"/>
    </mc:Choice>
  </mc:AlternateContent>
  <xr:revisionPtr revIDLastSave="0" documentId="13_ncr:1_{9E1360DE-7BF8-4243-A876-6C5143F057B5}" xr6:coauthVersionLast="36" xr6:coauthVersionMax="36" xr10:uidLastSave="{00000000-0000-0000-0000-000000000000}"/>
  <bookViews>
    <workbookView xWindow="0" yWindow="0" windowWidth="17256" windowHeight="5640" xr2:uid="{00000000-000D-0000-FFFF-FFFF00000000}"/>
  </bookViews>
  <sheets>
    <sheet name="Sheet1" sheetId="1" r:id="rId1"/>
    <sheet name="Category" sheetId="2" r:id="rId2"/>
    <sheet name="Sub Category" sheetId="3" r:id="rId3"/>
    <sheet name="Launch Date Outcomes" sheetId="6" r:id="rId4"/>
    <sheet name="Bonus" sheetId="7" r:id="rId5"/>
  </sheets>
  <calcPr calcId="179021" concurrentCalc="0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5" i="7"/>
  <c r="C5" i="7"/>
  <c r="D6" i="7"/>
  <c r="C6" i="7"/>
  <c r="D7" i="7"/>
  <c r="C7" i="7"/>
  <c r="D8" i="7"/>
  <c r="C8" i="7"/>
  <c r="D9" i="7"/>
  <c r="C9" i="7"/>
  <c r="B9" i="7"/>
  <c r="D10" i="7"/>
  <c r="C10" i="7"/>
  <c r="D11" i="7"/>
  <c r="C11" i="7"/>
  <c r="B11" i="7"/>
  <c r="B10" i="7"/>
  <c r="B8" i="7"/>
  <c r="B7" i="7"/>
  <c r="B6" i="7"/>
  <c r="B5" i="7"/>
  <c r="D4" i="7"/>
  <c r="C4" i="7"/>
  <c r="B4" i="7"/>
  <c r="D3" i="7"/>
  <c r="C3" i="7"/>
  <c r="B3" i="7"/>
  <c r="D12" i="7"/>
  <c r="C12" i="7"/>
  <c r="B12" i="7"/>
  <c r="D13" i="7"/>
  <c r="C13" i="7"/>
  <c r="B13" i="7"/>
  <c r="E3" i="7"/>
  <c r="E4" i="7"/>
  <c r="E5" i="7"/>
  <c r="E6" i="7"/>
  <c r="E7" i="7"/>
  <c r="E8" i="7"/>
  <c r="E9" i="7"/>
  <c r="E10" i="7"/>
  <c r="E11" i="7"/>
  <c r="E12" i="7"/>
  <c r="E13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<sst xmlns="http://schemas.openxmlformats.org/spreadsheetml/2006/main" count="24820" uniqueCount="8401">
  <si>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</si>
  <si>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</si>
  <si>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</si>
  <si>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</si>
  <si>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</si>
  <si>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</si>
  <si>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</si>
  <si>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</si>
  <si>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</si>
  <si>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</si>
  <si>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</si>
  <si>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</si>
  <si>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</si>
  <si>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</si>
  <si>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</si>
  <si>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</si>
  <si>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</si>
  <si>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</si>
  <si>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</si>
  <si>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</si>
  <si>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</si>
  <si>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</si>
  <si>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</si>
  <si>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</si>
  <si>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</si>
  <si>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</si>
  <si>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</si>
  <si>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</si>
  <si>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</si>
  <si>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</si>
  <si>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</si>
  <si>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</si>
  <si>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</si>
  <si>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</si>
  <si>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</si>
  <si>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</si>
  <si>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</si>
  <si>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</si>
  <si>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</si>
  <si>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</si>
  <si>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</si>
  <si>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</si>
  <si>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</si>
  <si>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</si>
  <si>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</si>
  <si>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</si>
  <si>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</si>
  <si>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</si>
  <si>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</si>
  <si>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</si>
  <si>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</si>
  <si>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</si>
  <si>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</si>
  <si>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</si>
  <si>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</si>
  <si>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</si>
  <si>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</si>
  <si>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</si>
  <si>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</si>
  <si>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</si>
  <si>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</si>
  <si>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</si>
  <si>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</si>
  <si>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</si>
  <si>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</si>
  <si>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</si>
  <si>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</si>
  <si>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</si>
  <si>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</si>
  <si>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</si>
  <si>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</si>
  <si>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</si>
  <si>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</si>
  <si>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</si>
  <si>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</si>
  <si>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</si>
  <si>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</si>
  <si>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</si>
  <si>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</si>
  <si>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</si>
  <si>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</si>
  <si>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</si>
  <si>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</si>
  <si>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</si>
  <si>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</si>
  <si>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</si>
  <si>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</si>
  <si>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</si>
  <si>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</si>
  <si>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</si>
  <si>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</si>
  <si>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</si>
  <si>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</si>
  <si>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</si>
  <si>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</si>
  <si>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</si>
  <si>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</si>
  <si>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</si>
  <si>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</si>
  <si>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</si>
  <si>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</si>
  <si>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</si>
  <si>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</si>
  <si>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</si>
  <si>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</si>
  <si>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</si>
  <si>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</si>
  <si>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</si>
  <si>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</si>
  <si>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</si>
  <si>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</si>
  <si>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</si>
  <si>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</si>
  <si>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</si>
  <si>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</si>
  <si>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</si>
  <si>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</si>
  <si>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</si>
  <si>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</si>
  <si>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</si>
  <si>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</si>
  <si>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</si>
  <si>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</si>
  <si>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</si>
  <si>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</si>
  <si>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</si>
  <si>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</si>
  <si>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</si>
  <si>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</si>
  <si>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</si>
  <si>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</si>
  <si>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</si>
  <si>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</si>
  <si>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</si>
  <si>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</si>
  <si>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</si>
  <si>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</si>
  <si>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</si>
  <si>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</si>
  <si>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</si>
  <si>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</si>
  <si>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</si>
  <si>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</si>
  <si>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</si>
  <si>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</si>
  <si>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</si>
  <si>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</si>
  <si>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</si>
  <si>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</si>
  <si>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</si>
  <si>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</si>
  <si>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</si>
  <si>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</si>
  <si>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</si>
  <si>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</si>
  <si>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</si>
  <si>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</si>
  <si>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</si>
  <si>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</si>
  <si>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</si>
  <si>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</si>
  <si>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</si>
  <si>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</si>
  <si>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</si>
  <si>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</si>
  <si>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</si>
  <si>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</si>
  <si>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</si>
  <si>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</si>
  <si>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</si>
  <si>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</si>
  <si>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</si>
  <si>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</si>
  <si>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</si>
  <si>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</si>
  <si>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</si>
  <si>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</si>
  <si>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</si>
  <si>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</si>
  <si>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</si>
  <si>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</si>
  <si>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</si>
  <si>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</si>
  <si>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</si>
  <si>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</si>
  <si>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</si>
  <si>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</si>
  <si>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</si>
  <si>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</si>
  <si>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</si>
  <si>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</si>
  <si>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</si>
  <si>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</si>
  <si>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</si>
  <si>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</si>
  <si>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</si>
  <si>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</si>
  <si>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</si>
  <si>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</si>
  <si>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</si>
  <si>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</si>
  <si>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</si>
  <si>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</si>
  <si>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</si>
  <si>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</si>
  <si>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</si>
  <si>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</si>
  <si>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</si>
  <si>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</si>
  <si>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</si>
  <si>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</si>
  <si>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</si>
  <si>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</si>
  <si>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</si>
  <si>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</si>
  <si>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</si>
  <si>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</si>
  <si>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</si>
  <si>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</si>
  <si>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</si>
  <si>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</si>
  <si>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</si>
  <si>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</si>
  <si>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</si>
  <si>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</si>
  <si>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</si>
  <si>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</si>
  <si>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</si>
  <si>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</si>
  <si>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</si>
  <si>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</si>
  <si>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</si>
  <si>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</si>
  <si>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</si>
  <si>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</si>
  <si>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</si>
  <si>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</si>
  <si>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</si>
  <si>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</si>
  <si>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</si>
  <si>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</si>
  <si>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</si>
  <si>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</si>
  <si>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</si>
  <si>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</si>
  <si>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</si>
  <si>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</si>
  <si>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</si>
  <si>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</si>
  <si>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</si>
  <si>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</si>
  <si>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</si>
  <si>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</si>
  <si>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</si>
  <si>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</si>
  <si>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</si>
  <si>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</si>
  <si>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</si>
  <si>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</si>
  <si>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</si>
  <si>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</si>
  <si>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</si>
  <si>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</si>
  <si>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</si>
  <si>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</si>
  <si>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</si>
  <si>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</si>
  <si>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</si>
  <si>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</si>
  <si>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</si>
  <si>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</si>
  <si>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</si>
  <si>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</si>
  <si>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</si>
  <si>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</si>
  <si>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</si>
  <si>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</si>
  <si>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</si>
  <si>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</si>
  <si>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</si>
  <si>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</si>
  <si>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</si>
  <si>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</si>
  <si>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</si>
  <si>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</si>
  <si>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</si>
  <si>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</si>
  <si>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</si>
  <si>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</si>
  <si>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</si>
  <si>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</si>
  <si>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</si>
  <si>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</si>
  <si>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</si>
  <si>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</si>
  <si>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</si>
  <si>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</si>
  <si>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</si>
  <si>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</si>
  <si>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</si>
  <si>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</si>
  <si>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</si>
  <si>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</si>
  <si>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</si>
  <si>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</si>
  <si>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</si>
  <si>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</si>
  <si>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</si>
  <si>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</si>
  <si>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</si>
  <si>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</si>
  <si>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</si>
  <si>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</si>
  <si>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</si>
  <si>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</si>
  <si>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</si>
  <si>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</si>
  <si>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</si>
  <si>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</si>
  <si>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</si>
  <si>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</si>
  <si>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</si>
  <si>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</si>
  <si>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</si>
  <si>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</si>
  <si>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</si>
  <si>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</si>
  <si>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</si>
  <si>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</si>
  <si>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</si>
  <si>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</si>
  <si>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</si>
  <si>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</si>
  <si>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</si>
  <si>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</si>
  <si>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</si>
  <si>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</si>
  <si>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</si>
  <si>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</si>
  <si>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</si>
  <si>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</si>
  <si>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</si>
  <si>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</si>
  <si>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</si>
  <si>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</si>
  <si>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</si>
  <si>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</si>
  <si>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</si>
  <si>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</si>
  <si>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</si>
  <si>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</si>
  <si>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</si>
  <si>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</si>
  <si>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</si>
  <si>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</si>
  <si>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</si>
  <si>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</si>
  <si>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</si>
  <si>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</si>
  <si>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</si>
  <si>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</si>
  <si>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</si>
  <si>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</si>
  <si>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</si>
  <si>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</si>
  <si>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</si>
  <si>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</si>
  <si>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</si>
  <si>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</si>
  <si>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</si>
  <si>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</si>
  <si>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</si>
  <si>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</si>
  <si>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</si>
  <si>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</si>
  <si>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</si>
  <si>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</si>
  <si>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</si>
  <si>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</si>
  <si>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</si>
  <si>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</si>
  <si>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</si>
  <si>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</si>
  <si>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</si>
  <si>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</si>
  <si>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</si>
  <si>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</si>
  <si>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</si>
  <si>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</si>
  <si>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</si>
  <si>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</si>
  <si>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</si>
  <si>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</si>
  <si>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</si>
  <si>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</si>
  <si>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</si>
  <si>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</si>
  <si>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</si>
  <si>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</si>
  <si>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</si>
  <si>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</si>
  <si>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</si>
  <si>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</si>
  <si>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</si>
  <si>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</si>
  <si>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</si>
  <si>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</si>
  <si>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</si>
  <si>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</si>
  <si>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</si>
  <si>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</si>
  <si>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</si>
  <si>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</si>
  <si>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</si>
  <si>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</si>
  <si>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</si>
  <si>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</si>
  <si>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</si>
  <si>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</si>
  <si>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</si>
  <si>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</si>
  <si>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</si>
  <si>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</si>
  <si>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</si>
  <si>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</si>
  <si>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</si>
  <si>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</si>
  <si>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</si>
  <si>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</si>
  <si>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</si>
  <si>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</si>
  <si>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</si>
  <si>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</si>
  <si>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</si>
  <si>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</si>
  <si>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</si>
  <si>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</si>
  <si>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</si>
  <si>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</si>
  <si>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</si>
  <si>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</si>
  <si>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</si>
  <si>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</si>
  <si>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</si>
  <si>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</si>
  <si>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</si>
  <si>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</si>
  <si>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</si>
  <si>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</si>
  <si>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</si>
  <si>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</si>
  <si>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</si>
  <si>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</si>
  <si>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</si>
  <si>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</si>
  <si>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</si>
  <si>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</si>
  <si>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</si>
  <si>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</si>
  <si>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</si>
  <si>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</si>
  <si>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</si>
  <si>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</si>
  <si>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</si>
  <si>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</si>
  <si>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</si>
  <si>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</si>
  <si>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</si>
  <si>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</si>
  <si>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</si>
  <si>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</si>
  <si>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</si>
  <si>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</si>
  <si>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</si>
  <si>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</si>
  <si>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</si>
  <si>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</si>
  <si>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</si>
  <si>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</si>
  <si>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</si>
  <si>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</si>
  <si>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</si>
  <si>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</si>
  <si>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</si>
  <si>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</si>
  <si>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</si>
  <si>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</si>
  <si>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</si>
  <si>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</si>
  <si>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</si>
  <si>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</si>
  <si>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</si>
  <si>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</si>
  <si>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</si>
  <si>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</si>
  <si>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</si>
  <si>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</si>
  <si>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</si>
  <si>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</si>
  <si>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</si>
  <si>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</si>
  <si>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</si>
  <si>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</si>
  <si>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</si>
  <si>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</si>
  <si>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</si>
  <si>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</si>
  <si>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</si>
  <si>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</si>
  <si>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</si>
  <si>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</si>
  <si>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</si>
  <si>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</si>
  <si>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</si>
  <si>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</si>
  <si>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</si>
  <si>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</si>
  <si>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</si>
  <si>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</si>
  <si>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</si>
  <si>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</si>
  <si>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</si>
  <si>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</si>
  <si>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</si>
  <si>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</si>
  <si>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</si>
  <si>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</si>
  <si>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</si>
  <si>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</si>
  <si>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</si>
  <si>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</si>
  <si>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</si>
  <si>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</si>
  <si>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</si>
  <si>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</si>
  <si>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</si>
  <si>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</si>
  <si>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</si>
  <si>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</si>
  <si>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</si>
  <si>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</si>
  <si>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</si>
  <si>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</si>
  <si>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</si>
  <si>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</si>
  <si>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</si>
  <si>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</si>
  <si>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</si>
  <si>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</si>
  <si>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</si>
  <si>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</si>
  <si>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</si>
  <si>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</si>
  <si>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</si>
  <si>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</si>
  <si>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</si>
  <si>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</si>
  <si>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</si>
  <si>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</si>
  <si>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</si>
  <si>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</si>
  <si>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</si>
  <si>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</si>
  <si>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</si>
  <si>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</si>
  <si>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</si>
  <si>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</si>
  <si>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</si>
  <si>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</si>
  <si>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</si>
  <si>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</si>
  <si>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</si>
  <si>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</si>
  <si>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</si>
  <si>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</si>
  <si>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</si>
  <si>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</si>
  <si>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</si>
  <si>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</si>
  <si>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</si>
  <si>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</si>
  <si>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</si>
  <si>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</si>
  <si>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</si>
  <si>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</si>
  <si>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</si>
  <si>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</si>
  <si>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</si>
  <si>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</si>
  <si>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</si>
  <si>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</si>
  <si>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</si>
  <si>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</si>
  <si>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</si>
  <si>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</si>
  <si>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</si>
  <si>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</si>
  <si>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</si>
  <si>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</si>
  <si>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</si>
  <si>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</si>
  <si>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</si>
  <si>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</si>
  <si>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</si>
  <si>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</si>
  <si>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</si>
  <si>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</si>
  <si>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</si>
  <si>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</si>
  <si>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</si>
  <si>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</si>
  <si>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</si>
  <si>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</si>
  <si>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</si>
  <si>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</si>
  <si>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</si>
  <si>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</si>
  <si>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</si>
  <si>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</si>
  <si>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</si>
  <si>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</si>
  <si>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</si>
  <si>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</si>
  <si>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</si>
  <si>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</si>
  <si>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</si>
  <si>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</si>
  <si>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</si>
  <si>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</si>
  <si>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</si>
  <si>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</si>
  <si>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</si>
  <si>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</si>
  <si>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</si>
  <si>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</si>
  <si>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</si>
  <si>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</si>
  <si>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</si>
  <si>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</si>
  <si>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</si>
  <si>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</si>
  <si>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</si>
  <si>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</si>
  <si>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</si>
  <si>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</si>
  <si>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</si>
  <si>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</si>
  <si>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</si>
  <si>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</si>
  <si>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</si>
  <si>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</si>
  <si>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</si>
  <si>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</si>
  <si>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</si>
  <si>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</si>
  <si>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</si>
  <si>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</si>
  <si>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</si>
  <si>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</si>
  <si>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</si>
  <si>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</si>
  <si>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</si>
  <si>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</si>
  <si>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</si>
  <si>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</si>
  <si>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</si>
  <si>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</si>
  <si>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</si>
  <si>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</si>
  <si>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</si>
  <si>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</si>
  <si>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</si>
  <si>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</si>
  <si>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</si>
  <si>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</si>
  <si>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</si>
  <si>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</si>
  <si>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</si>
  <si>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</si>
  <si>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</si>
  <si>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</si>
  <si>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</si>
  <si>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</si>
  <si>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</si>
  <si>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</si>
  <si>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</si>
  <si>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</si>
  <si>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</si>
  <si>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</si>
  <si>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</si>
  <si>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</si>
  <si>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</si>
  <si>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</si>
  <si>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</si>
  <si>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</si>
  <si>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</si>
  <si>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</si>
  <si>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</si>
  <si>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</si>
  <si>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</si>
  <si>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</si>
  <si>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</si>
  <si>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</si>
  <si>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</si>
  <si>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</si>
  <si>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</si>
  <si>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</si>
  <si>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</si>
  <si>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</si>
  <si>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</si>
  <si>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</si>
  <si>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</si>
  <si>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</si>
  <si>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</si>
  <si>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</si>
  <si>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</si>
  <si>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</si>
  <si>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</si>
  <si>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</si>
  <si>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</si>
  <si>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</si>
  <si>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</si>
  <si>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</si>
  <si>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</si>
  <si>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</si>
  <si>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</si>
  <si>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</si>
  <si>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</si>
  <si>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</si>
  <si>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</si>
  <si>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</si>
  <si>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</si>
  <si>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</si>
  <si>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</si>
  <si>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</si>
  <si>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</si>
  <si>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</si>
  <si>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</si>
  <si>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</si>
  <si>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</si>
  <si>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</si>
  <si>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</si>
  <si>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</si>
  <si>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</si>
  <si>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</si>
  <si>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</si>
  <si>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</si>
  <si>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</si>
  <si>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</si>
  <si>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</si>
  <si>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</si>
  <si>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</si>
  <si>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</si>
  <si>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</si>
  <si>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</si>
  <si>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</si>
  <si>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</si>
  <si>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</si>
  <si>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</si>
  <si>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</si>
  <si>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</si>
  <si>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</si>
  <si>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</si>
  <si>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</si>
  <si>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</si>
  <si>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</si>
  <si>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</si>
  <si>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</si>
  <si>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</si>
  <si>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</si>
  <si>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</si>
  <si>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</si>
  <si>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</si>
  <si>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</si>
  <si>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</si>
  <si>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</si>
  <si>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</si>
  <si>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</si>
  <si>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</si>
  <si>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</si>
  <si>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</si>
  <si>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</si>
  <si>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</si>
  <si>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</si>
  <si>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</si>
  <si>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</si>
  <si>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</si>
  <si>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</si>
  <si>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</si>
  <si>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</si>
  <si>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</si>
  <si>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</si>
  <si>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</si>
  <si>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</si>
  <si>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</si>
  <si>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</si>
  <si>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</si>
  <si>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</si>
  <si>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</si>
  <si>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</si>
  <si>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</si>
  <si>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</si>
  <si>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</si>
  <si>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</si>
  <si>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</si>
  <si>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</si>
  <si>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</si>
  <si>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</si>
  <si>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</si>
  <si>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</si>
  <si>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</si>
  <si>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</si>
  <si>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</si>
  <si>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</si>
  <si>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</si>
  <si>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</si>
  <si>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</si>
  <si>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</si>
  <si>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</si>
  <si>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</si>
  <si>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</si>
  <si>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</si>
  <si>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</si>
  <si>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</si>
  <si>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</si>
  <si>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</si>
  <si>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</si>
  <si>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</si>
  <si>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</si>
  <si>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</si>
  <si>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</si>
  <si>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</si>
  <si>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</si>
  <si>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</si>
  <si>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</si>
  <si>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</si>
  <si>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</si>
  <si>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</si>
  <si>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</si>
  <si>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</si>
  <si>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</si>
  <si>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</si>
  <si>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</si>
  <si>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</si>
  <si>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</si>
  <si>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</si>
  <si>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</si>
  <si>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</si>
  <si>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</si>
  <si>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</si>
  <si>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</si>
  <si>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</si>
  <si>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</si>
  <si>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</si>
  <si>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</si>
  <si>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</si>
  <si>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</si>
  <si>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</si>
  <si>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</si>
  <si>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</si>
  <si>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</si>
  <si>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</si>
  <si>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</si>
  <si>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</si>
  <si>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</si>
  <si>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</si>
  <si>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</si>
  <si>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</si>
  <si>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</si>
  <si>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</si>
  <si>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</si>
  <si>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</si>
  <si>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</si>
  <si>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</si>
  <si>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</si>
  <si>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</si>
  <si>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</si>
  <si>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</si>
  <si>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</si>
  <si>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</si>
  <si>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</si>
  <si>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</si>
  <si>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</si>
  <si>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</si>
  <si>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</si>
  <si>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</si>
  <si>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</si>
  <si>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</si>
  <si>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</si>
  <si>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</si>
  <si>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</si>
  <si>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</si>
  <si>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</si>
  <si>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</si>
  <si>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</si>
  <si>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</si>
  <si>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</si>
  <si>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</si>
  <si>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</si>
  <si>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</si>
  <si>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</si>
  <si>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</si>
  <si>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</si>
  <si>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</si>
  <si>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</si>
  <si>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</si>
  <si>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</si>
  <si>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</si>
  <si>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</si>
  <si>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</si>
  <si>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</si>
  <si>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</si>
  <si>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</si>
  <si>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</si>
  <si>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</si>
  <si>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</si>
  <si>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</si>
  <si>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</si>
  <si>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</si>
  <si>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</si>
  <si>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</si>
  <si>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</si>
  <si>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</si>
  <si>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</si>
  <si>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</si>
  <si>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</si>
  <si>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</si>
  <si>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</si>
  <si>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</si>
  <si>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</si>
  <si>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</si>
  <si>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</si>
  <si>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</si>
  <si>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</si>
  <si>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</si>
  <si>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</si>
  <si>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</si>
  <si>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</si>
  <si>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</si>
  <si>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</si>
  <si>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</si>
  <si>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</si>
  <si>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</si>
  <si>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</si>
  <si>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</si>
  <si>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</si>
  <si>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</si>
  <si>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</si>
  <si>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</si>
  <si>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</si>
  <si>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</si>
  <si>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</si>
  <si>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</si>
  <si>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</si>
  <si>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</si>
  <si>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</si>
  <si>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</si>
  <si>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</si>
  <si>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</si>
  <si>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</si>
  <si>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</si>
  <si>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</si>
  <si>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</si>
  <si>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</si>
  <si>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</si>
  <si>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</si>
  <si>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</si>
  <si>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</si>
  <si>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</si>
  <si>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</si>
  <si>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</si>
  <si>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</si>
  <si>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</si>
  <si>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</si>
  <si>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</si>
  <si>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</si>
  <si>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</si>
  <si>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</si>
  <si>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</si>
  <si>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</si>
  <si>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</si>
  <si>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</si>
  <si>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</si>
  <si>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</si>
  <si>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</si>
  <si>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</si>
  <si>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</si>
  <si>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</si>
  <si>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</si>
  <si>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</si>
  <si>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</si>
  <si>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</si>
  <si>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</si>
  <si>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</si>
  <si>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</si>
  <si>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</si>
  <si>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</si>
  <si>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</si>
  <si>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</si>
  <si>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</si>
  <si>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</si>
  <si>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</si>
  <si>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</si>
  <si>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</si>
  <si>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</si>
  <si>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</si>
  <si>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</si>
  <si>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</si>
  <si>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</si>
  <si>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</si>
  <si>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</si>
  <si>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</si>
  <si>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</si>
  <si>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</si>
  <si>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</si>
  <si>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</si>
  <si>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</si>
  <si>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</si>
  <si>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</si>
  <si>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</si>
  <si>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</si>
  <si>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</si>
  <si>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</si>
  <si>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</si>
  <si>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</si>
  <si>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</si>
  <si>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</si>
  <si>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</si>
  <si>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</si>
  <si>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</si>
  <si>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</si>
  <si>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</si>
  <si>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</si>
  <si>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</si>
  <si>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</si>
  <si>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</si>
  <si>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</si>
  <si>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</si>
  <si>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</si>
  <si>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</si>
  <si>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</si>
  <si>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</si>
  <si>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</si>
  <si>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</si>
  <si>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</si>
  <si>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</si>
  <si>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</si>
  <si>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</si>
  <si>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</si>
  <si>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</si>
  <si>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</si>
  <si>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</si>
  <si>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</si>
  <si>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</si>
  <si>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</si>
  <si>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</si>
  <si>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</si>
  <si>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</si>
  <si>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</si>
  <si>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</si>
  <si>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</si>
  <si>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</si>
  <si>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</si>
  <si>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</si>
  <si>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</si>
  <si>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</si>
  <si>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</si>
  <si>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</si>
  <si>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</si>
  <si>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</si>
  <si>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</si>
  <si>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</si>
  <si>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</si>
  <si>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</si>
  <si>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</si>
  <si>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</si>
  <si>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</si>
  <si>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</si>
  <si>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</si>
  <si>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</si>
  <si>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</si>
  <si>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</si>
  <si>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</si>
  <si>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</si>
  <si>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</si>
  <si>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</si>
  <si>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</si>
  <si>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</si>
  <si>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</si>
  <si>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</si>
  <si>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</si>
  <si>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</si>
  <si>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</si>
  <si>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</si>
  <si>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</si>
  <si>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</si>
  <si>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</si>
  <si>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</si>
  <si>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</si>
  <si>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</si>
  <si>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</si>
  <si>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</si>
  <si>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</si>
  <si>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</si>
  <si>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</si>
  <si>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</si>
  <si>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</si>
  <si>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</si>
  <si>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</si>
  <si>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</si>
  <si>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</si>
  <si>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</si>
  <si>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</si>
  <si>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</si>
  <si>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</si>
  <si>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</si>
  <si>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</si>
  <si>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</si>
  <si>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</si>
  <si>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</si>
  <si>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</si>
  <si>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</si>
  <si>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</si>
  <si>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</si>
  <si>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</si>
  <si>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</si>
  <si>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</si>
  <si>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</si>
  <si>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</si>
  <si>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</si>
  <si>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</si>
  <si>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</si>
  <si>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</si>
  <si>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</si>
  <si>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</si>
  <si>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</si>
  <si>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</si>
  <si>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</si>
  <si>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</si>
  <si>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</si>
  <si>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</si>
  <si>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</si>
  <si>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</si>
  <si>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</si>
  <si>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</si>
  <si>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</si>
  <si>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</si>
  <si>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</si>
  <si>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</si>
  <si>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</si>
  <si>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</si>
  <si>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</si>
  <si>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</si>
  <si>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</si>
  <si>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</si>
  <si>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</si>
  <si>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</si>
  <si>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</si>
  <si>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</si>
  <si>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</si>
  <si>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</si>
  <si>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</si>
  <si>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</si>
  <si>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</si>
  <si>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</si>
  <si>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</si>
  <si>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</si>
  <si>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</si>
  <si>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</si>
  <si>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</si>
  <si>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</si>
  <si>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</si>
  <si>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</si>
  <si>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</si>
  <si>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</si>
  <si>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</si>
  <si>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</si>
  <si>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</si>
  <si>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</si>
  <si>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</si>
  <si>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</si>
  <si>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</si>
  <si>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</si>
  <si>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</si>
  <si>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</si>
  <si>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</si>
  <si>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</si>
  <si>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</si>
  <si>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</si>
  <si>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</si>
  <si>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</si>
  <si>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</si>
  <si>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</si>
  <si>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</si>
  <si>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</si>
  <si>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</si>
  <si>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</si>
  <si>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</si>
  <si>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</si>
  <si>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</si>
  <si>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</si>
  <si>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</si>
  <si>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</si>
  <si>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</si>
  <si>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</si>
  <si>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</si>
  <si>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</si>
  <si>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</si>
  <si>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</si>
  <si>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</si>
  <si>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</si>
  <si>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</si>
  <si>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</si>
  <si>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</si>
  <si>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</si>
  <si>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</si>
  <si>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</si>
  <si>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</si>
  <si>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</si>
  <si>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</si>
  <si>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</si>
  <si>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</si>
  <si>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</si>
  <si>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</si>
  <si>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</si>
  <si>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</si>
  <si>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</si>
  <si>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</si>
  <si>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</si>
  <si>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</si>
  <si>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</si>
  <si>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</si>
  <si>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</si>
  <si>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</si>
  <si>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</si>
  <si>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</si>
  <si>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</si>
  <si>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</si>
  <si>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</si>
  <si>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</si>
  <si>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</si>
  <si>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</si>
  <si>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</si>
  <si>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</si>
  <si>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</si>
  <si>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</si>
  <si>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</si>
  <si>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</si>
  <si>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</si>
  <si>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</si>
  <si>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</si>
  <si>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</si>
  <si>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</si>
  <si>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</si>
  <si>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</si>
  <si>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</si>
  <si>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</si>
  <si>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</si>
  <si>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</si>
  <si>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</si>
  <si>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</si>
  <si>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</si>
  <si>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</si>
  <si>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</si>
  <si>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</si>
  <si>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</si>
  <si>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</si>
  <si>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</si>
  <si>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</si>
  <si>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</si>
  <si>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</si>
  <si>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</si>
  <si>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</si>
  <si>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</si>
  <si>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</si>
  <si>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</si>
  <si>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</si>
  <si>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</si>
  <si>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</si>
  <si>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</si>
  <si>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</si>
  <si>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</si>
  <si>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</si>
  <si>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</si>
  <si>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</si>
  <si>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</si>
  <si>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</si>
  <si>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</si>
  <si>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</si>
  <si>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</si>
  <si>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</si>
  <si>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</si>
  <si>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</si>
  <si>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</si>
  <si>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</si>
  <si>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</si>
  <si>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</si>
  <si>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</si>
  <si>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</si>
  <si>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</si>
  <si>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</si>
  <si>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</si>
  <si>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</si>
  <si>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</si>
  <si>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</si>
  <si>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</si>
  <si>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</si>
  <si>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</si>
  <si>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</si>
  <si>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</si>
  <si>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</si>
  <si>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</si>
  <si>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</si>
  <si>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</si>
  <si>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</si>
  <si>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</si>
  <si>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</si>
  <si>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</si>
  <si>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</si>
  <si>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</si>
  <si>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</si>
  <si>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</si>
  <si>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</si>
  <si>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</si>
  <si>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</si>
  <si>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</si>
  <si>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</si>
  <si>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</si>
  <si>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</si>
  <si>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</si>
  <si>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</si>
  <si>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</si>
  <si>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</si>
  <si>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</si>
  <si>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</si>
  <si>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</si>
  <si>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</si>
  <si>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</si>
  <si>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</si>
  <si>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</si>
  <si>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</si>
  <si>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</si>
  <si>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</si>
  <si>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</si>
  <si>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</si>
  <si>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</si>
  <si>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</si>
  <si>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</si>
  <si>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</si>
  <si>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</si>
  <si>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</si>
  <si>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</si>
  <si>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</si>
  <si>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</si>
  <si>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</si>
  <si>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</si>
  <si>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</si>
  <si>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</si>
  <si>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</si>
  <si>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</si>
  <si>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</si>
  <si>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</si>
  <si>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</si>
  <si>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</si>
  <si>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</si>
  <si>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</si>
  <si>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</si>
  <si>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</si>
  <si>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</si>
  <si>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</si>
  <si>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</si>
  <si>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</si>
  <si>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</si>
  <si>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</si>
  <si>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</si>
  <si>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</si>
  <si>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</si>
  <si>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</si>
  <si>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</si>
  <si>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</si>
  <si>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</si>
  <si>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</si>
  <si>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</si>
  <si>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</si>
  <si>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</si>
  <si>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</si>
  <si>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</si>
  <si>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</si>
  <si>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</si>
  <si>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</si>
  <si>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</si>
  <si>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</si>
  <si>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</si>
  <si>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</si>
  <si>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</si>
  <si>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</si>
  <si>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</si>
  <si>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</si>
  <si>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</si>
  <si>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</si>
  <si>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</si>
  <si>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</si>
  <si>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</si>
  <si>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</si>
  <si>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</si>
  <si>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</si>
  <si>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</si>
  <si>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</si>
  <si>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</si>
  <si>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</si>
  <si>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</si>
  <si>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</si>
  <si>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</si>
  <si>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</si>
  <si>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</si>
  <si>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</si>
  <si>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</si>
  <si>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</si>
  <si>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</si>
  <si>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</si>
  <si>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</si>
  <si>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</si>
  <si>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</si>
  <si>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</si>
  <si>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</si>
  <si>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</si>
  <si>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</si>
  <si>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</si>
  <si>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</si>
  <si>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</si>
  <si>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</si>
  <si>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</si>
  <si>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</si>
  <si>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</si>
  <si>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</si>
  <si>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</si>
  <si>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</si>
  <si>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</si>
  <si>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</si>
  <si>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</si>
  <si>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</si>
  <si>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</si>
  <si>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</si>
  <si>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</si>
  <si>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</si>
  <si>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</si>
  <si>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</si>
  <si>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</si>
  <si>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</si>
  <si>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</si>
  <si>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</si>
  <si>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</si>
  <si>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</si>
  <si>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</si>
  <si>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</si>
  <si>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</si>
  <si>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</si>
  <si>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</si>
  <si>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</si>
  <si>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</si>
  <si>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</si>
  <si>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</si>
  <si>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</si>
  <si>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</si>
  <si>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</si>
  <si>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</si>
  <si>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</si>
  <si>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</si>
  <si>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</si>
  <si>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</si>
  <si>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</si>
  <si>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</si>
  <si>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</si>
  <si>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</si>
  <si>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</si>
  <si>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</si>
  <si>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</si>
  <si>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</si>
  <si>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</si>
  <si>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</si>
  <si>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</si>
  <si>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</si>
  <si>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</si>
  <si>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</si>
  <si>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</si>
  <si>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</si>
  <si>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</si>
  <si>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</si>
  <si>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</si>
  <si>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</si>
  <si>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</si>
  <si>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</si>
  <si>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</si>
  <si>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</si>
  <si>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</si>
  <si>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</si>
  <si>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</si>
  <si>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</si>
  <si>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</si>
  <si>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</si>
  <si>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</si>
  <si>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</si>
  <si>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</si>
  <si>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</si>
  <si>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</si>
  <si>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</si>
  <si>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</si>
  <si>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</si>
  <si>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</si>
  <si>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</si>
  <si>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</si>
  <si>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</si>
  <si>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</si>
  <si>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</si>
  <si>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</si>
  <si>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</si>
  <si>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</si>
  <si>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</si>
  <si>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</si>
  <si>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</si>
  <si>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</si>
  <si>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</si>
  <si>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</si>
  <si>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</si>
  <si>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</si>
  <si>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</si>
  <si>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</si>
  <si>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</si>
  <si>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</si>
  <si>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</si>
  <si>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</si>
  <si>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</si>
  <si>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</si>
  <si>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</si>
  <si>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</si>
  <si>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</si>
  <si>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</si>
  <si>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</si>
  <si>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</si>
  <si>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</si>
  <si>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</si>
  <si>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</si>
  <si>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</si>
  <si>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</si>
  <si>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</si>
  <si>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</si>
  <si>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</si>
  <si>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</si>
  <si>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</si>
  <si>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</si>
  <si>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</si>
  <si>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</si>
  <si>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</si>
  <si>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</si>
  <si>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</si>
  <si>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</si>
  <si>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</si>
  <si>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</si>
  <si>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</si>
  <si>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</si>
  <si>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</si>
  <si>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</si>
  <si>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</si>
  <si>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</si>
  <si>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</si>
  <si>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</si>
  <si>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</si>
  <si>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</si>
  <si>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</si>
  <si>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</si>
  <si>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</si>
  <si>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</si>
  <si>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</si>
  <si>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</si>
  <si>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</si>
  <si>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</si>
  <si>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</si>
  <si>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</si>
  <si>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</si>
  <si>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</si>
  <si>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</si>
  <si>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</si>
  <si>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</si>
  <si>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</si>
  <si>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</si>
  <si>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</si>
  <si>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</si>
  <si>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</si>
  <si>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</si>
  <si>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</si>
  <si>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</si>
  <si>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</si>
  <si>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</si>
  <si>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</si>
  <si>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</si>
  <si>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</si>
  <si>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</si>
  <si>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</si>
  <si>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</si>
  <si>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</si>
  <si>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</si>
  <si>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</si>
  <si>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</si>
  <si>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</si>
  <si>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</si>
  <si>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</si>
  <si>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</si>
  <si>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</si>
  <si>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</si>
  <si>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</si>
  <si>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</si>
  <si>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</si>
  <si>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</si>
  <si>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</si>
  <si>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</si>
  <si>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</si>
  <si>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</si>
  <si>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</si>
  <si>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</si>
  <si>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</si>
  <si>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</si>
  <si>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</si>
  <si>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</si>
  <si>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</si>
  <si>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</si>
  <si>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</si>
  <si>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</si>
  <si>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</si>
  <si>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</si>
  <si>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</si>
  <si>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</si>
  <si>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</si>
  <si>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</si>
  <si>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</si>
  <si>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</si>
  <si>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</si>
  <si>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</si>
  <si>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</si>
  <si>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</si>
  <si>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</si>
  <si>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</si>
  <si>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</si>
  <si>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</si>
  <si>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</si>
  <si>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</si>
  <si>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</si>
  <si>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</si>
  <si>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</si>
  <si>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</si>
  <si>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</si>
  <si>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</si>
  <si>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</si>
  <si>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</si>
  <si>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</si>
  <si>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</si>
  <si>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</si>
  <si>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</si>
  <si>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</si>
  <si>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</si>
  <si>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</si>
  <si>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</si>
  <si>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</si>
  <si>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</si>
  <si>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</si>
  <si>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</si>
  <si>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</si>
  <si>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</si>
  <si>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</si>
  <si>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</si>
  <si>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</si>
  <si>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</si>
  <si>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</si>
  <si>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</si>
  <si>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</si>
  <si>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</si>
  <si>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</si>
  <si>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</si>
  <si>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</si>
  <si>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</si>
  <si>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</si>
  <si>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</si>
  <si>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</si>
  <si>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</si>
  <si>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</si>
  <si>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</si>
  <si>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</si>
  <si>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</si>
  <si>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</si>
  <si>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</si>
  <si>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</si>
  <si>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</si>
  <si>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</si>
  <si>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</si>
  <si>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</si>
  <si>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</si>
  <si>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</si>
  <si>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</si>
  <si>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</si>
  <si>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</si>
  <si>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</si>
  <si>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</si>
  <si>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</si>
  <si>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</si>
  <si>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</si>
  <si>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</si>
  <si>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</si>
  <si>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</si>
  <si>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</si>
  <si>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</si>
  <si>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</si>
  <si>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</si>
  <si>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</si>
  <si>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</si>
  <si>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</si>
  <si>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</si>
  <si>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</si>
  <si>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</si>
  <si>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</si>
  <si>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</si>
  <si>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</si>
  <si>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</si>
  <si>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</si>
  <si>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</si>
  <si>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</si>
  <si>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</si>
  <si>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</si>
  <si>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</si>
  <si>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</si>
  <si>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</si>
  <si>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</si>
  <si>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</si>
  <si>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</si>
  <si>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</si>
  <si>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</si>
  <si>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</si>
  <si>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</si>
  <si>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</si>
  <si>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</si>
  <si>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</si>
  <si>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</si>
  <si>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</si>
  <si>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</si>
  <si>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</si>
  <si>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</si>
  <si>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</si>
  <si>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</si>
  <si>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</si>
  <si>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</si>
  <si>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</si>
  <si>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</si>
  <si>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</si>
  <si>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</si>
  <si>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</si>
  <si>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</si>
  <si>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</si>
  <si>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</si>
  <si>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</si>
  <si>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</si>
  <si>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</si>
  <si>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</si>
  <si>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</si>
  <si>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</si>
  <si>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</si>
  <si>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</si>
  <si>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</si>
  <si>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</si>
  <si>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</si>
  <si>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</si>
  <si>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</si>
  <si>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</si>
  <si>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</si>
  <si>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</si>
  <si>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</si>
  <si>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</si>
  <si>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</si>
  <si>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</si>
  <si>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</si>
  <si>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</si>
  <si>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</si>
  <si>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</si>
  <si>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</si>
  <si>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</si>
  <si>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</si>
  <si>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</si>
  <si>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</si>
  <si>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</si>
  <si>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</si>
  <si>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</si>
  <si>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</si>
  <si>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</si>
  <si>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</si>
  <si>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</si>
  <si>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</si>
  <si>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</si>
  <si>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</si>
  <si>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</si>
  <si>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</si>
  <si>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</si>
  <si>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</si>
  <si>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</si>
  <si>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</si>
  <si>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</si>
  <si>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</si>
  <si>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</si>
  <si>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</si>
  <si>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</si>
  <si>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</si>
  <si>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</si>
  <si>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</si>
  <si>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</si>
  <si>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</si>
  <si>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</si>
  <si>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</si>
  <si>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</si>
  <si>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</si>
  <si>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</si>
  <si>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</si>
  <si>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</si>
  <si>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</si>
  <si>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</si>
  <si>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</si>
  <si>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</si>
  <si>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</si>
  <si>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</si>
  <si>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</si>
  <si>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</si>
  <si>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</si>
  <si>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</si>
  <si>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</si>
  <si>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</si>
  <si>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</si>
  <si>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</si>
  <si>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</si>
  <si>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</si>
  <si>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</si>
  <si>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</si>
  <si>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</si>
  <si>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</si>
  <si>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</si>
  <si>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</si>
  <si>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</si>
  <si>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</si>
  <si>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</si>
  <si>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</si>
  <si>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</si>
  <si>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</si>
  <si>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</si>
  <si>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</si>
  <si>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</si>
  <si>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</si>
  <si>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</si>
  <si>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</si>
  <si>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</si>
  <si>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</si>
  <si>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</si>
  <si>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</si>
  <si>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</si>
  <si>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</si>
  <si>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</si>
  <si>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</si>
  <si>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</si>
  <si>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</si>
  <si>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</si>
  <si>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</si>
  <si>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</si>
  <si>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</si>
  <si>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</si>
  <si>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</si>
  <si>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</si>
  <si>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</si>
  <si>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</si>
  <si>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</si>
  <si>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</si>
  <si>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</si>
  <si>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</si>
  <si>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</si>
  <si>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</si>
  <si>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</si>
  <si>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</si>
  <si>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</si>
  <si>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</si>
  <si>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</si>
  <si>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</si>
  <si>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</si>
  <si>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</si>
  <si>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</si>
  <si>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</si>
  <si>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</si>
  <si>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</si>
  <si>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</si>
  <si>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</si>
  <si>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</si>
  <si>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</si>
  <si>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</si>
  <si>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</si>
  <si>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</si>
  <si>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</si>
  <si>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</si>
  <si>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</si>
  <si>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</si>
  <si>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</si>
  <si>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</si>
  <si>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</si>
  <si>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</si>
  <si>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</si>
  <si>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</si>
  <si>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</si>
  <si>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</si>
  <si>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</si>
  <si>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</si>
  <si>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</si>
  <si>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</si>
  <si>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</si>
  <si>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</si>
  <si>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</si>
  <si>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</si>
  <si>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</si>
  <si>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</si>
  <si>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</si>
  <si>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</si>
  <si>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</si>
  <si>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</si>
  <si>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</si>
  <si>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</si>
  <si>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</si>
  <si>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</si>
  <si>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</si>
  <si>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</si>
  <si>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</si>
  <si>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</si>
  <si>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</si>
  <si>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</si>
  <si>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</si>
  <si>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</si>
  <si>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</si>
  <si>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</si>
  <si>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</si>
  <si>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</si>
  <si>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</si>
  <si>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</si>
  <si>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</si>
  <si>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</si>
  <si>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</si>
  <si>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</si>
  <si>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</si>
  <si>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</si>
  <si>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</si>
  <si>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</si>
  <si>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</si>
  <si>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</si>
  <si>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</si>
  <si>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</si>
  <si>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</si>
  <si>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</si>
  <si>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</si>
  <si>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</si>
  <si>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</si>
  <si>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</si>
  <si>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</si>
  <si>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</si>
  <si>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</si>
  <si>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</si>
  <si>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</si>
  <si>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</si>
  <si>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</si>
  <si>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</si>
  <si>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</si>
  <si>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</si>
  <si>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</si>
  <si>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</si>
  <si>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</si>
  <si>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</si>
  <si>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</si>
  <si>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</si>
  <si>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</si>
  <si>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</si>
  <si>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</si>
  <si>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</si>
  <si>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</si>
  <si>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</si>
  <si>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</si>
  <si>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</si>
  <si>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</si>
  <si>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</si>
  <si>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</si>
  <si>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</si>
  <si>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</si>
  <si>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</si>
  <si>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</si>
  <si>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</si>
  <si>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</si>
  <si>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</si>
  <si>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</si>
  <si>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</si>
  <si>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</si>
  <si>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</si>
  <si>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</si>
  <si>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</si>
  <si>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</si>
  <si>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</si>
  <si>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</si>
  <si>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</si>
  <si>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</si>
  <si>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</si>
  <si>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</si>
  <si>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</si>
  <si>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</si>
  <si>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</si>
  <si>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</si>
  <si>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</si>
  <si>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</si>
  <si>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</si>
  <si>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</si>
  <si>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</si>
  <si>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</si>
  <si>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</si>
  <si>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</si>
  <si>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</si>
  <si>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</si>
  <si>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</si>
  <si>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</si>
  <si>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</si>
  <si>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</si>
  <si>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</si>
  <si>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</si>
  <si>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</si>
  <si>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</si>
  <si>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</si>
  <si>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</si>
  <si>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</si>
  <si>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</si>
  <si>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</si>
  <si>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</si>
  <si>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</si>
  <si>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</si>
  <si>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</si>
  <si>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</si>
  <si>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</si>
  <si>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</si>
  <si>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</si>
  <si>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</si>
  <si>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</si>
  <si>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</si>
  <si>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</si>
  <si>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</si>
  <si>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</si>
  <si>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</si>
  <si>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</si>
  <si>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</si>
  <si>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</si>
  <si>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</si>
  <si>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</si>
  <si>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</si>
  <si>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</si>
  <si>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</si>
  <si>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</si>
  <si>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</si>
  <si>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</si>
  <si>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</si>
  <si>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</si>
  <si>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</si>
  <si>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</si>
  <si>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</si>
  <si>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</si>
  <si>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</si>
  <si>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</si>
  <si>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</si>
  <si>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</si>
  <si>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</si>
  <si>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</si>
  <si>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</si>
  <si>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</si>
  <si>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</si>
  <si>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</si>
  <si>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</si>
  <si>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</si>
  <si>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</si>
  <si>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</si>
  <si>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</si>
  <si>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</si>
  <si>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</si>
  <si>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</si>
  <si>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</si>
  <si>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</si>
  <si>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</si>
  <si>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</si>
  <si>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</si>
  <si>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</si>
  <si>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</si>
  <si>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</si>
  <si>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</si>
  <si>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</si>
  <si>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</si>
  <si>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</si>
  <si>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</si>
  <si>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</si>
  <si>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</si>
  <si>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</si>
  <si>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</si>
  <si>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</si>
  <si>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</si>
  <si>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</si>
  <si>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</si>
  <si>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</si>
  <si>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</si>
  <si>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</si>
  <si>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</si>
  <si>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</si>
  <si>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</si>
  <si>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</si>
  <si>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</si>
  <si>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</si>
  <si>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</si>
  <si>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</si>
  <si>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</si>
  <si>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</si>
  <si>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</si>
  <si>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</si>
  <si>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</si>
  <si>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</si>
  <si>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</si>
  <si>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</si>
  <si>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</si>
  <si>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</si>
  <si>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</si>
  <si>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</si>
  <si>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</si>
  <si>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</si>
  <si>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</si>
  <si>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</si>
  <si>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</si>
  <si>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</si>
  <si>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</si>
  <si>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</si>
  <si>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</si>
  <si>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</si>
  <si>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</si>
  <si>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</si>
  <si>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</si>
  <si>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</si>
  <si>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</si>
  <si>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</si>
  <si>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</si>
  <si>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</si>
  <si>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</si>
  <si>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</si>
  <si>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</si>
  <si>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</si>
  <si>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</si>
  <si>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</si>
  <si>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</si>
  <si>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</si>
  <si>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</si>
  <si>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</si>
  <si>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</si>
  <si>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</si>
  <si>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</si>
  <si>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</si>
  <si>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</si>
  <si>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</si>
  <si>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</si>
  <si>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</si>
  <si>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</si>
  <si>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</si>
  <si>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</si>
  <si>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</si>
  <si>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</si>
  <si>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</si>
  <si>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</si>
  <si>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</si>
  <si>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</si>
  <si>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</si>
  <si>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</si>
  <si>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</si>
  <si>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</si>
  <si>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</si>
  <si>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</si>
  <si>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</si>
  <si>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</si>
  <si>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</si>
  <si>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</si>
  <si>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</si>
  <si>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</si>
  <si>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</si>
  <si>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</si>
  <si>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</si>
  <si>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</si>
  <si>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</si>
  <si>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</si>
  <si>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</si>
  <si>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</si>
  <si>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</si>
  <si>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</si>
  <si>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</si>
  <si>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</si>
  <si>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</si>
  <si>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</si>
  <si>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</si>
  <si>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</si>
  <si>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</si>
  <si>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</si>
  <si>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</si>
  <si>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</si>
  <si>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</si>
  <si>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</si>
  <si>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</si>
  <si>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</si>
  <si>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</si>
  <si>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</si>
  <si>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</si>
  <si>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</si>
  <si>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</si>
  <si>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</si>
  <si>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</si>
  <si>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</si>
  <si>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</si>
  <si>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</si>
  <si>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</si>
  <si>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</si>
  <si>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</si>
  <si>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</si>
  <si>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</si>
  <si>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</si>
  <si>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</si>
  <si>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</si>
  <si>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</si>
  <si>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</si>
  <si>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</si>
  <si>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</si>
  <si>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</si>
  <si>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</si>
  <si>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</si>
  <si>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</si>
  <si>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</si>
  <si>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</si>
  <si>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</si>
  <si>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</si>
  <si>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</si>
  <si>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</si>
  <si>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</si>
  <si>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</si>
  <si>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</si>
  <si>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</si>
  <si>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</si>
  <si>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</si>
  <si>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</si>
  <si>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</si>
  <si>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</si>
  <si>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</si>
  <si>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</si>
  <si>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</si>
  <si>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</si>
  <si>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</si>
  <si>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</si>
  <si>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</si>
  <si>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</si>
  <si>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</si>
  <si>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</si>
  <si>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</si>
  <si>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</si>
  <si>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</si>
  <si>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</si>
  <si>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</si>
  <si>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</si>
  <si>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</si>
  <si>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</si>
  <si>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</si>
  <si>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</si>
  <si>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</si>
  <si>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</si>
  <si>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</si>
  <si>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</si>
  <si>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</si>
  <si>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</si>
  <si>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</si>
  <si>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</si>
  <si>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</si>
  <si>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</si>
  <si>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</si>
  <si>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</si>
  <si>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</si>
  <si>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</si>
  <si>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</si>
  <si>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</si>
  <si>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</si>
  <si>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</si>
  <si>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</si>
  <si>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</si>
  <si>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</si>
  <si>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</si>
  <si>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</si>
  <si>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</si>
  <si>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</si>
  <si>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</si>
  <si>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</si>
  <si>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</si>
  <si>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</si>
  <si>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</si>
  <si>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</si>
  <si>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</si>
  <si>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</si>
  <si>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</si>
  <si>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</si>
  <si>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</si>
  <si>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</si>
  <si>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</si>
  <si>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</si>
  <si>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</si>
  <si>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</si>
  <si>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</si>
  <si>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</si>
  <si>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</si>
  <si>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</si>
  <si>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</si>
  <si>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</si>
  <si>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</si>
  <si>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</si>
  <si>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</si>
  <si>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</si>
  <si>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</si>
  <si>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</si>
  <si>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</si>
  <si>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</si>
  <si>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</si>
  <si>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</si>
  <si>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</si>
  <si>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</si>
  <si>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</si>
  <si>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</si>
  <si>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</si>
  <si>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</si>
  <si>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</si>
  <si>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</si>
  <si>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</si>
  <si>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</si>
  <si>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</si>
  <si>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</si>
  <si>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</si>
  <si>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</si>
  <si>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</si>
  <si>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</si>
  <si>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</si>
  <si>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</si>
  <si>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</si>
  <si>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</si>
  <si>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</si>
  <si>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</si>
  <si>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</si>
  <si>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</si>
  <si>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</si>
  <si>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</si>
  <si>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</si>
  <si>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</si>
  <si>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</si>
  <si>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</si>
  <si>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</si>
  <si>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</si>
  <si>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</si>
  <si>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</si>
  <si>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</si>
  <si>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</si>
  <si>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</si>
  <si>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</si>
  <si>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</si>
  <si>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</si>
  <si>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</si>
  <si>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</si>
  <si>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</si>
  <si>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</si>
  <si>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</si>
  <si>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</si>
  <si>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</si>
  <si>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</si>
  <si>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</si>
  <si>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</si>
  <si>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</si>
  <si>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</si>
  <si>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</si>
  <si>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</si>
  <si>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</si>
  <si>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</si>
  <si>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</si>
  <si>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</si>
  <si>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</si>
  <si>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</si>
  <si>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</si>
  <si>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</si>
  <si>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</si>
  <si>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</si>
  <si>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</si>
  <si>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</si>
  <si>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</si>
  <si>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</si>
  <si>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</si>
  <si>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</si>
  <si>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</si>
  <si>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</si>
  <si>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</si>
  <si>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</si>
  <si>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</si>
  <si>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</si>
  <si>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</si>
  <si>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</si>
  <si>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</si>
  <si>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</si>
  <si>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</si>
  <si>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</si>
  <si>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</si>
  <si>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</si>
  <si>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</si>
  <si>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</si>
  <si>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</si>
  <si>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</si>
  <si>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</si>
  <si>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</si>
  <si>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</si>
  <si>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</si>
  <si>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</si>
  <si>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</si>
  <si>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</si>
  <si>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</si>
  <si>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</si>
  <si>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</si>
  <si>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</si>
  <si>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</si>
  <si>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</si>
  <si>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</si>
  <si>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</si>
  <si>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</si>
  <si>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</si>
  <si>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</si>
  <si>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</si>
  <si>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</si>
  <si>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</si>
  <si>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</si>
  <si>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</si>
  <si>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</si>
  <si>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</si>
  <si>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</si>
  <si>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</si>
  <si>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</si>
  <si>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</si>
  <si>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</si>
  <si>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</si>
  <si>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</si>
  <si>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</si>
  <si>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</si>
  <si>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</si>
  <si>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</si>
  <si>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</si>
  <si>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</si>
  <si>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</si>
  <si>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</si>
  <si>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</si>
  <si>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</si>
  <si>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</si>
  <si>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</si>
  <si>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</si>
  <si>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</si>
  <si>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</si>
  <si>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</si>
  <si>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</si>
  <si>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</si>
  <si>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</si>
  <si>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</si>
  <si>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</si>
  <si>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</si>
  <si>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</si>
  <si>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</si>
  <si>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</si>
  <si>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</si>
  <si>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</si>
  <si>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</si>
  <si>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</si>
  <si>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</si>
  <si>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</si>
  <si>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</si>
  <si>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</si>
  <si>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</si>
  <si>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</si>
  <si>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</si>
  <si>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</si>
  <si>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</si>
  <si>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</si>
  <si>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</si>
  <si>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</si>
  <si>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</si>
  <si>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</si>
  <si>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</si>
  <si>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</si>
  <si>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</si>
  <si>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</si>
  <si>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</si>
  <si>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</si>
  <si>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</si>
  <si>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</si>
  <si>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</si>
  <si>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</si>
  <si>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</si>
  <si>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</si>
  <si>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</si>
  <si>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</si>
  <si>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</si>
  <si>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</si>
  <si>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</si>
  <si>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</si>
  <si>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</si>
  <si>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</si>
  <si>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</si>
  <si>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</si>
  <si>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</si>
  <si>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</si>
  <si>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</si>
  <si>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</si>
  <si>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</si>
  <si>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</si>
  <si>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</si>
  <si>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</si>
  <si>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</si>
  <si>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</si>
  <si>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</si>
  <si>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</si>
  <si>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</si>
  <si>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</si>
  <si>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</si>
  <si>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</si>
  <si>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</si>
  <si>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</si>
  <si>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</si>
  <si>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</si>
  <si>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</si>
  <si>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</si>
  <si>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</si>
  <si>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</si>
  <si>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</si>
  <si>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</si>
  <si>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</si>
  <si>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</si>
  <si>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</si>
  <si>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</si>
  <si>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</si>
  <si>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</si>
  <si>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</si>
  <si>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</si>
  <si>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</si>
  <si>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</si>
  <si>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</si>
  <si>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</si>
  <si>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</si>
  <si>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</si>
  <si>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</si>
  <si>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</si>
  <si>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</si>
  <si>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</si>
  <si>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</si>
  <si>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</si>
  <si>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</si>
  <si>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</si>
  <si>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</si>
  <si>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</si>
  <si>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</si>
  <si>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</si>
  <si>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</si>
  <si>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</si>
  <si>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</si>
  <si>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</si>
  <si>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</si>
  <si>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</si>
  <si>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</si>
  <si>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</si>
  <si>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</si>
  <si>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</si>
  <si>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</si>
  <si>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</si>
  <si>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</si>
  <si>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</si>
  <si>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</si>
  <si>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</si>
  <si>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</si>
  <si>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</si>
  <si>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</si>
  <si>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</si>
  <si>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</si>
  <si>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</si>
  <si>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</si>
  <si>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</si>
  <si>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</si>
  <si>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</si>
  <si>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</si>
  <si>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</si>
  <si>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</si>
  <si>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</si>
  <si>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</si>
  <si>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</si>
  <si>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</si>
  <si>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</si>
  <si>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</si>
  <si>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</si>
  <si>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</si>
  <si>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</si>
  <si>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</si>
  <si>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</si>
  <si>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</si>
  <si>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</si>
  <si>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</si>
  <si>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</si>
  <si>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</si>
  <si>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</si>
  <si>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</si>
  <si>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</si>
  <si>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</si>
  <si>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</si>
  <si>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</si>
  <si>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</si>
  <si>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</si>
  <si>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</si>
  <si>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</si>
  <si>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</si>
  <si>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</si>
  <si>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</si>
  <si>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</si>
  <si>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</si>
  <si>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</si>
  <si>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</si>
  <si>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</si>
  <si>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</si>
  <si>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</si>
  <si>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</si>
  <si>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</si>
  <si>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</si>
  <si>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</si>
  <si>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</si>
  <si>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</si>
  <si>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</si>
  <si>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</si>
  <si>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</si>
  <si>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</si>
  <si>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</si>
  <si>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</si>
  <si>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</si>
  <si>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</si>
  <si>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</si>
  <si>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</si>
  <si>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</si>
  <si>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</si>
  <si>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</si>
  <si>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</si>
  <si>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</si>
  <si>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</si>
  <si>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</si>
  <si>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</si>
  <si>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</si>
  <si>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</si>
  <si>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</si>
  <si>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</si>
  <si>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</si>
  <si>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</si>
  <si>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</si>
  <si>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</si>
  <si>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</si>
  <si>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</si>
  <si>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</si>
  <si>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</si>
  <si>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</si>
  <si>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</si>
  <si>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</si>
  <si>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</si>
  <si>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</si>
  <si>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</si>
  <si>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</si>
  <si>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</si>
  <si>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</si>
  <si>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</si>
  <si>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</si>
  <si>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</si>
  <si>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</si>
  <si>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</si>
  <si>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</si>
  <si>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</si>
  <si>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</si>
  <si>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</si>
  <si>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</si>
  <si>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</si>
  <si>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</si>
  <si>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</si>
  <si>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</si>
  <si>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</si>
  <si>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</si>
  <si>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</si>
  <si>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</si>
  <si>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</si>
  <si>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</si>
  <si>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</si>
  <si>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</si>
  <si>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</si>
  <si>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</si>
  <si>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</si>
  <si>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</si>
  <si>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</si>
  <si>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</si>
  <si>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</si>
  <si>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</si>
  <si>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</si>
  <si>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</si>
  <si>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</si>
  <si>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</si>
  <si>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</si>
  <si>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</si>
  <si>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</si>
  <si>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</si>
  <si>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</si>
  <si>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</si>
  <si>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</si>
  <si>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</si>
  <si>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</si>
  <si>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</si>
  <si>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</si>
  <si>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</si>
  <si>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</si>
  <si>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</si>
  <si>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</si>
  <si>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</si>
  <si>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</si>
  <si>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</si>
  <si>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</si>
  <si>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</si>
  <si>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</si>
  <si>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</si>
  <si>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</si>
  <si>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</si>
  <si>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</si>
  <si>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</si>
  <si>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</si>
  <si>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</si>
  <si>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</si>
  <si>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</si>
  <si>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</si>
  <si>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</si>
  <si>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</si>
  <si>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</si>
  <si>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</si>
  <si>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</si>
  <si>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</si>
  <si>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</si>
  <si>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</si>
  <si>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</si>
  <si>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</si>
  <si>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</si>
  <si>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</si>
  <si>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</si>
  <si>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</si>
  <si>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</si>
  <si>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</si>
  <si>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</si>
  <si>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</si>
  <si>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</si>
  <si>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</si>
  <si>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</si>
  <si>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</si>
  <si>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</si>
  <si>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</si>
  <si>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</si>
  <si>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</si>
  <si>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</si>
  <si>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</si>
  <si>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</si>
  <si>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</si>
  <si>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</si>
  <si>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</si>
  <si>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</si>
  <si>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</si>
  <si>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</si>
  <si>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</si>
  <si>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</si>
  <si>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</si>
  <si>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</si>
  <si>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</si>
  <si>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</si>
  <si>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</si>
  <si>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</si>
  <si>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</si>
  <si>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</si>
  <si>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</si>
  <si>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</si>
  <si>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</si>
  <si>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</si>
  <si>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</si>
  <si>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</si>
  <si>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</si>
  <si>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</si>
  <si>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</si>
  <si>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</si>
  <si>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</si>
  <si>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</si>
  <si>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</si>
  <si>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</si>
  <si>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</si>
  <si>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</si>
  <si>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</si>
  <si>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</si>
  <si>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</si>
  <si>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</si>
  <si>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</si>
  <si>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</si>
  <si>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</si>
  <si>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</si>
  <si>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</si>
  <si>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</si>
  <si>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</si>
  <si>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</si>
  <si>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</si>
  <si>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</si>
  <si>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</si>
  <si>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</si>
  <si>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</si>
  <si>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</si>
  <si>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</si>
  <si>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</si>
  <si>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</si>
  <si>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</si>
  <si>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</si>
  <si>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</si>
  <si>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</si>
  <si>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</si>
  <si>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</si>
  <si>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</si>
  <si>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</si>
  <si>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</si>
  <si>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</si>
  <si>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</si>
  <si>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</si>
  <si>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</si>
  <si>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</si>
  <si>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</si>
  <si>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</si>
  <si>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</si>
  <si>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</si>
  <si>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</si>
  <si>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</si>
  <si>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</si>
  <si>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</si>
  <si>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</si>
  <si>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</si>
  <si>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</si>
  <si>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</si>
  <si>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</si>
  <si>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</si>
  <si>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</si>
  <si>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</si>
  <si>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</si>
  <si>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</si>
  <si>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</si>
  <si>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</si>
  <si>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</si>
  <si>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</si>
  <si>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</si>
  <si>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</si>
  <si>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</si>
  <si>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</si>
  <si>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</si>
  <si>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</si>
  <si>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</si>
  <si>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</si>
  <si>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</si>
  <si>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</si>
  <si>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</si>
  <si>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</si>
  <si>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</si>
  <si>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</si>
  <si>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</si>
  <si>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</si>
  <si>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</si>
  <si>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</si>
  <si>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</si>
  <si>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</si>
  <si>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</si>
  <si>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</si>
  <si>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</si>
  <si>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</si>
  <si>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</si>
  <si>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</si>
  <si>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</si>
  <si>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</si>
  <si>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</si>
  <si>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</si>
  <si>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</si>
  <si>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</si>
  <si>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</si>
  <si>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</si>
  <si>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</si>
  <si>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</si>
  <si>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</si>
  <si>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</si>
  <si>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</si>
  <si>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</si>
  <si>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</si>
  <si>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</si>
  <si>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</si>
  <si>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</si>
  <si>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</si>
  <si>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</si>
  <si>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</si>
  <si>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</si>
  <si>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</si>
  <si>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</si>
  <si>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</si>
  <si>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</si>
  <si>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</si>
  <si>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</si>
  <si>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</si>
  <si>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</si>
  <si>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</si>
  <si>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</si>
  <si>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</si>
  <si>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</si>
  <si>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</si>
  <si>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</si>
  <si>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</si>
  <si>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</si>
  <si>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</si>
  <si>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</si>
  <si>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</si>
  <si>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</si>
  <si>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</si>
  <si>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</si>
  <si>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</si>
  <si>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</si>
  <si>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</si>
  <si>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</si>
  <si>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</si>
  <si>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</si>
  <si>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</si>
  <si>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</si>
  <si>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</si>
  <si>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</si>
  <si>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</si>
  <si>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</si>
  <si>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</si>
  <si>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</si>
  <si>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</si>
  <si>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</si>
  <si>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</si>
  <si>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</si>
  <si>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</si>
  <si>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</si>
  <si>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</si>
  <si>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</si>
  <si>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</si>
  <si>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</si>
  <si>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</si>
  <si>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</si>
  <si>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</si>
  <si>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</si>
  <si>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</si>
  <si>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</si>
  <si>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</si>
  <si>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</si>
  <si>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</si>
  <si>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</si>
  <si>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</si>
  <si>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</si>
  <si>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</si>
  <si>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</si>
  <si>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</si>
  <si>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</si>
  <si>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</si>
  <si>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</si>
  <si>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</si>
  <si>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</si>
  <si>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</si>
  <si>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</si>
  <si>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</si>
  <si>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</si>
  <si>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</si>
  <si>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</si>
  <si>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</si>
  <si>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</si>
  <si>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</si>
  <si>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</si>
  <si>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</si>
  <si>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</si>
  <si>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</si>
  <si>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</si>
  <si>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</si>
  <si>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</si>
  <si>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</si>
  <si>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</si>
  <si>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</si>
  <si>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</si>
  <si>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</si>
  <si>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</si>
  <si>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</si>
  <si>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</si>
  <si>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</si>
  <si>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</si>
  <si>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</si>
  <si>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</si>
  <si>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</si>
  <si>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</si>
  <si>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</si>
  <si>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</si>
  <si>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</si>
  <si>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</si>
  <si>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</si>
  <si>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</si>
  <si>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</si>
  <si>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</si>
  <si>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</si>
  <si>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</si>
  <si>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</si>
  <si>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</si>
  <si>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</si>
  <si>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</si>
  <si>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</si>
  <si>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</si>
  <si>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</si>
  <si>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</si>
  <si>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</si>
  <si>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</si>
  <si>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</si>
  <si>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</si>
  <si>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</si>
  <si>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</si>
  <si>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</si>
  <si>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</si>
  <si>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</si>
  <si>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</si>
  <si>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</si>
  <si>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</si>
  <si>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</si>
  <si>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</si>
  <si>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</si>
  <si>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</si>
  <si>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</si>
  <si>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</si>
  <si>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</si>
  <si>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</si>
  <si>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</si>
  <si>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</si>
  <si>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</si>
  <si>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</si>
  <si>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</si>
  <si>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</si>
  <si>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</si>
  <si>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</si>
  <si>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</si>
  <si>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</si>
  <si>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</si>
  <si>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</si>
  <si>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</si>
  <si>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</si>
  <si>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</si>
  <si>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</si>
  <si>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</si>
  <si>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</si>
  <si>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</si>
  <si>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</si>
  <si>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</si>
  <si>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</si>
  <si>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</si>
  <si>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</si>
  <si>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</si>
  <si>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</si>
  <si>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</si>
  <si>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</si>
  <si>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</si>
  <si>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</si>
  <si>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</si>
  <si>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</si>
  <si>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</si>
  <si>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</si>
  <si>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</si>
  <si>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</si>
  <si>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</si>
  <si>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</si>
  <si>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</si>
  <si>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</si>
  <si>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</si>
  <si>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</si>
  <si>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</si>
  <si>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</si>
  <si>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</si>
  <si>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</si>
  <si>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</si>
  <si>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</si>
  <si>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</si>
  <si>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</si>
  <si>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</si>
  <si>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</si>
  <si>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</si>
  <si>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</si>
  <si>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</si>
  <si>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</si>
  <si>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</si>
  <si>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</si>
  <si>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</si>
  <si>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</si>
  <si>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</si>
  <si>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</si>
  <si>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</si>
  <si>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</si>
  <si>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</si>
  <si>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</si>
  <si>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</si>
  <si>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</si>
  <si>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</si>
  <si>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</si>
  <si>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</si>
  <si>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</si>
  <si>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</si>
  <si>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</si>
  <si>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</si>
  <si>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</si>
  <si>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</si>
  <si>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</si>
  <si>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</si>
  <si>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</si>
  <si>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</si>
  <si>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</si>
  <si>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</si>
  <si>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</si>
  <si>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</si>
  <si>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</si>
  <si>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</si>
  <si>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</si>
  <si>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</si>
  <si>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</si>
  <si>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</si>
  <si>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</si>
  <si>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</si>
  <si>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</si>
  <si>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</si>
  <si>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</si>
  <si>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</si>
  <si>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</si>
  <si>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</si>
  <si>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</si>
  <si>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</si>
  <si>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</si>
  <si>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</si>
  <si>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</si>
  <si>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</si>
  <si>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</si>
  <si>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</si>
  <si>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</si>
  <si>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</si>
  <si>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</si>
  <si>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</si>
  <si>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</si>
  <si>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</si>
  <si>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</si>
  <si>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</si>
  <si>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</si>
  <si>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</si>
  <si>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</si>
  <si>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</si>
  <si>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</si>
  <si>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</si>
  <si>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</si>
  <si>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</si>
  <si>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</si>
  <si>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</si>
  <si>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</si>
  <si>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</si>
  <si>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</si>
  <si>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</si>
  <si>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</si>
  <si>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</si>
  <si>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</si>
  <si>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</si>
  <si>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</si>
  <si>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</si>
  <si>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</si>
  <si>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</si>
  <si>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</si>
  <si>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</si>
  <si>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</si>
  <si>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</si>
  <si>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</si>
  <si>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</si>
  <si>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</si>
  <si>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</si>
  <si>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</si>
  <si>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</si>
  <si>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</si>
  <si>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</si>
  <si>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</si>
  <si>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</si>
  <si>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</si>
  <si>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</si>
  <si>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</si>
  <si>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</si>
  <si>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</si>
  <si>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</si>
  <si>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</si>
  <si>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</si>
  <si>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</si>
  <si>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</si>
  <si>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</si>
  <si>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</si>
  <si>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</si>
  <si>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</si>
  <si>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</si>
  <si>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</si>
  <si>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</si>
  <si>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</si>
  <si>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</si>
  <si>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</si>
  <si>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</si>
  <si>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</si>
  <si>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</si>
  <si>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</si>
  <si>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</si>
  <si>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</si>
  <si>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</si>
  <si>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</si>
  <si>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</si>
  <si>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</si>
  <si>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</si>
  <si>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</si>
  <si>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</si>
  <si>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</si>
  <si>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</si>
  <si>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</si>
  <si>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</si>
  <si>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</si>
  <si>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</si>
  <si>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</si>
  <si>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</si>
  <si>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</si>
  <si>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</si>
  <si>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</si>
  <si>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</si>
  <si>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</si>
  <si>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</si>
  <si>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</si>
  <si>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</si>
  <si>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</si>
  <si>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</si>
  <si>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</si>
  <si>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</si>
  <si>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</si>
  <si>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</si>
  <si>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</si>
  <si>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</si>
  <si>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</si>
  <si>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</si>
  <si>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</si>
  <si>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</si>
  <si>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</si>
  <si>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</si>
  <si>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</si>
  <si>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</si>
  <si>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</si>
  <si>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</si>
  <si>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</si>
  <si>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</si>
  <si>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</si>
  <si>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</si>
  <si>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</si>
  <si>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</si>
  <si>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</si>
  <si>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</si>
  <si>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</si>
  <si>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</si>
  <si>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</si>
  <si>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</si>
  <si>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</si>
  <si>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</si>
  <si>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</si>
  <si>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</si>
  <si>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</si>
  <si>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</si>
  <si>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</si>
  <si>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</si>
  <si>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</si>
  <si>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</si>
  <si>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</si>
  <si>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</si>
  <si>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</si>
  <si>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</si>
  <si>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</si>
  <si>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</si>
  <si>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</si>
  <si>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</si>
  <si>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</si>
  <si>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</si>
  <si>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</si>
  <si>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</si>
  <si>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</si>
  <si>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</si>
  <si>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</si>
  <si>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</si>
  <si>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</si>
  <si>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</si>
  <si>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</si>
  <si>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</si>
  <si>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</si>
  <si>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</si>
  <si>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</si>
  <si>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</si>
  <si>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</si>
  <si>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</si>
  <si>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</si>
  <si>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</si>
  <si>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</si>
  <si>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</si>
  <si>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</si>
  <si>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</si>
  <si>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</si>
  <si>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</si>
  <si>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</si>
  <si>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</si>
  <si>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</si>
  <si>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</si>
  <si>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</si>
  <si>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</si>
  <si>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</si>
  <si>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</si>
  <si>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</si>
  <si>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</si>
  <si>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</si>
  <si>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</si>
  <si>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</si>
  <si>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</si>
  <si>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</si>
  <si>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</si>
  <si>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</si>
  <si>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</si>
  <si>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</si>
  <si>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</si>
  <si>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</si>
  <si>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</si>
  <si>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</si>
  <si>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</si>
  <si>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</si>
  <si>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</si>
  <si>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</si>
  <si>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</si>
  <si>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</si>
  <si>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</si>
  <si>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</si>
  <si>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</si>
  <si>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</si>
  <si>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</si>
  <si>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</si>
  <si>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</si>
  <si>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</si>
  <si>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</si>
  <si>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</si>
  <si>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</si>
  <si>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</si>
  <si>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</si>
  <si>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</si>
  <si>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</si>
  <si>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</si>
  <si>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</si>
  <si>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</si>
  <si>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</si>
  <si>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</si>
  <si>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</si>
  <si>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</si>
  <si>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</si>
  <si>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</si>
  <si>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</si>
  <si>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</si>
  <si>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</si>
  <si>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</si>
  <si>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</si>
  <si>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</si>
  <si>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</si>
  <si>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</si>
  <si>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</si>
  <si>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</si>
  <si>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</si>
  <si>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</si>
  <si>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</si>
  <si>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</si>
  <si>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</si>
  <si>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</si>
  <si>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</si>
  <si>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</si>
  <si>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</si>
  <si>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</si>
  <si>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</si>
  <si>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</si>
  <si>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</si>
  <si>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</si>
  <si>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</si>
  <si>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</si>
  <si>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</si>
  <si>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</si>
  <si>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</si>
  <si>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</si>
  <si>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</si>
  <si>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</si>
  <si>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</si>
  <si>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</si>
  <si>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</si>
  <si>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</si>
  <si>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</si>
  <si>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</si>
  <si>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</si>
  <si>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</si>
  <si>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</si>
  <si>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</si>
  <si>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</si>
  <si>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</si>
  <si>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</si>
  <si>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</si>
  <si>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</si>
  <si>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</si>
  <si>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</si>
  <si>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</si>
  <si>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</si>
  <si>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</si>
  <si>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</si>
  <si>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</si>
  <si>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</si>
  <si>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</si>
  <si>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</si>
  <si>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</si>
  <si>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</si>
  <si>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</si>
  <si>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</si>
  <si>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</si>
  <si>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</si>
  <si>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</si>
  <si>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</si>
  <si>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</si>
  <si>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</si>
  <si>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</si>
  <si>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</si>
  <si>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</si>
  <si>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</si>
  <si>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</si>
  <si>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</si>
  <si>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</si>
  <si>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</si>
  <si>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</si>
  <si>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</si>
  <si>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</si>
  <si>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</si>
  <si>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</si>
  <si>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</si>
  <si>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</si>
  <si>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</si>
  <si>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</si>
  <si>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</si>
  <si>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</si>
  <si>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</si>
  <si>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</si>
  <si>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</si>
  <si>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</si>
  <si>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</si>
  <si>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</si>
  <si>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</si>
  <si>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</si>
  <si>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</si>
  <si>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</si>
  <si>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</si>
  <si>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</si>
  <si>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</si>
  <si>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</si>
  <si>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</si>
  <si>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</si>
  <si>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</si>
  <si>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</si>
  <si>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</si>
  <si>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</si>
  <si>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</si>
  <si>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</si>
  <si>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</si>
  <si>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</si>
  <si>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</si>
  <si>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</si>
  <si>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</si>
  <si>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</si>
  <si>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</si>
  <si>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</si>
  <si>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</si>
  <si>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</si>
  <si>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</si>
  <si>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</si>
  <si>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</si>
  <si>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</si>
  <si>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</si>
  <si>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</si>
  <si>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</si>
  <si>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</si>
  <si>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</si>
  <si>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</si>
  <si>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</si>
  <si>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</si>
  <si>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</si>
  <si>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</si>
  <si>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</si>
  <si>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</si>
  <si>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</si>
  <si>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</si>
  <si>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</si>
  <si>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</si>
  <si>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</si>
  <si>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</si>
  <si>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</si>
  <si>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</si>
  <si>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</si>
  <si>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</si>
  <si>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</si>
  <si>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</si>
  <si>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</si>
  <si>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</si>
  <si>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</si>
  <si>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</si>
  <si>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</si>
  <si>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</si>
  <si>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</si>
  <si>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</si>
  <si>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</si>
  <si>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</si>
  <si>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</si>
  <si>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</si>
  <si>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</si>
  <si>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</si>
  <si>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</si>
  <si>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</si>
  <si>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</si>
  <si>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</si>
  <si>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</si>
  <si>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</si>
  <si>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</si>
  <si>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</si>
  <si>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</si>
  <si>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</si>
  <si>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</si>
  <si>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</si>
  <si>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</si>
  <si>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</si>
  <si>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</si>
  <si>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</si>
  <si>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</si>
  <si>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</si>
  <si>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</si>
  <si>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</si>
  <si>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</si>
  <si>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</si>
  <si>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</si>
  <si>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</si>
  <si>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</si>
  <si>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</si>
  <si>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</si>
  <si>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</si>
  <si>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</si>
  <si>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</si>
  <si>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</si>
  <si>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</si>
  <si>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</si>
  <si>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</si>
  <si>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</si>
  <si>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</si>
  <si>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</si>
  <si>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</si>
  <si>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</si>
  <si>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</si>
  <si>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</si>
  <si>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</si>
  <si>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</si>
  <si>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</si>
  <si>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</si>
  <si>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</si>
  <si>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</si>
  <si>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</si>
  <si>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</si>
  <si>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</si>
  <si>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</si>
  <si>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</si>
  <si>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</si>
  <si>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</si>
  <si>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</si>
  <si>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</si>
  <si>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</si>
  <si>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</si>
  <si>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</si>
  <si>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</si>
  <si>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</si>
  <si>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</si>
  <si>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</si>
  <si>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</si>
  <si>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</si>
  <si>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</si>
  <si>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</si>
  <si>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</si>
  <si>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</si>
  <si>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</si>
  <si>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</si>
  <si>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</si>
  <si>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</si>
  <si>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</si>
  <si>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</si>
  <si>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</si>
  <si>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</si>
  <si>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</si>
  <si>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</si>
  <si>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</si>
  <si>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</si>
  <si>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</si>
  <si>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</si>
  <si>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</si>
  <si>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</si>
  <si>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</si>
  <si>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</si>
  <si>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</si>
  <si>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</si>
  <si>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</si>
  <si>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</si>
  <si>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</si>
  <si>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</si>
  <si>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</si>
  <si>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</si>
  <si>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</si>
  <si>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</si>
  <si>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</si>
  <si>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</si>
  <si>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</si>
  <si>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</si>
  <si>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</si>
  <si>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</si>
  <si>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</si>
  <si>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</si>
  <si>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</si>
  <si>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</si>
  <si>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</si>
  <si>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</si>
  <si>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</si>
  <si>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</si>
  <si>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</si>
  <si>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</si>
  <si>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</si>
  <si>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</si>
  <si>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</si>
  <si>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</si>
  <si>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</si>
  <si>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</si>
  <si>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</si>
  <si>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</si>
  <si>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</si>
  <si>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</si>
  <si>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</si>
  <si>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</si>
  <si>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</si>
  <si>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</si>
  <si>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</si>
  <si>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</si>
  <si>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</si>
  <si>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</si>
  <si>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</si>
  <si>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</si>
  <si>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</si>
  <si>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</si>
  <si>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</si>
  <si>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</si>
  <si>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</si>
  <si>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</si>
  <si>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</si>
  <si>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</si>
  <si>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</si>
  <si>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</si>
  <si>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</si>
  <si>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</si>
  <si>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</si>
  <si>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</si>
  <si>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</si>
  <si>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</si>
  <si>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</si>
  <si>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</si>
  <si>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</si>
  <si>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</si>
  <si>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</si>
  <si>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</si>
  <si>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</si>
  <si>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</si>
  <si>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</si>
  <si>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</si>
  <si>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</si>
  <si>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</si>
  <si>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</si>
  <si>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</si>
  <si>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</si>
  <si>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</si>
  <si>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</si>
  <si>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</si>
  <si>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</si>
  <si>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</si>
  <si>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</si>
  <si>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</si>
  <si>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</si>
  <si>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</si>
  <si>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</si>
  <si>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</si>
  <si>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</si>
  <si>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</si>
  <si>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</si>
  <si>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</si>
  <si>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</si>
  <si>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</si>
  <si>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</si>
  <si>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</si>
  <si>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</si>
  <si>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</si>
  <si>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</si>
  <si>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</si>
  <si>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</si>
  <si>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</si>
  <si>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</si>
  <si>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</si>
  <si>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</si>
  <si>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</si>
  <si>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</si>
  <si>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</si>
  <si>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</si>
  <si>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</si>
  <si>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</si>
  <si>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</si>
  <si>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</si>
  <si>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</si>
  <si>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</si>
  <si>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</si>
  <si>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</si>
  <si>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</si>
  <si>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</si>
  <si>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</si>
  <si>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</si>
  <si>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</si>
  <si>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</si>
  <si>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</si>
  <si>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</si>
  <si>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</si>
  <si>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</si>
  <si>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</si>
  <si>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</si>
  <si>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</si>
  <si>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</si>
  <si>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</si>
  <si>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</si>
  <si>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</si>
  <si>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</si>
  <si>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</si>
  <si>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</si>
  <si>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</si>
  <si>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</si>
  <si>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</si>
  <si>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</si>
  <si>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</si>
  <si>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</si>
  <si>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</si>
  <si>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</si>
  <si>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</si>
  <si>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</si>
  <si>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</si>
  <si>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</si>
  <si>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</si>
  <si>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</si>
  <si>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</si>
  <si>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</si>
  <si>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</si>
  <si>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</si>
  <si>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</si>
  <si>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</si>
  <si>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</si>
  <si>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</si>
  <si>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</si>
  <si>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</si>
  <si>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</si>
  <si>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</si>
  <si>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</si>
  <si>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</si>
  <si>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</si>
  <si>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</si>
  <si>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</si>
  <si>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</si>
  <si>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</si>
  <si>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</si>
  <si>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</si>
  <si>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</si>
  <si>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</si>
  <si>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</si>
  <si>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</si>
  <si>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</si>
  <si>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</si>
  <si>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</si>
  <si>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</si>
  <si>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</si>
  <si>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</si>
  <si>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</si>
  <si>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</si>
  <si>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</si>
  <si>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</si>
  <si>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</si>
  <si>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</si>
  <si>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</si>
  <si>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</si>
  <si>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</si>
  <si>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</si>
  <si>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</si>
  <si>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</si>
  <si>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</si>
  <si>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</si>
  <si>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</si>
  <si>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</si>
  <si>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</si>
  <si>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</si>
  <si>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</si>
  <si>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</si>
  <si>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</si>
  <si>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</si>
  <si>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</si>
  <si>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</si>
  <si>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</si>
  <si>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</si>
  <si>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</si>
  <si>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</si>
  <si>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</si>
  <si>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</si>
  <si>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</si>
  <si>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</si>
  <si>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</si>
  <si>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</si>
  <si>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</si>
  <si>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</si>
  <si>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</si>
  <si>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</si>
  <si>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</si>
  <si>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</si>
  <si>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</si>
  <si>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</si>
  <si>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</si>
  <si>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</si>
  <si>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</si>
  <si>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</si>
  <si>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</si>
  <si>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</si>
  <si>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</si>
  <si>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</si>
  <si>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</si>
  <si>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</si>
  <si>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</si>
  <si>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</si>
  <si>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</si>
  <si>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</si>
  <si>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</si>
  <si>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</si>
  <si>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</si>
  <si>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</si>
  <si>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</si>
  <si>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</si>
  <si>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</si>
  <si>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</si>
  <si>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</si>
  <si>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</si>
  <si>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</si>
  <si>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</si>
  <si>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</si>
  <si>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</si>
  <si>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</si>
  <si>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</si>
  <si>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</si>
  <si>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</si>
  <si>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</si>
  <si>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</si>
  <si>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</si>
  <si>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</si>
  <si>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</si>
  <si>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</si>
  <si>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</si>
  <si>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</si>
  <si>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</si>
  <si>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</si>
  <si>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</si>
  <si>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</si>
  <si>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</si>
  <si>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</si>
  <si>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</si>
  <si>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</si>
  <si>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</si>
  <si>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</si>
  <si>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</si>
  <si>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</si>
  <si>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</si>
  <si>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</si>
  <si>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</si>
  <si>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</si>
  <si>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</si>
  <si>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</si>
  <si>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</si>
  <si>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</si>
  <si>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</si>
  <si>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</si>
  <si>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</si>
  <si>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</si>
  <si>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</si>
  <si>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</si>
  <si>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</si>
  <si>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</si>
  <si>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</si>
  <si>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</si>
  <si>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</si>
  <si>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</si>
  <si>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</si>
  <si>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</si>
  <si>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</si>
  <si>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</si>
  <si>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</si>
  <si>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</si>
  <si>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</si>
  <si>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</si>
  <si>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</si>
  <si>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</si>
  <si>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</si>
  <si>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</si>
  <si>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</si>
  <si>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</si>
  <si>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</si>
  <si>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</si>
  <si>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</si>
  <si>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</si>
  <si>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</si>
  <si>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</si>
  <si>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</si>
  <si>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</si>
  <si>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</si>
  <si>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</si>
  <si>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</si>
  <si>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</si>
  <si>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</si>
  <si>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</si>
  <si>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</si>
  <si>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</si>
  <si>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</si>
  <si>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</si>
  <si>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</si>
  <si>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</si>
  <si>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</si>
  <si>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</si>
  <si>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</si>
  <si>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</si>
  <si>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</si>
  <si>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</si>
  <si>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</si>
  <si>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</si>
  <si>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</si>
  <si>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</si>
  <si>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</si>
  <si>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</si>
  <si>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</si>
  <si>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</si>
  <si>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</si>
  <si>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</si>
  <si>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</si>
  <si>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</si>
  <si>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</si>
  <si>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</si>
  <si>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</si>
  <si>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</si>
  <si>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</si>
  <si>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</si>
  <si>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</si>
  <si>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</si>
  <si>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</si>
  <si>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</si>
  <si>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</si>
  <si>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</si>
  <si>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</si>
  <si>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</si>
  <si>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</si>
  <si>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</si>
  <si>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</si>
  <si>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</si>
  <si>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</si>
  <si>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</si>
  <si>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</si>
  <si>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</si>
  <si>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</si>
  <si>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</si>
  <si>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</si>
  <si>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</si>
  <si>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</si>
  <si>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</si>
  <si>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</si>
  <si>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</si>
  <si>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</si>
  <si>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</si>
  <si>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</si>
  <si>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</si>
  <si>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</si>
  <si>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</si>
  <si>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</si>
  <si>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</si>
  <si>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</si>
  <si>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</si>
  <si>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</si>
  <si>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</si>
  <si>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</si>
  <si>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</si>
  <si>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</si>
  <si>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</si>
  <si>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</si>
  <si>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</si>
  <si>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</si>
  <si>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</si>
  <si>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</si>
  <si>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</si>
  <si>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</si>
  <si>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</si>
  <si>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</si>
  <si>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</si>
  <si>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</si>
  <si>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</si>
  <si>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</si>
  <si>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</si>
  <si>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</si>
  <si>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</si>
  <si>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</si>
  <si>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</si>
  <si>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</si>
  <si>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</si>
  <si>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</si>
  <si>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</si>
  <si>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</si>
  <si>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</si>
  <si>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</si>
  <si>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</si>
  <si>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</si>
  <si>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</si>
  <si>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</si>
  <si>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</si>
  <si>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</si>
  <si>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</si>
  <si>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</si>
  <si>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</si>
  <si>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</si>
  <si>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</si>
  <si>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</si>
  <si>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</si>
  <si>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</si>
  <si>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</si>
  <si>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</si>
  <si>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</si>
  <si>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</si>
  <si>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</si>
  <si>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</si>
  <si>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</si>
  <si>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</si>
  <si>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</si>
  <si>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</si>
  <si>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</si>
  <si>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</si>
  <si>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</si>
  <si>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</si>
  <si>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</si>
  <si>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</si>
  <si>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</si>
  <si>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</si>
  <si>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</si>
  <si>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</si>
  <si>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</si>
  <si>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</si>
  <si>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</si>
  <si>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</si>
  <si>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</si>
  <si>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</si>
  <si>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</si>
  <si>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</si>
  <si>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</si>
  <si>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</si>
  <si>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</si>
  <si>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</si>
  <si>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</si>
  <si>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</si>
  <si>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</si>
  <si>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</si>
  <si>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</si>
  <si>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</si>
  <si>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</si>
  <si>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</si>
  <si>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</si>
  <si>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</si>
  <si>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</si>
  <si>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</si>
  <si>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</si>
  <si>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</si>
  <si>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</si>
  <si>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</si>
  <si>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</si>
  <si>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</si>
  <si>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</si>
  <si>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</si>
  <si>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</si>
  <si>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</si>
  <si>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</si>
  <si>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</si>
  <si>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</si>
  <si>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</si>
  <si>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</si>
  <si>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</si>
  <si>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</si>
  <si>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</si>
  <si>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</si>
  <si>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</si>
  <si>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</si>
  <si>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</si>
  <si>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</si>
  <si>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</si>
  <si>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</si>
  <si>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</si>
  <si>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</si>
  <si>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</si>
  <si>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</si>
  <si>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</si>
  <si>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</si>
  <si>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</si>
  <si>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</si>
  <si>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</si>
  <si>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</si>
  <si>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</si>
  <si>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</si>
  <si>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</si>
  <si>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</si>
  <si>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</si>
  <si>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</si>
  <si>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</si>
  <si>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</si>
  <si>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</si>
  <si>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</si>
  <si>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</si>
  <si>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</si>
  <si>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</si>
  <si>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</si>
  <si>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</si>
  <si>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</si>
  <si>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</si>
  <si>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</si>
  <si>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</si>
  <si>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</si>
  <si>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</si>
  <si>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</si>
  <si>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</si>
  <si>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</si>
  <si>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</si>
  <si>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</si>
  <si>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</si>
  <si>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</si>
  <si>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</si>
  <si>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</si>
  <si>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</si>
  <si>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</si>
  <si>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</si>
  <si>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</si>
  <si>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</si>
  <si>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</si>
  <si>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</si>
  <si>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</si>
  <si>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</si>
  <si>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</si>
  <si>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</si>
  <si>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</si>
  <si>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</si>
  <si>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</si>
  <si>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</si>
  <si>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</si>
  <si>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</si>
  <si>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</si>
  <si>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</si>
  <si>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</si>
  <si>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</si>
  <si>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</si>
  <si>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</si>
  <si>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</si>
  <si>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</si>
  <si>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</si>
  <si>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</si>
  <si>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</si>
  <si>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</si>
  <si>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</si>
  <si>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</si>
  <si>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</si>
  <si>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</si>
  <si>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</si>
  <si>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</si>
  <si>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</si>
  <si>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</si>
  <si>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</si>
  <si>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</si>
  <si>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</si>
  <si>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</si>
  <si>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</si>
  <si>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</si>
  <si>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</si>
  <si>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</si>
  <si>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</si>
  <si>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</si>
  <si>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</si>
  <si>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</si>
  <si>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</si>
  <si>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</si>
  <si>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</si>
  <si>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</si>
  <si>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</si>
  <si>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</si>
  <si>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</si>
  <si>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</si>
  <si>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</si>
  <si>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</si>
  <si>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</si>
  <si>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</si>
  <si>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</si>
  <si>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</si>
  <si>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</si>
  <si>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</si>
  <si>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</si>
  <si>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</si>
  <si>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</si>
  <si>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</si>
  <si>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</si>
  <si>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</si>
  <si>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</si>
  <si>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</si>
  <si>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</si>
  <si>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</si>
  <si>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</si>
  <si>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</si>
  <si>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</si>
  <si>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</si>
  <si>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</si>
  <si>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</si>
  <si>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</si>
  <si>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</si>
  <si>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</si>
  <si>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</si>
  <si>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</si>
  <si>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</si>
  <si>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</si>
  <si>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</si>
  <si>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</si>
  <si>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</si>
  <si>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</si>
  <si>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</si>
  <si>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</si>
  <si>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</si>
  <si>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</si>
  <si>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</si>
  <si>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</si>
  <si>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</si>
  <si>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</si>
  <si>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</si>
  <si>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</si>
  <si>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</si>
  <si>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</si>
  <si>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</si>
  <si>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</si>
  <si>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</si>
  <si>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</si>
  <si>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</si>
  <si>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</si>
  <si>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</si>
  <si>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</si>
  <si>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</si>
  <si>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</si>
  <si>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</si>
  <si>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</si>
  <si>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</si>
  <si>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</si>
  <si>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</si>
  <si>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</si>
  <si>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</si>
  <si>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</si>
  <si>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</si>
  <si>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</si>
  <si>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</si>
  <si>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</si>
  <si>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</si>
  <si>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</si>
  <si>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</si>
  <si>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</si>
  <si>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</si>
  <si>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</si>
  <si>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</si>
  <si>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</si>
  <si>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</si>
  <si>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</si>
  <si>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</si>
  <si>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</si>
  <si>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</si>
  <si>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</si>
  <si>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</si>
  <si>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</si>
  <si>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</si>
  <si>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</si>
  <si>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</si>
  <si>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</si>
  <si>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</si>
  <si>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</si>
  <si>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</si>
  <si>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</si>
  <si>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</si>
  <si>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</si>
  <si>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</si>
  <si>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</si>
  <si>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</si>
  <si>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</si>
  <si>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</si>
  <si>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</si>
  <si>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</si>
  <si>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</si>
  <si>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</si>
  <si>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</si>
  <si>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</si>
  <si>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</si>
  <si>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</si>
  <si>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</si>
  <si>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</si>
  <si>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</si>
  <si>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</si>
  <si>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</si>
  <si>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</si>
  <si>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</si>
  <si>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</si>
  <si>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</si>
  <si>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</si>
  <si>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</si>
  <si>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</si>
  <si>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</si>
  <si>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</si>
  <si>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</si>
  <si>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</si>
  <si>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</si>
  <si>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</si>
  <si>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</si>
  <si>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</si>
  <si>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</si>
  <si>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</si>
  <si>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</si>
  <si>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</si>
  <si>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</si>
  <si>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</si>
  <si>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</si>
  <si>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</si>
  <si>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</si>
  <si>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</si>
  <si>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</si>
  <si>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</si>
  <si>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</si>
  <si>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</si>
  <si>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</si>
  <si>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</si>
  <si>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</si>
  <si>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</si>
  <si>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</si>
  <si>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</si>
  <si>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</si>
  <si>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</si>
  <si>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</si>
  <si>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</si>
  <si>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</si>
  <si>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</si>
  <si>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</si>
  <si>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</si>
  <si>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</si>
  <si>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</si>
  <si>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</si>
  <si>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</si>
  <si>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</si>
  <si>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</si>
  <si>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</si>
  <si>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</si>
  <si>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</si>
  <si>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</si>
  <si>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</si>
  <si>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</si>
  <si>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</si>
  <si>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</si>
  <si>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</si>
  <si>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</si>
  <si>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</si>
  <si>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</si>
  <si>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</si>
  <si>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</si>
  <si>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</si>
  <si>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</si>
  <si>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</si>
  <si>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</si>
  <si>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</si>
  <si>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</si>
  <si>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</si>
  <si>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</si>
  <si>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</si>
  <si>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</si>
  <si>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</si>
  <si>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</si>
  <si>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</si>
  <si>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</si>
  <si>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</si>
  <si>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</si>
  <si>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</si>
  <si>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</si>
  <si>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</si>
  <si>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</si>
  <si>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</si>
  <si>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</si>
  <si>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</si>
  <si>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</si>
  <si>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</si>
  <si>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</si>
  <si>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</si>
  <si>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</si>
  <si>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</si>
  <si>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</si>
  <si>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</si>
  <si>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</si>
  <si>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</si>
  <si>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</si>
  <si>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</si>
  <si>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</si>
  <si>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</si>
  <si>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</si>
  <si>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</si>
  <si>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</si>
  <si>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</si>
  <si>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</si>
  <si>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</si>
  <si>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</si>
  <si>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</si>
  <si>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</si>
  <si>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</si>
  <si>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</si>
  <si>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</si>
  <si>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</si>
  <si>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</si>
  <si>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</si>
  <si>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</si>
  <si>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</si>
  <si>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</si>
  <si>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</si>
  <si>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</si>
  <si>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</si>
  <si>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</si>
  <si>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</si>
  <si>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</si>
  <si>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</si>
  <si>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</si>
  <si>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</si>
  <si>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</si>
  <si>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</si>
  <si>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</si>
  <si>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</si>
  <si>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</si>
  <si>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</si>
  <si>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</si>
  <si>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</si>
  <si>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</si>
  <si>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</si>
  <si>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</si>
  <si>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</si>
  <si>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</si>
  <si>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</si>
  <si>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</si>
  <si>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</si>
  <si>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</si>
  <si>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</si>
  <si>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</si>
  <si>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</si>
  <si>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</si>
  <si>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</si>
  <si>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</si>
  <si>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</si>
  <si>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</si>
  <si>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</si>
  <si>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</si>
  <si>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</si>
  <si>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</si>
  <si>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</si>
  <si>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</si>
  <si>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</si>
  <si>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</si>
  <si>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</si>
  <si>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</si>
  <si>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</si>
  <si>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</si>
  <si>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</si>
  <si>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</si>
  <si>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</si>
  <si>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</si>
  <si>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</si>
  <si>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</si>
  <si>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</si>
  <si>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</si>
  <si>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</si>
  <si>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</si>
  <si>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</si>
  <si>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</si>
  <si>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</si>
  <si>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</si>
  <si>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</si>
  <si>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</si>
  <si>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</si>
  <si>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</si>
  <si>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</si>
  <si>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</si>
  <si>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</si>
  <si>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</si>
  <si>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</si>
  <si>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</si>
  <si>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</si>
  <si>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</si>
  <si>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</si>
  <si>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</si>
  <si>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</si>
  <si>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</si>
  <si>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</si>
  <si>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</si>
  <si>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</si>
  <si>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</si>
  <si>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</si>
  <si>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</si>
  <si>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</si>
  <si>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</si>
  <si>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</si>
  <si>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</si>
  <si>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</si>
  <si>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</si>
  <si>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</si>
  <si>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</si>
  <si>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</si>
  <si>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</si>
  <si>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</si>
  <si>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</si>
  <si>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</si>
  <si>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</si>
  <si>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</si>
  <si>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</si>
  <si>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</si>
  <si>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</si>
  <si>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</si>
  <si>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</si>
  <si>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</si>
  <si>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</si>
  <si>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</si>
  <si>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</si>
  <si>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</si>
  <si>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</si>
  <si>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</si>
  <si>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</si>
  <si>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</si>
  <si>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</si>
  <si>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</si>
  <si>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</si>
  <si>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</si>
  <si>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</si>
  <si>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</si>
  <si>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</si>
  <si>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</si>
  <si>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</si>
  <si>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</si>
  <si>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</si>
  <si>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</si>
  <si>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</si>
  <si>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</si>
  <si>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</si>
  <si>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</si>
  <si>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</si>
  <si>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</si>
  <si>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</si>
  <si>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</si>
  <si>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</si>
  <si>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</si>
  <si>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</si>
  <si>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</si>
  <si>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</si>
  <si>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</si>
  <si>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</si>
  <si>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</si>
  <si>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</si>
  <si>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</si>
  <si>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</si>
  <si>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</si>
  <si>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</si>
  <si>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</si>
  <si>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</si>
  <si>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</si>
  <si>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</si>
  <si>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</si>
  <si>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</si>
  <si>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</si>
  <si>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</si>
  <si>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</si>
  <si>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</si>
  <si>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</si>
  <si>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</si>
  <si>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</si>
  <si>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</si>
  <si>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</si>
  <si>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</si>
  <si>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</si>
  <si>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</si>
  <si>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</si>
  <si>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</si>
  <si>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</si>
  <si>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</si>
  <si>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</si>
  <si>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</si>
  <si>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</si>
  <si>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</si>
  <si>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</si>
  <si>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</si>
  <si>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</si>
  <si>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</si>
  <si>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</si>
  <si>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</si>
  <si>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</si>
  <si>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</si>
  <si>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</si>
  <si>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</si>
  <si>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</si>
  <si>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</si>
  <si>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</si>
  <si>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</si>
  <si>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</si>
  <si>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</si>
  <si>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</si>
  <si>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</si>
  <si>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</si>
  <si>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</si>
  <si>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</si>
  <si>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</si>
  <si>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</si>
  <si>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</si>
  <si>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</si>
  <si>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</si>
  <si>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</si>
  <si>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</si>
  <si>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</si>
  <si>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</si>
  <si>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</si>
  <si>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</si>
  <si>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</si>
  <si>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</si>
  <si>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</si>
  <si>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</si>
  <si>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</si>
  <si>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</si>
  <si>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</si>
  <si>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</si>
  <si>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</si>
  <si>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</si>
  <si>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</si>
  <si>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</si>
  <si>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</si>
  <si>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</si>
  <si>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</si>
  <si>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</si>
  <si>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</si>
  <si>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</si>
  <si>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</si>
  <si>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</si>
  <si>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</si>
  <si>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</si>
  <si>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</si>
  <si>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</si>
  <si>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</si>
  <si>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</si>
  <si>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</si>
  <si>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</si>
  <si>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</si>
  <si>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</si>
  <si>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</si>
  <si>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</si>
  <si>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</si>
  <si>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</si>
  <si>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</si>
  <si>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</si>
  <si>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</si>
  <si>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</si>
  <si>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</si>
  <si>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</si>
  <si>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</si>
  <si>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</si>
  <si>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</si>
  <si>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</si>
  <si>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</si>
  <si>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</si>
  <si>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</si>
  <si>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</si>
  <si>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</si>
  <si>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</si>
  <si>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</si>
  <si>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</si>
  <si>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</si>
  <si>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</si>
  <si>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</si>
  <si>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</si>
  <si>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</si>
  <si>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</si>
  <si>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</si>
  <si>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</si>
  <si>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</si>
  <si>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</si>
  <si>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</si>
  <si>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</si>
  <si>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</si>
  <si>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</si>
  <si>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</si>
  <si>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</si>
  <si>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</si>
  <si>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</si>
  <si>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</si>
  <si>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</si>
  <si>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</si>
  <si>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</si>
  <si>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</si>
  <si>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</si>
  <si>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</si>
  <si>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</si>
  <si>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</si>
  <si>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</si>
  <si>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</si>
  <si>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</si>
  <si>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</si>
  <si>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</si>
  <si>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</si>
  <si>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</si>
  <si>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</si>
  <si>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</si>
  <si>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</si>
  <si>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</si>
  <si>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</si>
  <si>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</si>
  <si>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</si>
  <si>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</si>
  <si>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</si>
  <si>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</si>
  <si>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</si>
  <si>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</si>
  <si>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</si>
  <si>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</si>
  <si>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</si>
  <si>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</si>
  <si>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</si>
  <si>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</si>
  <si>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</si>
  <si>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</si>
  <si>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</si>
  <si>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</si>
  <si>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</si>
  <si>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</si>
  <si>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</si>
  <si>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</si>
  <si>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</si>
  <si>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</si>
  <si>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</si>
  <si>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</si>
  <si>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</si>
  <si>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</si>
  <si>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</si>
  <si>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</si>
  <si>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</si>
  <si>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</si>
  <si>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</si>
  <si>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</si>
  <si>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</si>
  <si>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</si>
  <si>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</si>
  <si>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</si>
  <si>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</si>
  <si>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</si>
  <si>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</si>
  <si>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</si>
  <si>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</si>
  <si>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</si>
  <si>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</si>
  <si>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</si>
  <si>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</si>
  <si>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</si>
  <si>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</si>
  <si>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</si>
  <si>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</si>
  <si>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</si>
  <si>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</si>
  <si>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</si>
  <si>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</si>
  <si>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</si>
  <si>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</si>
  <si>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</si>
  <si>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</si>
  <si>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</si>
  <si>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</si>
  <si>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</si>
  <si>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</si>
  <si>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</si>
  <si>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</si>
  <si>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</si>
  <si>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</si>
  <si>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</si>
  <si>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</si>
  <si>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</si>
  <si>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</si>
  <si>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</si>
  <si>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</si>
  <si>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</si>
  <si>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</si>
  <si>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</si>
  <si>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</si>
  <si>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</si>
  <si>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</si>
  <si>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</si>
  <si>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</si>
  <si>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</si>
  <si>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</si>
  <si>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</si>
  <si>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</si>
  <si>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</si>
  <si>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</si>
  <si>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</si>
  <si>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</si>
  <si>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</si>
  <si>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</si>
  <si>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</si>
  <si>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</si>
  <si>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</si>
  <si>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</si>
  <si>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</si>
  <si>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</si>
  <si>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</si>
  <si>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</si>
  <si>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</si>
  <si>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</si>
  <si>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</si>
  <si>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</si>
  <si>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</si>
  <si>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</si>
  <si>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</si>
  <si>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</si>
  <si>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</si>
  <si>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</si>
  <si>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</si>
  <si>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</si>
  <si>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</si>
  <si>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</si>
  <si>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</si>
  <si>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</si>
  <si>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</si>
  <si>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</si>
  <si>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</si>
  <si>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</si>
  <si>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</si>
  <si>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</si>
  <si>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</si>
  <si>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</si>
  <si>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</si>
  <si>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</si>
  <si>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</si>
  <si>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</si>
  <si>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</si>
  <si>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</si>
  <si>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</si>
  <si>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</si>
  <si>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</si>
  <si>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</si>
  <si>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</si>
  <si>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</si>
  <si>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</si>
  <si>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</si>
  <si>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</si>
  <si>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</si>
  <si>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</si>
  <si>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</si>
  <si>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</si>
  <si>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</si>
  <si>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</si>
  <si>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</si>
  <si>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</si>
  <si>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</si>
  <si>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</si>
  <si>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</si>
  <si>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</si>
  <si>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</si>
  <si>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</si>
  <si>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</si>
  <si>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</si>
  <si>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</si>
  <si>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</si>
  <si>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</si>
  <si>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</si>
  <si>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</si>
  <si>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</si>
  <si>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</si>
  <si>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</si>
  <si>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</si>
  <si>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</si>
  <si>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</si>
  <si>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</si>
  <si>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</si>
  <si>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</si>
  <si>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</si>
  <si>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</si>
  <si>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</si>
  <si>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</si>
  <si>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</si>
  <si>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</si>
  <si>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</si>
  <si>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</si>
  <si>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</si>
  <si>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</si>
  <si>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</si>
  <si>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</si>
  <si>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</si>
  <si>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</si>
  <si>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</si>
  <si>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</si>
  <si>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</si>
  <si>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</si>
  <si>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</si>
  <si>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</si>
  <si>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</si>
  <si>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</si>
  <si>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</si>
  <si>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</si>
  <si>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</si>
  <si>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</si>
  <si>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</si>
  <si>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</si>
  <si>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</si>
  <si>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</si>
  <si>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</si>
  <si>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</si>
  <si>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</si>
  <si>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</si>
  <si>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</si>
  <si>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</si>
  <si>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</si>
  <si>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</si>
  <si>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</si>
  <si>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</si>
  <si>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</si>
  <si>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</si>
  <si>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</si>
  <si>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</si>
  <si>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</si>
  <si>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</si>
  <si>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</si>
  <si>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</si>
  <si>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</si>
  <si>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</si>
  <si>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</si>
  <si>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</si>
  <si>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</si>
  <si>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</si>
  <si>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</si>
  <si>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</si>
  <si>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</si>
  <si>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</si>
  <si>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</si>
  <si>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</si>
  <si>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</si>
  <si>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</si>
  <si>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</si>
  <si>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</si>
  <si>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</si>
  <si>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</si>
  <si>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</si>
  <si>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</si>
  <si>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</si>
  <si>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</si>
  <si>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</si>
  <si>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</si>
  <si>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</si>
  <si>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</si>
  <si>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</si>
  <si>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</si>
  <si>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</si>
  <si>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</si>
  <si>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</si>
  <si>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</si>
  <si>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</si>
  <si>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</si>
  <si>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</si>
  <si>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</si>
  <si>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</si>
  <si>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</si>
  <si>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</si>
  <si>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</si>
  <si>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</si>
  <si>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</si>
  <si>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</si>
  <si>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</si>
  <si>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</si>
  <si>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</si>
  <si>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</si>
  <si>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</si>
  <si>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</si>
  <si>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</si>
  <si>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</si>
  <si>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</si>
  <si>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</si>
  <si>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</si>
  <si>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</si>
  <si>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</si>
  <si>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</si>
  <si>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</si>
  <si>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</si>
  <si>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</si>
  <si>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</si>
  <si>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</si>
  <si>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</si>
  <si>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</si>
  <si>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</si>
  <si>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</si>
  <si>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</si>
  <si>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</si>
  <si>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</si>
  <si>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</si>
  <si>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</si>
  <si>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</si>
  <si>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</si>
  <si>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</si>
  <si>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</si>
  <si>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</si>
  <si>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</si>
  <si>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</si>
  <si>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</si>
  <si>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</si>
  <si>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</si>
  <si>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</si>
  <si>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</si>
  <si>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</si>
  <si>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</si>
  <si>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</si>
  <si>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</si>
  <si>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</si>
  <si>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</si>
  <si>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</si>
  <si>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</si>
  <si>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</si>
  <si>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</si>
  <si>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</si>
  <si>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</si>
  <si>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</si>
  <si>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</si>
  <si>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</si>
  <si>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</si>
  <si>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</si>
  <si>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</si>
  <si>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</si>
  <si>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</si>
  <si>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</si>
  <si>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</si>
  <si>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</si>
  <si>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</si>
  <si>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</si>
  <si>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</si>
  <si>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</si>
  <si>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</si>
  <si>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</si>
  <si>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</si>
  <si>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</si>
  <si>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</si>
  <si>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</si>
  <si>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</si>
  <si>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</si>
  <si>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</si>
  <si>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</si>
  <si>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</si>
  <si>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</si>
  <si>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</si>
  <si>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</si>
  <si>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</si>
  <si>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</si>
  <si>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</si>
  <si>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</si>
  <si>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</si>
  <si>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</si>
  <si>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</si>
  <si>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</si>
  <si>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</si>
  <si>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</si>
  <si>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</si>
  <si>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</si>
  <si>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</si>
  <si>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</si>
  <si>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</si>
  <si>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</si>
  <si>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</si>
  <si>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</si>
  <si>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</si>
  <si>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</si>
  <si>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</si>
  <si>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</si>
  <si>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</si>
  <si>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</si>
  <si>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</si>
  <si>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</si>
  <si>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</si>
  <si>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</si>
  <si>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</si>
  <si>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</si>
  <si>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</si>
  <si>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</si>
  <si>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</si>
  <si>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</si>
  <si>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</si>
  <si>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</si>
  <si>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</si>
  <si>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</si>
  <si>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</si>
  <si>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</si>
  <si>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</si>
  <si>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</si>
  <si>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</si>
  <si>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</si>
  <si>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</si>
  <si>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</si>
  <si>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</si>
  <si>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</si>
  <si>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</si>
  <si>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</si>
  <si>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</si>
  <si>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</si>
  <si>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</si>
  <si>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</si>
  <si>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</si>
  <si>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</si>
  <si>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</si>
  <si>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</si>
  <si>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</si>
  <si>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</si>
  <si>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</si>
  <si>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</si>
  <si>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</si>
  <si>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</si>
  <si>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</si>
  <si>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</si>
  <si>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</si>
  <si>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</si>
  <si>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</si>
  <si>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</si>
  <si>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</si>
  <si>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</si>
  <si>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</si>
  <si>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</si>
  <si>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</si>
  <si>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</si>
  <si>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</si>
  <si>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</si>
  <si>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</si>
  <si>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</si>
  <si>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</si>
  <si>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</si>
  <si>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</si>
  <si>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</si>
  <si>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</si>
  <si>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</si>
  <si>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</si>
  <si>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</si>
  <si>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</si>
  <si>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</si>
  <si>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</si>
  <si>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</si>
  <si>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</si>
  <si>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</si>
  <si>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</si>
  <si>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</si>
  <si>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</si>
  <si>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</si>
  <si>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</si>
  <si>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</si>
  <si>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</si>
  <si>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</si>
  <si>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</si>
  <si>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</si>
  <si>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</si>
  <si>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</si>
  <si>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</si>
  <si>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</si>
  <si>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</si>
  <si>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</si>
  <si>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</si>
  <si>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</si>
  <si>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</si>
  <si>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</si>
  <si>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</si>
  <si>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</si>
  <si>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</si>
  <si>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</si>
  <si>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</si>
  <si>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</si>
  <si>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</si>
  <si>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</si>
  <si>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</si>
  <si>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</si>
  <si>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</si>
  <si>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</si>
  <si>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</si>
  <si>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</si>
  <si>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</si>
  <si>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</si>
  <si>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</si>
  <si>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</si>
  <si>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</si>
  <si>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</si>
  <si>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</si>
  <si>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</si>
  <si>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</si>
  <si>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</si>
  <si>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</si>
  <si>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</si>
  <si>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</si>
  <si>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</si>
  <si>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</si>
  <si>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</si>
  <si>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</si>
  <si>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</si>
  <si>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</si>
  <si>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</si>
  <si>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</si>
  <si>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</si>
  <si>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</si>
  <si>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</si>
  <si>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</si>
  <si>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</si>
  <si>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</si>
  <si>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</si>
  <si>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</si>
  <si>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</si>
  <si>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</si>
  <si>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</si>
  <si>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</si>
  <si>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</si>
  <si>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</si>
  <si>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</si>
  <si>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</si>
  <si>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</si>
  <si>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</si>
  <si>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</si>
  <si>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</si>
  <si>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</si>
  <si>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</si>
  <si>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</si>
  <si>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</si>
  <si>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</si>
  <si>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</si>
  <si>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</si>
  <si>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</si>
  <si>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</si>
  <si>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</si>
  <si>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</si>
  <si>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</si>
  <si>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</si>
  <si>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</si>
  <si>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</si>
  <si>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</si>
  <si>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</si>
  <si>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</si>
  <si>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</si>
  <si>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</si>
  <si>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</si>
  <si>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</si>
  <si>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</si>
  <si>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</si>
  <si>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</si>
  <si>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</si>
  <si>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</si>
  <si>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</si>
  <si>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</si>
  <si>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</si>
  <si>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</si>
  <si>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</si>
  <si>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</si>
  <si>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</si>
  <si>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</si>
  <si>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</si>
  <si>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</si>
  <si>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</si>
  <si>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</si>
  <si>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</si>
  <si>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</si>
  <si>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</si>
  <si>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</si>
  <si>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</si>
  <si>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</si>
  <si>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</si>
  <si>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</si>
  <si>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</si>
  <si>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</si>
  <si>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</si>
  <si>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</si>
  <si>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</si>
  <si>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</si>
  <si>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</si>
  <si>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</si>
  <si>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</si>
  <si>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</si>
  <si>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</si>
  <si>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</si>
  <si>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</si>
  <si>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</si>
  <si>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</si>
  <si>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</si>
  <si>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</si>
  <si>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</si>
  <si>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</si>
  <si>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</si>
  <si>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</si>
  <si>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</si>
  <si>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</si>
  <si>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</si>
  <si>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</si>
  <si>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</si>
  <si>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</si>
  <si>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</si>
  <si>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</si>
  <si>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</si>
  <si>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</si>
  <si>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</si>
  <si>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</si>
  <si>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</si>
  <si>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</si>
  <si>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</si>
  <si>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</si>
  <si>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</si>
  <si>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</si>
  <si>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</si>
  <si>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</si>
  <si>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</si>
  <si>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</si>
  <si>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</si>
  <si>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</si>
  <si>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</si>
  <si>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</si>
  <si>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</si>
  <si>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</si>
  <si>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</si>
  <si>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</si>
  <si>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</si>
  <si>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</si>
  <si>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</si>
  <si>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</si>
  <si>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</si>
  <si>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</si>
  <si>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</si>
  <si>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</si>
  <si>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</si>
  <si>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</si>
  <si>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</si>
  <si>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</si>
  <si>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</si>
  <si>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</si>
  <si>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</si>
  <si>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</si>
  <si>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</si>
  <si>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</si>
  <si>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</si>
  <si>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</si>
  <si>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</si>
  <si>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</si>
  <si>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</si>
  <si>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</si>
  <si>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</si>
  <si>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</si>
  <si>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</si>
  <si>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</si>
  <si>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</si>
  <si>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</si>
  <si>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</si>
  <si>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</si>
  <si>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</si>
  <si>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</si>
  <si>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</si>
  <si>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</si>
  <si>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</si>
  <si>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</si>
  <si>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</si>
  <si>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</si>
  <si>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</si>
  <si>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</si>
  <si>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</si>
  <si>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</si>
  <si>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</si>
  <si>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</si>
  <si>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</si>
  <si>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</si>
  <si>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</si>
  <si>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</si>
  <si>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</si>
  <si>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</si>
  <si>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</si>
  <si>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</si>
  <si>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</si>
  <si>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</si>
  <si>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</si>
  <si>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</si>
  <si>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</si>
  <si>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</si>
  <si>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</si>
  <si>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</si>
  <si>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</si>
  <si>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</si>
  <si>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</si>
  <si>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</si>
  <si>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</si>
  <si>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</si>
  <si>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</si>
  <si>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</si>
  <si>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</si>
  <si>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</si>
  <si>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</si>
  <si>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</si>
  <si>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</si>
  <si>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</si>
  <si>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</si>
  <si>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</si>
  <si>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</si>
  <si>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</si>
  <si>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</si>
  <si>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</si>
  <si>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</si>
  <si>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</si>
  <si>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</si>
  <si>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</si>
  <si>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</si>
  <si>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</si>
  <si>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</si>
  <si>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</si>
  <si>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</si>
  <si>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</si>
  <si>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</si>
  <si>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</si>
  <si>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</si>
  <si>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</si>
  <si>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</si>
  <si>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</si>
  <si>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</si>
  <si>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</si>
  <si>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</si>
  <si>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</si>
  <si>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</si>
  <si>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</si>
  <si>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</si>
  <si>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</si>
  <si>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</si>
  <si>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</si>
  <si>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</si>
  <si>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</si>
  <si>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</si>
  <si>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</si>
  <si>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</si>
  <si>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</si>
  <si>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</si>
  <si>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</si>
  <si>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</si>
  <si>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</si>
  <si>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</si>
  <si>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</si>
  <si>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</si>
  <si>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</si>
  <si>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</si>
  <si>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</si>
  <si>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</si>
  <si>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</si>
  <si>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</si>
  <si>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</si>
  <si>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</si>
  <si>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</si>
  <si>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</si>
  <si>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</si>
  <si>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</si>
  <si>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</si>
  <si>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</si>
  <si>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</si>
  <si>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</si>
  <si>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</si>
  <si>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</si>
  <si>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</si>
  <si>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</si>
  <si>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</si>
  <si>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</si>
  <si>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</si>
  <si>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</si>
  <si>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</si>
  <si>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</si>
  <si>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</si>
  <si>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</si>
  <si>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</si>
  <si>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</si>
  <si>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</si>
  <si>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</si>
  <si>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</si>
  <si>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</si>
  <si>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</si>
  <si>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</si>
  <si>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</si>
  <si>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</si>
  <si>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</si>
  <si>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</si>
  <si>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</si>
  <si>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</si>
  <si>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</si>
  <si>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</si>
  <si>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</si>
  <si>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</si>
  <si>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</si>
  <si>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</si>
  <si>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</si>
  <si>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</si>
  <si>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</si>
  <si>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</si>
  <si>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</si>
  <si>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</si>
  <si>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</si>
  <si>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</si>
  <si>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</si>
  <si>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</si>
  <si>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</si>
  <si>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</si>
  <si>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</si>
  <si>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</si>
  <si>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</si>
  <si>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</si>
  <si>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</si>
  <si>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</si>
  <si>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</si>
  <si>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</si>
  <si>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</si>
  <si>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</si>
  <si>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</si>
  <si>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</si>
  <si>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</si>
  <si>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</si>
  <si>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</si>
  <si>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</si>
  <si>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</si>
  <si>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</si>
  <si>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</si>
  <si>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</si>
  <si>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</si>
  <si>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</si>
  <si>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</si>
  <si>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</si>
  <si>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</si>
  <si>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</si>
  <si>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</si>
  <si>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</si>
  <si>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</si>
  <si>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</si>
  <si>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</si>
  <si>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</si>
  <si>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</si>
  <si>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</si>
  <si>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</si>
  <si>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</si>
  <si>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</si>
  <si>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</si>
  <si>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</si>
  <si>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</si>
  <si>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</si>
  <si>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</si>
  <si>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</si>
  <si>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</si>
  <si>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</si>
  <si>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</si>
  <si>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</si>
  <si>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</si>
  <si>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</si>
  <si>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</si>
  <si>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</si>
  <si>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</si>
  <si>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</si>
  <si>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</si>
  <si>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</si>
  <si>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</si>
  <si>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</si>
  <si>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</si>
  <si>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</si>
  <si>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</si>
  <si>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</si>
  <si>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</si>
  <si>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</si>
  <si>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</si>
  <si>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</si>
  <si>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</si>
  <si>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</si>
  <si>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</si>
  <si>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</si>
  <si>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</si>
  <si>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</si>
  <si>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</si>
  <si>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</si>
  <si>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</si>
  <si>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</si>
  <si>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</si>
  <si>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</si>
  <si>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</si>
  <si>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</si>
  <si>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</si>
  <si>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</si>
  <si>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</si>
  <si>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</si>
  <si>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</si>
  <si>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</si>
  <si>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</si>
  <si>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</si>
  <si>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</si>
  <si>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</si>
  <si>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</si>
  <si>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</si>
  <si>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</si>
  <si>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</si>
  <si>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</si>
  <si>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</si>
  <si>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</si>
  <si>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</si>
  <si>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</si>
  <si>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</si>
  <si>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</si>
  <si>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</si>
  <si>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</si>
  <si>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</si>
  <si>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</si>
  <si>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</si>
  <si>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</si>
  <si>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</si>
  <si>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</si>
  <si>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</si>
  <si>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</si>
  <si>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</si>
  <si>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</si>
  <si>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</si>
  <si>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</si>
  <si>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</si>
  <si>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</si>
  <si>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</si>
  <si>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</si>
  <si>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</si>
  <si>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</si>
  <si>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</si>
  <si>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</si>
  <si>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</si>
  <si>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</si>
  <si>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</si>
  <si>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</si>
  <si>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</si>
  <si>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</si>
  <si>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</si>
  <si>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</si>
  <si>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</si>
  <si>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</si>
  <si>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</si>
  <si>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</si>
  <si>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</si>
  <si>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</si>
  <si>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</si>
  <si>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</si>
  <si>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</si>
  <si>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</si>
  <si>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</si>
  <si>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</si>
  <si>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</si>
  <si>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</si>
  <si>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</si>
  <si>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</si>
  <si>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</si>
  <si>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</si>
  <si>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</si>
  <si>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</si>
  <si>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</si>
  <si>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</si>
  <si>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</si>
  <si>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</si>
  <si>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</si>
  <si>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</si>
  <si>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</si>
  <si>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</si>
  <si>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</si>
  <si>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</si>
  <si>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</si>
  <si>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</si>
  <si>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</si>
  <si>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</si>
  <si>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</si>
  <si>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</si>
  <si>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</si>
  <si>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</si>
  <si>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</si>
  <si>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</si>
  <si>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</si>
  <si>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</si>
  <si>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</si>
  <si>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</si>
  <si>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</si>
  <si>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</si>
  <si>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</si>
  <si>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</si>
  <si>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</si>
  <si>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</si>
  <si>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</si>
  <si>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</si>
  <si>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</si>
  <si>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</si>
  <si>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</si>
  <si>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</si>
  <si>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</si>
  <si>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</si>
  <si>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</si>
  <si>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</si>
  <si>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</si>
  <si>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</si>
  <si>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</si>
  <si>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</si>
  <si>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</si>
  <si>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</si>
  <si>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</si>
  <si>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</si>
  <si>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</si>
  <si>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</si>
  <si>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</si>
  <si>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</si>
  <si>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</si>
  <si>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</si>
  <si>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</si>
  <si>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</si>
  <si>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</si>
  <si>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</si>
  <si>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</si>
  <si>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</si>
  <si>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</si>
  <si>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</si>
  <si>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</si>
  <si>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</si>
  <si>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</si>
  <si>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</si>
  <si>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</si>
  <si>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</si>
  <si>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</si>
  <si>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</si>
  <si>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</si>
  <si>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</si>
  <si>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</si>
  <si>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</si>
  <si>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</si>
  <si>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</si>
  <si>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</si>
  <si>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</si>
  <si>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</si>
  <si>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</si>
  <si>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</si>
  <si>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</si>
  <si>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</si>
  <si>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</si>
  <si>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</si>
  <si>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</si>
  <si>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</si>
  <si>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</si>
  <si>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</si>
  <si>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</si>
  <si>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</si>
  <si>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</si>
  <si>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</si>
  <si>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</si>
  <si>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</si>
  <si>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</si>
  <si>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</si>
  <si>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</si>
  <si>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</si>
  <si>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</si>
  <si>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</si>
  <si>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</si>
  <si>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</si>
  <si>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</si>
  <si>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</si>
  <si>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</si>
  <si>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</si>
  <si>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</si>
  <si>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</si>
  <si>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</si>
  <si>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</si>
  <si>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</si>
  <si>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</si>
  <si>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</si>
  <si>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</si>
  <si>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</si>
  <si>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</si>
  <si>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</si>
  <si>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</si>
  <si>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</si>
  <si>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</si>
  <si>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</si>
  <si>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</si>
  <si>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</si>
  <si>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</si>
  <si>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</si>
  <si>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</si>
  <si>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</si>
  <si>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</si>
  <si>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</si>
  <si>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</si>
  <si>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</si>
  <si>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</si>
  <si>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</si>
  <si>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</si>
  <si>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</si>
  <si>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</si>
  <si>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</si>
  <si>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</si>
  <si>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</si>
  <si>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</si>
  <si>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</si>
  <si>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</si>
  <si>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</si>
  <si>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</si>
  <si>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</si>
  <si>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</si>
  <si>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</si>
  <si>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</si>
  <si>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</si>
  <si>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</si>
  <si>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</si>
  <si>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</si>
  <si>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</si>
  <si>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</si>
  <si>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</si>
  <si>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</si>
  <si>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</si>
  <si>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</si>
  <si>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</si>
  <si>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</si>
  <si>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</si>
  <si>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</si>
  <si>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</si>
  <si>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</si>
  <si>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</si>
  <si>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</si>
  <si>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</si>
  <si>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</si>
  <si>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</si>
  <si>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</si>
  <si>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</si>
  <si>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</si>
  <si>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</si>
  <si>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</si>
  <si>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</si>
  <si>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</si>
  <si>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</si>
  <si>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</si>
  <si>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</si>
  <si>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</si>
  <si>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</si>
  <si>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</si>
  <si>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</si>
  <si>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</si>
  <si>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</si>
  <si>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</si>
  <si>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</si>
  <si>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</si>
  <si>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</si>
  <si>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</si>
  <si>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</si>
  <si>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</si>
  <si>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</si>
  <si>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</si>
  <si>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</si>
  <si>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</si>
  <si>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</si>
  <si>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</si>
  <si>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</si>
  <si>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</si>
  <si>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</si>
  <si>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</si>
  <si>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</si>
  <si>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</si>
  <si>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</si>
  <si>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</si>
  <si>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</si>
  <si>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</si>
  <si>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</si>
  <si>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</si>
  <si>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</si>
  <si>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</si>
  <si>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</si>
  <si>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</si>
  <si>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</si>
  <si>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</si>
  <si>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</si>
  <si>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</si>
  <si>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</si>
  <si>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</si>
  <si>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</si>
  <si>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</si>
  <si>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</si>
  <si>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</si>
  <si>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</si>
  <si>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</si>
  <si>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</si>
  <si>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</si>
  <si>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</si>
  <si>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</si>
  <si>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</si>
  <si>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</si>
  <si>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</si>
  <si>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</si>
  <si>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</si>
  <si>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</si>
  <si>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</si>
  <si>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</si>
  <si>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</si>
  <si>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</si>
  <si>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</si>
  <si>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</si>
  <si>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</si>
  <si>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</si>
  <si>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</si>
  <si>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</si>
  <si>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</si>
  <si>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</si>
  <si>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</si>
  <si>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</si>
  <si>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</si>
  <si>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</si>
  <si>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</si>
  <si>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</si>
  <si>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</si>
  <si>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</si>
  <si>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</si>
  <si>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</si>
  <si>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</si>
  <si>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</si>
  <si>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</si>
  <si>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</si>
  <si>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</si>
  <si>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</si>
  <si>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</si>
  <si>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</si>
  <si>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</si>
  <si>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</si>
  <si>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</si>
  <si>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</si>
  <si>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</si>
  <si>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</si>
  <si>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</si>
  <si>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</si>
  <si>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</si>
  <si>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</si>
  <si>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</si>
  <si>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</si>
  <si>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</si>
  <si>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</si>
  <si>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</si>
  <si>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</si>
  <si>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</si>
  <si>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</si>
  <si>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</si>
  <si>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</si>
  <si>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</si>
  <si>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</si>
  <si>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</si>
  <si>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</si>
  <si>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</si>
  <si>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</si>
  <si>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</si>
  <si>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</si>
  <si>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</si>
  <si>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</si>
  <si>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</si>
  <si>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</si>
  <si>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</si>
  <si>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</si>
  <si>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</si>
  <si>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</si>
  <si>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</si>
  <si>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</si>
  <si>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</si>
  <si>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</si>
  <si>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</si>
  <si>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</si>
  <si>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</si>
  <si>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</si>
  <si>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</si>
  <si>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</si>
  <si>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</si>
  <si>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</si>
  <si>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</si>
  <si>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</si>
  <si>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</si>
  <si>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</si>
  <si>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</si>
  <si>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</si>
  <si>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</si>
  <si>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</si>
  <si>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</si>
  <si>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</si>
  <si>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</si>
  <si>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</si>
  <si>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</si>
  <si>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</si>
  <si>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</si>
  <si>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</si>
  <si>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</si>
  <si>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</si>
  <si>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</si>
  <si>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</si>
  <si>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</si>
  <si>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</si>
  <si>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</si>
  <si>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</si>
  <si>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</si>
  <si>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</si>
  <si>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</si>
  <si>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</si>
  <si>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</si>
  <si>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</si>
  <si>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</si>
  <si>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</si>
  <si>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</si>
  <si>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</si>
  <si>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</si>
  <si>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</si>
  <si>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</si>
  <si>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</si>
  <si>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</si>
  <si>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</si>
  <si>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</si>
  <si>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</si>
  <si>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</si>
  <si>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</si>
  <si>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</si>
  <si>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</si>
  <si>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</si>
  <si>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</si>
  <si>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</si>
  <si>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</si>
  <si>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</si>
  <si>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</si>
  <si>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</si>
  <si>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</si>
  <si>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</si>
  <si>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</si>
  <si>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</si>
  <si>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</si>
  <si>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</si>
  <si>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</si>
  <si>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</si>
  <si>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</si>
  <si>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</si>
  <si>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</si>
  <si>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</si>
  <si>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</si>
  <si>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</si>
  <si>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</si>
  <si>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</si>
  <si>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</si>
  <si>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</si>
  <si>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</si>
  <si>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</si>
  <si>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</si>
  <si>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</si>
  <si>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</si>
  <si>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</si>
  <si>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</si>
  <si>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</si>
  <si>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</si>
  <si>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</si>
  <si>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</si>
  <si>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</si>
  <si>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</si>
  <si>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</si>
  <si>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</si>
  <si>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</si>
  <si>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</si>
  <si>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</si>
  <si>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</si>
  <si>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</si>
  <si>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</si>
  <si>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</si>
  <si>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</si>
  <si>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</si>
  <si>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</si>
  <si>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</si>
  <si>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</si>
  <si>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</si>
  <si>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</si>
  <si>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</si>
  <si>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</si>
  <si>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</si>
  <si>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</si>
  <si>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</si>
  <si>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</si>
  <si>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</si>
  <si>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</si>
  <si>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</si>
  <si>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</si>
  <si>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</si>
  <si>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</si>
  <si>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</si>
  <si>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</si>
  <si>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</si>
  <si>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</si>
  <si>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</si>
  <si>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</si>
  <si>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</si>
  <si>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</si>
  <si>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</si>
  <si>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</si>
  <si>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</si>
  <si>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</si>
  <si>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</si>
  <si>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</si>
  <si>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</si>
  <si>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</si>
  <si>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</si>
  <si>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</si>
  <si>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</si>
  <si>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</si>
  <si>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</si>
  <si>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</si>
  <si>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</si>
  <si>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</si>
  <si>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</si>
  <si>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</si>
  <si>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</si>
  <si>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</si>
  <si>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</si>
  <si>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</si>
  <si>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</si>
  <si>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</si>
  <si>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</si>
  <si>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</si>
  <si>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</si>
  <si>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</si>
  <si>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</si>
  <si>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</si>
  <si>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</si>
  <si>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</si>
  <si>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</si>
  <si>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</si>
  <si>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</si>
  <si>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</si>
  <si>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</si>
  <si>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</si>
  <si>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</si>
  <si>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</si>
  <si>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</si>
  <si>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</si>
  <si>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</si>
  <si>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</si>
  <si>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</si>
  <si>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</si>
  <si>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</si>
  <si>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</si>
  <si>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</si>
  <si>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</si>
  <si>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</si>
  <si>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</si>
  <si>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</si>
  <si>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</si>
  <si>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</si>
  <si>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</si>
  <si>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</si>
  <si>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</si>
  <si>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</si>
  <si>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</si>
  <si>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</si>
  <si>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</si>
  <si>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</si>
  <si>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</si>
  <si>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</si>
  <si>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</si>
  <si>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</si>
  <si>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</si>
  <si>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</si>
  <si>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</si>
  <si>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</si>
  <si>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</si>
  <si>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</si>
  <si>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</si>
  <si>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</si>
  <si>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</si>
  <si>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</si>
  <si>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</si>
  <si>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</si>
  <si>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</si>
  <si>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</si>
  <si>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</si>
  <si>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</si>
  <si>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</si>
  <si>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</si>
  <si>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</si>
  <si>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</si>
  <si>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</si>
  <si>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</si>
  <si>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</si>
  <si>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</si>
  <si>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</si>
  <si>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</si>
  <si>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</si>
  <si>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</si>
  <si>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</si>
  <si>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</si>
  <si>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</si>
  <si>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</si>
  <si>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</si>
  <si>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</si>
  <si>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</si>
  <si>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</si>
  <si>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</si>
  <si>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</si>
  <si>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</si>
  <si>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</si>
  <si>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</si>
  <si>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</si>
  <si>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</si>
  <si>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</si>
  <si>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</si>
  <si>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</si>
  <si>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</si>
  <si>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</si>
  <si>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</si>
  <si>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</si>
  <si>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</si>
  <si>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</si>
  <si>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</si>
  <si>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</si>
  <si>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</si>
  <si>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</si>
  <si>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</si>
  <si>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</si>
  <si>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</si>
  <si>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</si>
  <si>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</si>
  <si>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</si>
  <si>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</si>
  <si>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</si>
  <si>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</si>
  <si>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</si>
  <si>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</si>
  <si>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</si>
  <si>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</si>
  <si>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</si>
  <si>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</si>
  <si>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</si>
  <si>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</si>
  <si>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</si>
  <si>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</si>
  <si>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</si>
  <si>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</si>
  <si>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</si>
  <si>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</si>
  <si>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</si>
  <si>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</si>
  <si>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</si>
  <si>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</si>
  <si>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</si>
  <si>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</si>
  <si>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</si>
  <si>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</si>
  <si>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</si>
  <si>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</si>
  <si>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</si>
  <si>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</si>
  <si>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</si>
  <si>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</si>
  <si>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</si>
  <si>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</si>
  <si>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</si>
  <si>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</si>
  <si>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</si>
  <si>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</si>
  <si>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</si>
  <si>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</si>
  <si>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</si>
  <si>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</si>
  <si>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</si>
  <si>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</si>
  <si>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</si>
  <si>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</si>
  <si>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</si>
  <si>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</si>
  <si>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</si>
  <si>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</si>
  <si>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</si>
  <si>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</si>
  <si>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</si>
  <si>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</si>
  <si>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</si>
  <si>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</si>
  <si>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</si>
  <si>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</si>
  <si>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</si>
  <si>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</si>
  <si>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</si>
  <si>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</si>
  <si>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</si>
  <si>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</si>
  <si>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</si>
  <si>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</si>
  <si>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</si>
  <si>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</si>
  <si>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</si>
  <si>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</si>
  <si>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</si>
  <si>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</si>
  <si>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</si>
  <si>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</si>
  <si>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</si>
  <si>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</si>
  <si>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</si>
  <si>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</si>
  <si>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</si>
  <si>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</si>
  <si>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</si>
  <si>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</si>
  <si>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</si>
  <si>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</si>
  <si>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</si>
  <si>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</si>
  <si>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</si>
  <si>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</si>
  <si>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</si>
  <si>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</si>
  <si>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</si>
  <si>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</si>
  <si>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</si>
  <si>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</si>
  <si>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</si>
  <si>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</si>
  <si>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</si>
  <si>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</si>
  <si>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</si>
  <si>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</si>
  <si>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</si>
  <si>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</si>
  <si>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</si>
  <si>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</si>
  <si>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</si>
  <si>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</si>
  <si>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</si>
  <si>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</si>
  <si>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</si>
  <si>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</si>
  <si>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</si>
  <si>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</si>
  <si>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</si>
  <si>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</si>
  <si>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</si>
  <si>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</si>
  <si>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</si>
  <si>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</si>
  <si>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</si>
  <si>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</si>
  <si>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</si>
  <si>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</si>
  <si>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</si>
  <si>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</si>
  <si>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</si>
  <si>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</si>
  <si>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</si>
  <si>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</si>
  <si>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</si>
  <si>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</si>
  <si>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</si>
  <si>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</si>
  <si>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</si>
  <si>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</si>
  <si>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</si>
  <si>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</si>
  <si>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</si>
  <si>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</si>
  <si>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</si>
  <si>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</si>
  <si>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</si>
  <si>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</si>
  <si>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</si>
  <si>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</si>
  <si>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</si>
  <si>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</si>
  <si>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</si>
  <si>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</si>
  <si>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</si>
  <si>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</si>
  <si>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</si>
  <si>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</si>
  <si>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</si>
  <si>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</si>
  <si>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</si>
  <si>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</si>
  <si>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</si>
  <si>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</si>
  <si>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</si>
  <si>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</si>
  <si>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</si>
  <si>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</si>
  <si>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</si>
  <si>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</si>
  <si>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</si>
  <si>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</si>
  <si>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</si>
  <si>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</si>
  <si>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</si>
  <si>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</si>
  <si>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</si>
  <si>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</si>
  <si>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</si>
  <si>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</si>
  <si>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</si>
  <si>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</si>
  <si>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</si>
  <si>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</si>
  <si>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</si>
  <si>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</si>
  <si>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</si>
  <si>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</si>
  <si>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</si>
  <si>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</si>
  <si>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</si>
  <si>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</si>
  <si>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</si>
  <si>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</si>
  <si>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</si>
  <si>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</si>
  <si>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</si>
  <si>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</si>
  <si>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</si>
  <si>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</si>
  <si>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</si>
  <si>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</si>
  <si>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</si>
  <si>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</si>
  <si>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</si>
  <si>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</si>
  <si>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</si>
  <si>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</si>
  <si>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</si>
  <si>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</si>
  <si>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</si>
  <si>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</si>
  <si>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</si>
  <si>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</si>
  <si>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</si>
  <si>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</si>
  <si>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</si>
  <si>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</si>
  <si>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</si>
  <si>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</si>
  <si>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</si>
  <si>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</si>
  <si>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</si>
  <si>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</si>
  <si>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</si>
  <si>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</si>
  <si>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</si>
  <si>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</si>
  <si>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</si>
  <si>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</si>
  <si>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</si>
  <si>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</si>
  <si>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</si>
  <si>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</si>
  <si>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</si>
  <si>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</si>
  <si>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</si>
  <si>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</si>
  <si>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</si>
  <si>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</si>
  <si>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</si>
  <si>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</si>
  <si>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</si>
  <si>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</si>
  <si>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</si>
  <si>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</si>
  <si>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</si>
  <si>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</si>
  <si>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</si>
  <si>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</si>
  <si>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</si>
  <si>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</si>
  <si>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</si>
  <si>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</si>
  <si>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</si>
  <si>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</si>
  <si>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</si>
  <si>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</si>
  <si>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</si>
  <si>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</si>
  <si>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</si>
  <si>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</si>
  <si>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</si>
  <si>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</si>
  <si>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</si>
  <si>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</si>
  <si>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</si>
  <si>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</si>
  <si>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</si>
  <si>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</si>
  <si>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</si>
  <si>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</si>
  <si>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</si>
  <si>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</si>
  <si>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</si>
  <si>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</si>
  <si>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</si>
  <si>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</si>
  <si>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</si>
  <si>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</si>
  <si>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</si>
  <si>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</si>
  <si>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</si>
  <si>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</si>
  <si>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</si>
  <si>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</si>
  <si>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</si>
  <si>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</si>
  <si>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</si>
  <si>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</si>
  <si>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</si>
  <si>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</si>
  <si>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</si>
  <si>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</si>
  <si>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</si>
  <si>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</si>
  <si>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</si>
  <si>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</si>
  <si>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</si>
  <si>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</si>
  <si>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</si>
  <si>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</si>
  <si>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</si>
  <si>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</si>
  <si>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</si>
  <si>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</si>
  <si>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</si>
  <si>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</si>
  <si>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</si>
  <si>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</si>
  <si>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</si>
  <si>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</si>
  <si>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</si>
  <si>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</si>
  <si>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</si>
  <si>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</si>
  <si>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</si>
  <si>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</si>
  <si>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</si>
  <si>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</si>
  <si>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</si>
  <si>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</si>
  <si>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</si>
  <si>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</si>
  <si>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</si>
  <si>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</si>
  <si>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</si>
  <si>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</si>
  <si>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</si>
  <si>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</si>
  <si>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</si>
  <si>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</si>
  <si>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</si>
  <si>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</si>
  <si>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</si>
  <si>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</si>
  <si>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</si>
  <si>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</si>
  <si>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</si>
  <si>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</si>
  <si>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</si>
  <si>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</si>
  <si>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</si>
  <si>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</si>
  <si>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</si>
  <si>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</si>
  <si>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</si>
  <si>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</si>
  <si>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</si>
  <si>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</si>
  <si>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</si>
  <si>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</si>
  <si>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</si>
  <si>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</si>
  <si>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</si>
  <si>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</si>
  <si>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</si>
  <si>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</si>
  <si>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</si>
  <si>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</si>
  <si>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</si>
  <si>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</si>
  <si>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</si>
  <si>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</si>
  <si>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</si>
  <si>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</si>
  <si>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</si>
  <si>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</si>
  <si>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</si>
  <si>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</si>
  <si>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</si>
  <si>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</si>
  <si>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</si>
  <si>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</si>
  <si>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</si>
  <si>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</si>
  <si>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</si>
  <si>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</si>
  <si>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</si>
  <si>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</si>
  <si>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</si>
  <si>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</si>
  <si>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</si>
  <si>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</si>
  <si>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</si>
  <si>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</si>
  <si>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</si>
  <si>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</si>
  <si>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</si>
  <si>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</si>
  <si>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</si>
  <si>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</si>
  <si>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</si>
  <si>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</si>
  <si>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</si>
  <si>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</si>
  <si>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</si>
  <si>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</si>
  <si>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</si>
  <si>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</si>
  <si>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</si>
  <si>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</si>
  <si>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</si>
  <si>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</si>
  <si>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</si>
  <si>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</si>
  <si>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</si>
  <si>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</si>
  <si>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</si>
  <si>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</si>
  <si>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</si>
  <si>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</si>
  <si>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</si>
  <si>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</si>
  <si>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</si>
  <si>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</si>
  <si>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</si>
  <si>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</si>
  <si>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</si>
  <si>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</si>
  <si>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</si>
  <si>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</si>
  <si>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</si>
  <si>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</si>
  <si>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</si>
  <si>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</si>
  <si>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</si>
  <si>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</si>
  <si>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</si>
  <si>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</si>
  <si>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</si>
  <si>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</si>
  <si>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</si>
  <si>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</si>
  <si>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</si>
  <si>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</si>
  <si>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</si>
  <si>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</si>
  <si>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</si>
  <si>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</si>
  <si>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</si>
  <si>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</si>
  <si>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</si>
  <si>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</si>
  <si>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</si>
  <si>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</si>
  <si>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</si>
  <si>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</si>
  <si>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</si>
  <si>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</si>
  <si>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</si>
  <si>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</si>
  <si>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</si>
  <si>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</si>
  <si>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</si>
  <si>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</si>
  <si>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</si>
  <si>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</si>
  <si>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</si>
  <si>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</si>
  <si>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</si>
  <si>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</si>
  <si>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</si>
  <si>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</si>
  <si>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</si>
  <si>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</si>
  <si>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</si>
  <si>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</si>
  <si>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</si>
  <si>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</si>
  <si>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</si>
  <si>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</si>
  <si>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</si>
  <si>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</si>
  <si>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</si>
  <si>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</si>
  <si>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</si>
  <si>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</si>
  <si>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</si>
  <si>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</si>
  <si>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</si>
  <si>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</si>
  <si>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</si>
  <si>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</si>
  <si>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</si>
  <si>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</si>
  <si>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</si>
  <si>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</si>
  <si>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</si>
  <si>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</si>
  <si>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</si>
  <si>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</si>
  <si>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</si>
  <si>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</si>
  <si>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</si>
  <si>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</si>
  <si>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</si>
  <si>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</si>
  <si>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</si>
  <si>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</si>
  <si>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</si>
  <si>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</si>
  <si>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</si>
  <si>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</si>
  <si>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</si>
  <si>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</si>
  <si>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</si>
  <si>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</si>
  <si>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</si>
  <si>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</si>
  <si>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</si>
  <si>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</si>
  <si>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</si>
  <si>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</si>
  <si>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</si>
  <si>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</si>
  <si>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</si>
  <si>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</si>
  <si>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</si>
  <si>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</si>
  <si>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</si>
  <si>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</si>
  <si>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</si>
  <si>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</si>
  <si>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</si>
  <si>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</si>
  <si>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</si>
  <si>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</si>
  <si>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</si>
  <si>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</si>
  <si>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</si>
  <si>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</si>
  <si>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</si>
  <si>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</si>
  <si>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</si>
  <si>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</si>
  <si>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</si>
  <si>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</si>
  <si>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</si>
  <si>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</si>
  <si>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</si>
  <si>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</si>
  <si>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</si>
  <si>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</si>
  <si>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</si>
  <si>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</si>
  <si>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</si>
  <si>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</si>
  <si>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</si>
  <si>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</si>
  <si>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</si>
  <si>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</si>
  <si>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</si>
  <si>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</si>
  <si>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</si>
  <si>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</si>
  <si>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</si>
  <si>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</si>
  <si>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</si>
  <si>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</si>
  <si>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</si>
  <si>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</si>
  <si>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</si>
  <si>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</si>
  <si>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</si>
  <si>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</si>
  <si>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</si>
  <si>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</si>
  <si>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</si>
  <si>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</si>
  <si>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</si>
  <si>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</si>
  <si>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</si>
  <si>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</si>
  <si>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</si>
  <si>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</si>
  <si>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</si>
  <si>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</si>
  <si>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</si>
  <si>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</si>
  <si>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</si>
  <si>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</si>
  <si>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</si>
  <si>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</si>
  <si>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</si>
  <si>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</si>
  <si>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</si>
  <si>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</si>
  <si>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</si>
  <si>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</si>
  <si>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</si>
  <si>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</si>
  <si>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</si>
  <si>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</si>
  <si>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</si>
  <si>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</si>
  <si>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</si>
  <si>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</si>
  <si>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</si>
  <si>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</si>
  <si>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</si>
  <si>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</si>
  <si>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</si>
  <si>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</si>
  <si>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</si>
  <si>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</si>
  <si>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</si>
  <si>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</si>
  <si>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</si>
  <si>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</si>
  <si>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</si>
  <si>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</si>
  <si>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</si>
  <si>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</si>
  <si>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</si>
  <si>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</si>
  <si>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</si>
  <si>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</si>
  <si>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</si>
  <si>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</si>
  <si>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</si>
  <si>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</si>
  <si>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</si>
  <si>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</si>
  <si>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</si>
  <si>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</si>
  <si>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</si>
  <si>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</si>
  <si>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</si>
  <si>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</si>
  <si>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</si>
  <si>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</si>
  <si>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</si>
  <si>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</si>
  <si>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</si>
  <si>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</si>
  <si>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</si>
  <si>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</si>
  <si>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</si>
  <si>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</si>
  <si>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</si>
  <si>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</si>
  <si>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</si>
  <si>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</si>
  <si>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</si>
  <si>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</si>
  <si>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</si>
  <si>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</si>
  <si>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</si>
  <si>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</si>
  <si>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</si>
  <si>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</si>
  <si>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</si>
  <si>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</si>
  <si>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</si>
  <si>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</si>
  <si>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</si>
  <si>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</si>
  <si>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</si>
  <si>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</si>
  <si>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</si>
  <si>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</si>
  <si>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</si>
  <si>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</si>
  <si>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</si>
  <si>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</si>
  <si>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</si>
  <si>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</si>
  <si>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</si>
  <si>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</si>
  <si>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</si>
  <si>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</si>
  <si>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</si>
  <si>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</si>
  <si>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</si>
  <si>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</si>
  <si>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</si>
  <si>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</si>
  <si>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</si>
  <si>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</si>
  <si>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</si>
  <si>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</si>
  <si>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</si>
  <si>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</si>
  <si>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</si>
  <si>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</si>
  <si>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</si>
  <si>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</si>
  <si>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</si>
  <si>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</si>
  <si>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</si>
  <si>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</si>
  <si>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</si>
  <si>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</si>
  <si>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</si>
  <si>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</si>
  <si>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</si>
  <si>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</si>
  <si>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</si>
  <si>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</si>
  <si>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</si>
  <si>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</si>
  <si>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</si>
  <si>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</si>
  <si>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</si>
  <si>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</si>
  <si>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</si>
  <si>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</si>
  <si>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</si>
  <si>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</si>
  <si>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</si>
  <si>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</si>
  <si>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</si>
  <si>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</si>
  <si>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</si>
  <si>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</si>
  <si>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</si>
  <si>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</si>
  <si>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</si>
  <si>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</si>
  <si>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</si>
  <si>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</si>
  <si>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</si>
  <si>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</si>
  <si>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</si>
  <si>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</si>
  <si>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</si>
  <si>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</si>
  <si>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</si>
  <si>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</si>
  <si>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</si>
  <si>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</si>
  <si>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</si>
  <si>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</si>
  <si>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</si>
  <si>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</si>
  <si>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</si>
  <si>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</si>
  <si>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</si>
  <si>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</si>
  <si>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</si>
  <si>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</si>
  <si>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</si>
  <si>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</si>
  <si>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</si>
  <si>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</si>
  <si>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</si>
  <si>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</si>
  <si>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</si>
  <si>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</si>
  <si>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</si>
  <si>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</si>
  <si>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</si>
  <si>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</si>
  <si>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</si>
  <si>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</si>
  <si>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</si>
  <si>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</si>
  <si>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</si>
  <si>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</si>
  <si>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</si>
  <si>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</si>
  <si>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</si>
  <si>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</si>
  <si>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</si>
  <si>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</si>
  <si>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</si>
  <si>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</si>
  <si>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</si>
  <si>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</si>
  <si>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</si>
  <si>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</si>
  <si>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</si>
  <si>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</si>
  <si>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</si>
  <si>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</si>
  <si>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</si>
  <si>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</si>
  <si>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</si>
  <si>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</si>
  <si>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</si>
  <si>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</si>
  <si>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</si>
  <si>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</si>
  <si>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</si>
  <si>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</si>
  <si>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</si>
  <si>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</si>
  <si>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</si>
  <si>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</si>
  <si>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</si>
  <si>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</si>
  <si>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</si>
  <si>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</si>
  <si>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</si>
  <si>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</si>
  <si>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</si>
  <si>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</si>
  <si>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</si>
  <si>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</si>
  <si>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</si>
  <si>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</si>
  <si>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</si>
  <si>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</si>
  <si>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</si>
  <si>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</si>
  <si>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</si>
  <si>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</si>
  <si>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</si>
  <si>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</si>
  <si>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</si>
  <si>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</si>
  <si>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</si>
  <si>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</si>
  <si>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</si>
  <si>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</si>
  <si>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</si>
  <si>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</si>
  <si>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</si>
  <si>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</si>
  <si>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</si>
  <si>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</si>
  <si>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</si>
  <si>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</si>
  <si>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</si>
  <si>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</si>
  <si>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</si>
  <si>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</si>
  <si>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</si>
  <si>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</si>
  <si>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</si>
  <si>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</si>
  <si>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</si>
  <si>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</si>
  <si>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</si>
  <si>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</si>
  <si>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</si>
  <si>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</si>
  <si>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</si>
  <si>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</si>
  <si>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</si>
  <si>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</si>
  <si>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</si>
  <si>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</si>
  <si>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</si>
  <si>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</si>
  <si>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</si>
  <si>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</si>
  <si>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</si>
  <si>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</si>
  <si>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</si>
  <si>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</si>
  <si>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</si>
  <si>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</si>
  <si>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</si>
  <si>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</si>
  <si>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</si>
  <si>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</si>
  <si>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</si>
  <si>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</si>
  <si>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</si>
  <si>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</si>
  <si>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</si>
  <si>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</si>
  <si>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</si>
  <si>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</si>
  <si>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</si>
  <si>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</si>
  <si>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</si>
  <si>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</si>
  <si>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</si>
  <si>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</si>
  <si>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</si>
  <si>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</si>
  <si>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</si>
  <si>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</si>
  <si>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</si>
  <si>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</si>
  <si>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</si>
  <si>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</si>
  <si>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</si>
  <si>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</si>
  <si>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</si>
  <si>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</si>
  <si>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</si>
  <si>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</si>
  <si>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</si>
  <si>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</si>
  <si>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</si>
  <si>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</si>
  <si>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</si>
  <si>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</si>
  <si>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</si>
  <si>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</si>
  <si>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</si>
  <si>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</si>
  <si>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</si>
  <si>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</si>
  <si>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</si>
  <si>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</si>
  <si>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</si>
  <si>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</si>
  <si>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</si>
  <si>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</si>
  <si>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</si>
  <si>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</si>
  <si>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</si>
  <si>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</si>
  <si>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</si>
  <si>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</si>
  <si>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</si>
  <si>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</si>
  <si>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</si>
  <si>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</si>
  <si>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</si>
  <si>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</si>
  <si>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</si>
  <si>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</si>
  <si>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</si>
  <si>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</si>
  <si>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</si>
  <si>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</si>
  <si>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</si>
  <si>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</si>
  <si>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</si>
  <si>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</si>
  <si>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</si>
  <si>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</si>
  <si>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</si>
  <si>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</si>
  <si>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</si>
  <si>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</si>
  <si>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</si>
  <si>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</si>
  <si>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</si>
  <si>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</si>
  <si>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</si>
  <si>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</si>
  <si>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</si>
  <si>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</si>
  <si>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</si>
  <si>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</si>
  <si>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</si>
  <si>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</si>
  <si>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</si>
  <si>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</si>
  <si>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</si>
  <si>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</si>
  <si>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</si>
  <si>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</si>
  <si>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</si>
  <si>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</si>
  <si>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</si>
  <si>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</si>
  <si>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</si>
  <si>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</si>
  <si>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</si>
  <si>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</si>
  <si>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</si>
  <si>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</si>
  <si>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</si>
  <si>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</si>
  <si>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</si>
  <si>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</si>
  <si>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</si>
  <si>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</si>
  <si>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</si>
  <si>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</si>
  <si>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</si>
  <si>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</si>
  <si>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</si>
  <si>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</si>
  <si>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</si>
  <si>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</si>
  <si>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</si>
  <si>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</si>
  <si>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</si>
  <si>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</si>
  <si>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</si>
  <si>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</si>
  <si>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</si>
  <si>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</si>
  <si>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</si>
  <si>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</si>
  <si>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</si>
  <si>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</si>
  <si>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</si>
  <si>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</si>
  <si>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</si>
  <si>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</si>
  <si>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</si>
  <si>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</si>
  <si>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</si>
  <si>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</si>
  <si>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</si>
  <si>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</si>
  <si>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</si>
  <si>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</si>
  <si>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</si>
  <si>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</si>
  <si>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</si>
  <si>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</si>
  <si>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</si>
  <si>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</si>
  <si>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</si>
  <si>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</si>
  <si>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</si>
  <si>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</si>
  <si>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</si>
  <si>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</si>
  <si>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</si>
  <si>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</si>
  <si>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</si>
  <si>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</si>
  <si>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</si>
  <si>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</si>
  <si>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</si>
  <si>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</si>
  <si>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</si>
  <si>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</si>
  <si>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</si>
  <si>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</si>
  <si>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</si>
  <si>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</si>
  <si>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</si>
  <si>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</si>
  <si>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</si>
  <si>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</si>
  <si>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</si>
  <si>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</si>
  <si>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</si>
  <si>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</si>
  <si>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</si>
  <si>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</si>
  <si>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</si>
  <si>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</si>
  <si>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</si>
  <si>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</si>
  <si>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</si>
  <si>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</si>
  <si>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</si>
  <si>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</si>
  <si>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</si>
  <si>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</si>
  <si>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</si>
  <si>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</si>
  <si>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</si>
  <si>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</si>
  <si>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</si>
  <si>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</si>
  <si>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</si>
  <si>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</si>
  <si>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</si>
  <si>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</si>
  <si>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</si>
  <si>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</si>
  <si>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</si>
  <si>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</si>
  <si>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</si>
  <si>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</si>
  <si>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</si>
  <si>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</si>
  <si>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</si>
  <si>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</si>
  <si>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</si>
  <si>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</si>
  <si>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</si>
  <si>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</si>
  <si>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</si>
  <si>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</si>
  <si>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</si>
  <si>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</si>
  <si>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</si>
  <si>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</si>
  <si>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</si>
  <si>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</si>
  <si>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</si>
  <si>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</si>
  <si>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</si>
  <si>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</si>
  <si>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</si>
  <si>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</si>
  <si>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</si>
  <si>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</si>
  <si>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</si>
  <si>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</si>
  <si>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</si>
  <si>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</si>
  <si>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</si>
  <si>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</si>
  <si>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</si>
  <si>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</si>
  <si>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</si>
  <si>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</si>
  <si>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</si>
  <si>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</si>
  <si>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</si>
  <si>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</si>
  <si>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</si>
  <si>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</si>
  <si>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</si>
  <si>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</si>
  <si>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</si>
  <si>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</si>
  <si>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</si>
  <si>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</si>
  <si>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</si>
  <si>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</si>
  <si>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</si>
  <si>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</si>
  <si>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</si>
  <si>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</si>
  <si>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</si>
  <si>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</si>
  <si>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</si>
  <si>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</si>
  <si>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</si>
  <si>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</si>
  <si>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</si>
  <si>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</si>
  <si>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</si>
  <si>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</si>
  <si>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</si>
  <si>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</si>
  <si>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</si>
  <si>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</si>
  <si>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</si>
  <si>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</si>
  <si>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</si>
  <si>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</si>
  <si>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</si>
  <si>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</si>
  <si>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</si>
  <si>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</si>
  <si>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</si>
  <si>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</si>
  <si>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</si>
  <si>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</si>
  <si>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</si>
  <si>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</si>
  <si>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</si>
  <si>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</si>
  <si>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</si>
  <si>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</si>
  <si>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</si>
  <si>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</si>
  <si>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</si>
  <si>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</si>
  <si>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</si>
  <si>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</si>
  <si>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</si>
  <si>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</si>
  <si>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</si>
  <si>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</si>
  <si>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</si>
  <si>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</si>
  <si>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</si>
  <si>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</si>
  <si>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</si>
  <si>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</si>
  <si>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</si>
  <si>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</si>
  <si>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</si>
  <si>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</si>
  <si>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</si>
  <si>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</si>
  <si>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</si>
  <si>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</si>
  <si>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</si>
  <si>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</si>
  <si>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</si>
  <si>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</si>
  <si>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</si>
  <si>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</si>
  <si>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</si>
  <si>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</si>
  <si>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</si>
  <si>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</si>
  <si>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</si>
  <si>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</si>
  <si>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</si>
  <si>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</si>
  <si>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</si>
  <si>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</si>
  <si>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</si>
  <si>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</si>
  <si>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</si>
  <si>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</si>
  <si>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</si>
  <si>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</si>
  <si>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</si>
  <si>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</si>
  <si>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</si>
  <si>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</si>
  <si>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</si>
  <si>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</si>
  <si>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</si>
  <si>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</si>
  <si>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</si>
  <si>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</si>
  <si>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</si>
  <si>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</si>
  <si>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</si>
  <si>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</si>
  <si>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</si>
  <si>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</si>
  <si>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</si>
  <si>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</si>
  <si>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</si>
  <si>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</si>
  <si>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</si>
  <si>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</si>
  <si>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</si>
  <si>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</si>
  <si>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</si>
  <si>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</si>
  <si>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</si>
  <si>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</si>
  <si>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</si>
  <si>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</si>
  <si>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</si>
  <si>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</si>
  <si>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</si>
  <si>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</si>
  <si>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</si>
  <si>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</si>
  <si>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</si>
  <si>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</si>
  <si>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</si>
  <si>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</si>
  <si>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</si>
  <si>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</si>
  <si>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</si>
  <si>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</si>
  <si>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</si>
  <si>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</si>
  <si>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</si>
  <si>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</si>
  <si>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</si>
  <si>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</si>
  <si>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</si>
  <si>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</si>
  <si>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</si>
  <si>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</si>
  <si>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</si>
  <si>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</si>
  <si>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</si>
  <si>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</si>
  <si>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</si>
  <si>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</si>
  <si>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</si>
  <si>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</si>
  <si>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</si>
  <si>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</si>
  <si>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</si>
  <si>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</si>
  <si>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</si>
  <si>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</si>
  <si>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</si>
  <si>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</si>
  <si>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</si>
  <si>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</si>
  <si>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</si>
  <si>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</si>
  <si>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</si>
  <si>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</si>
  <si>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</si>
  <si>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</si>
  <si>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</si>
  <si>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</si>
  <si>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</si>
  <si>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</si>
  <si>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</si>
  <si>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</si>
  <si>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</si>
  <si>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</si>
  <si>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</si>
  <si>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</si>
  <si>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</si>
  <si>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</si>
  <si>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</si>
  <si>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</si>
  <si>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</si>
  <si>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</si>
  <si>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</si>
  <si>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</si>
  <si>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</si>
  <si>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</si>
  <si>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</si>
  <si>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</si>
  <si>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</si>
  <si>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</si>
  <si>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</si>
  <si>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</si>
  <si>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</si>
  <si>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</si>
  <si>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</si>
  <si>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</si>
  <si>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</si>
  <si>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</si>
  <si>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</si>
  <si>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</si>
  <si>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</si>
  <si>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</si>
  <si>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</si>
  <si>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</si>
  <si>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</si>
  <si>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</si>
  <si>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</si>
  <si>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</si>
  <si>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</si>
  <si>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</si>
  <si>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</si>
  <si>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</si>
  <si>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</si>
  <si>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</si>
  <si>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</si>
  <si>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</si>
  <si>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</si>
  <si>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</si>
  <si>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</si>
  <si>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</si>
  <si>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</si>
  <si>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</si>
  <si>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</si>
  <si>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</si>
  <si>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</si>
  <si>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</si>
  <si>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</si>
  <si>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</si>
  <si>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</si>
  <si>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</si>
  <si>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</si>
  <si>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</si>
  <si>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</si>
  <si>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</si>
  <si>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</si>
  <si>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</si>
  <si>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</si>
  <si>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</si>
  <si>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</si>
  <si>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</si>
  <si>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</si>
  <si>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</si>
  <si>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</si>
  <si>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</si>
  <si>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</si>
  <si>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</si>
  <si>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</si>
  <si>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</si>
  <si>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</si>
  <si>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</si>
  <si>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</si>
  <si>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</si>
  <si>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</si>
  <si>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</si>
  <si>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</si>
  <si>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</si>
  <si>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</si>
  <si>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</si>
  <si>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</si>
  <si>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</si>
  <si>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</si>
  <si>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</si>
  <si>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</si>
  <si>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</si>
  <si>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</si>
  <si>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</si>
  <si>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</si>
  <si>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</si>
  <si>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</si>
  <si>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</si>
  <si>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</si>
  <si>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</si>
  <si>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</si>
  <si>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</si>
  <si>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</si>
  <si>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</si>
  <si>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</si>
  <si>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</si>
  <si>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</si>
  <si>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</si>
  <si>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</si>
  <si>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</si>
  <si>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</si>
  <si>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</si>
  <si>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</si>
  <si>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</si>
  <si>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</si>
  <si>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</si>
  <si>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</si>
  <si>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</si>
  <si>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</si>
  <si>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</si>
  <si>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</si>
  <si>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</si>
  <si>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</si>
  <si>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</si>
  <si>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</si>
  <si>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</si>
  <si>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</si>
  <si>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</si>
  <si>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</si>
  <si>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</si>
  <si>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</si>
  <si>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</si>
  <si>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</si>
  <si>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</si>
  <si>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</si>
  <si>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</si>
  <si>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</si>
  <si>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</si>
  <si>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</si>
  <si>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</si>
  <si>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</si>
  <si>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</si>
  <si>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</si>
  <si>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</si>
  <si>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</si>
  <si>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</si>
  <si>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</si>
  <si>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</si>
  <si>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</si>
  <si>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</si>
  <si>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</si>
  <si>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</si>
  <si>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</si>
  <si>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</si>
  <si>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</si>
  <si>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</si>
  <si>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</si>
  <si>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</si>
  <si>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</si>
  <si>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</si>
  <si>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</si>
  <si>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</si>
  <si>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</si>
  <si>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</si>
  <si>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</si>
  <si>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</si>
  <si>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</si>
  <si>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</si>
  <si>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</si>
  <si>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</si>
  <si>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</si>
  <si>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</si>
  <si>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</si>
  <si>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</si>
  <si>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</si>
  <si>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</si>
  <si>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</si>
  <si>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</si>
  <si>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</si>
  <si>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</si>
  <si>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</si>
  <si>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</si>
  <si>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</si>
  <si>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</si>
  <si>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</si>
  <si>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</si>
  <si>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</si>
  <si>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</si>
  <si>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</si>
  <si>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</si>
  <si>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</si>
  <si>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</si>
  <si>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</si>
  <si>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</si>
  <si>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</si>
  <si>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</si>
  <si>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</si>
  <si>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</si>
  <si>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</si>
  <si>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</si>
  <si>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</si>
  <si>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</si>
  <si>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</si>
  <si>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</si>
  <si>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</si>
  <si>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</si>
  <si>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</si>
  <si>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</si>
  <si>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</si>
  <si>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</si>
  <si>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</si>
  <si>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</si>
  <si>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</si>
  <si>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</si>
  <si>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</si>
  <si>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</si>
  <si>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</si>
  <si>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</si>
  <si>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</si>
  <si>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</si>
  <si>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</si>
  <si>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</si>
  <si>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</si>
  <si>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</si>
  <si>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</si>
  <si>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</si>
  <si>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</si>
  <si>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</si>
  <si>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</si>
  <si>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</si>
  <si>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</si>
  <si>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</si>
  <si>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</si>
  <si>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</si>
  <si>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</si>
  <si>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</si>
  <si>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</si>
  <si>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</si>
  <si>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</si>
  <si>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</si>
  <si>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</si>
  <si>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</si>
  <si>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</si>
  <si>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</si>
  <si>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</si>
  <si>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</si>
  <si>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</si>
  <si>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</si>
  <si>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</si>
  <si>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</si>
  <si>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</si>
  <si>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</si>
  <si>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</si>
  <si>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</si>
  <si>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</si>
  <si>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</si>
  <si>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</si>
  <si>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</si>
  <si>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</si>
  <si>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</si>
  <si>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</si>
  <si>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</si>
  <si>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</si>
  <si>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</si>
  <si>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</si>
  <si>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</si>
  <si>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</si>
  <si>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</si>
  <si>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</si>
  <si>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</si>
  <si>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</si>
  <si>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</si>
  <si>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</si>
  <si>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</si>
  <si>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</si>
  <si>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</si>
  <si>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</si>
  <si>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</si>
  <si>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</si>
  <si>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</si>
  <si>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</si>
  <si>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</si>
  <si>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</si>
  <si>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</si>
  <si>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</si>
  <si>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</si>
  <si>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</si>
  <si>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</si>
  <si>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</si>
  <si>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</si>
  <si>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</si>
  <si>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</si>
  <si>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</si>
  <si>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</si>
  <si>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</si>
  <si>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</si>
  <si>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</si>
  <si>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</si>
  <si>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</si>
  <si>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</si>
  <si>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</si>
  <si>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</si>
  <si>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</si>
  <si>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</si>
  <si>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</si>
  <si>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</si>
  <si>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</si>
  <si>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</si>
  <si>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</si>
  <si>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</si>
  <si>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</si>
  <si>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</si>
  <si>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</si>
  <si>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</si>
  <si>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</si>
  <si>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</si>
  <si>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</si>
  <si>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</si>
  <si>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</si>
  <si>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</si>
  <si>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</si>
  <si>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</si>
  <si>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</si>
  <si>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</si>
  <si>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</si>
  <si>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</si>
  <si>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</si>
  <si>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</si>
  <si>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</si>
  <si>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</si>
  <si>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</si>
  <si>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</si>
  <si>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</si>
  <si>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</si>
  <si>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</si>
  <si>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</si>
  <si>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</si>
  <si>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</si>
  <si>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</si>
  <si>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</si>
  <si>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</si>
  <si>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</si>
  <si>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</si>
  <si>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</si>
  <si>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</si>
  <si>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</si>
  <si>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</si>
  <si>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</si>
  <si>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</si>
  <si>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</si>
  <si>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</si>
  <si>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</si>
  <si>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</si>
  <si>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</si>
  <si>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</si>
  <si>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</si>
  <si>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</si>
  <si>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</si>
  <si>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</si>
  <si>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</si>
  <si>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</si>
  <si>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</si>
  <si>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</si>
  <si>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</si>
  <si>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</si>
  <si>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</si>
  <si>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</si>
  <si>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</si>
  <si>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</si>
  <si>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</si>
  <si>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</si>
  <si>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</si>
  <si>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</si>
  <si>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</si>
  <si>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</si>
  <si>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</si>
  <si>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</si>
  <si>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</si>
  <si>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</si>
  <si>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</si>
  <si>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</si>
  <si>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</si>
  <si>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</si>
  <si>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</si>
  <si>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</si>
  <si>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</si>
  <si>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</si>
  <si>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</si>
  <si>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</si>
  <si>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</si>
  <si>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</si>
  <si>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</si>
  <si>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</si>
  <si>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</si>
  <si>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</si>
  <si>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</si>
  <si>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</si>
  <si>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</si>
  <si>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</si>
  <si>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</si>
  <si>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</si>
  <si>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</si>
  <si>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</si>
  <si>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</si>
  <si>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</si>
  <si>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</si>
  <si>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</si>
  <si>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</si>
  <si>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</si>
  <si>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</si>
  <si>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</si>
  <si>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</si>
  <si>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</si>
  <si>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</si>
  <si>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</si>
  <si>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</si>
  <si>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</si>
  <si>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</si>
  <si>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</si>
  <si>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</si>
  <si>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</si>
  <si>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</si>
  <si>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</si>
  <si>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</si>
  <si>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</si>
  <si>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</si>
  <si>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</si>
  <si>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</si>
  <si>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</si>
  <si>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</si>
  <si>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</si>
  <si>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</si>
  <si>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</si>
  <si>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</si>
  <si>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</si>
  <si>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</si>
  <si>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</si>
  <si>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</si>
  <si>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</si>
  <si>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</si>
  <si>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</si>
  <si>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</si>
  <si>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</si>
  <si>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</si>
  <si>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</si>
  <si>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</si>
  <si>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</si>
  <si>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</si>
  <si>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</si>
  <si>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</si>
  <si>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</si>
  <si>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</si>
  <si>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</si>
  <si>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</si>
  <si>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</si>
  <si>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</si>
  <si>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</si>
  <si>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</si>
  <si>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</si>
  <si>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</si>
  <si>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</si>
  <si>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</si>
  <si>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</si>
  <si>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</si>
  <si>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</si>
  <si>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</si>
  <si>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</si>
  <si>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</si>
  <si>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</si>
  <si>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</si>
  <si>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</si>
  <si>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</si>
  <si>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</si>
  <si>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</si>
  <si>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</si>
  <si>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</si>
  <si>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</si>
  <si>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</si>
  <si>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</si>
  <si>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</si>
  <si>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</si>
  <si>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</si>
  <si>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</si>
  <si>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</si>
  <si>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</si>
  <si>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</si>
  <si>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</si>
  <si>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</si>
  <si>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</si>
  <si>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</si>
  <si>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</si>
  <si>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</si>
  <si>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</si>
  <si>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</si>
  <si>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</si>
  <si>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</si>
  <si>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</si>
  <si>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</si>
  <si>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</si>
  <si>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</si>
  <si>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</si>
  <si>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</si>
  <si>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</si>
  <si>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</si>
  <si>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</si>
  <si>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</si>
  <si>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</si>
  <si>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</si>
  <si>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</si>
  <si>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</si>
  <si>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</si>
  <si>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</si>
  <si>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</si>
  <si>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</si>
  <si>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</si>
  <si>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</si>
  <si>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</si>
  <si>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</si>
  <si>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</si>
  <si>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</si>
  <si>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</si>
  <si>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</si>
  <si>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</si>
  <si>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</si>
  <si>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</si>
  <si>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</si>
  <si>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</si>
  <si>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</si>
  <si>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</si>
  <si>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</si>
  <si>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</si>
  <si>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</si>
  <si>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</si>
  <si>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</si>
  <si>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</si>
  <si>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</si>
  <si>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</si>
  <si>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</si>
  <si>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</si>
  <si>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</si>
  <si>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</si>
  <si>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</si>
  <si>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</si>
  <si>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</si>
  <si>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</si>
  <si>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</si>
  <si>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</si>
  <si>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</si>
  <si>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</si>
  <si>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</si>
  <si>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</si>
  <si>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</si>
  <si>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</si>
  <si>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</si>
  <si>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</si>
  <si>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</si>
  <si>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</si>
  <si>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</si>
  <si>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</si>
  <si>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</si>
  <si>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</si>
  <si>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</si>
  <si>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</si>
  <si>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</si>
  <si>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</si>
  <si>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</si>
  <si>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</si>
  <si>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</si>
  <si>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</si>
  <si>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</si>
  <si>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</si>
  <si>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</si>
  <si>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</si>
  <si>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</si>
  <si>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</si>
  <si>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</si>
  <si>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</si>
  <si>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</si>
  <si>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</si>
  <si>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</si>
  <si>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</si>
  <si>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</si>
  <si>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</si>
  <si>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</si>
  <si>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</si>
  <si>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</si>
  <si>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</si>
  <si>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</si>
  <si>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</si>
  <si>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</si>
  <si>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</si>
  <si>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</si>
  <si>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</si>
  <si>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</si>
  <si>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</si>
  <si>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</si>
  <si>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</si>
  <si>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</si>
  <si>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</si>
  <si>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</si>
  <si>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</si>
  <si>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</si>
  <si>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</si>
  <si>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</si>
  <si>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</si>
  <si>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</si>
  <si>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</si>
  <si>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</si>
  <si>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</si>
  <si>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</si>
  <si>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</si>
  <si>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</si>
  <si>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</si>
  <si>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</si>
  <si>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</si>
  <si>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</si>
  <si>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</si>
  <si>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</si>
  <si>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</si>
  <si>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</si>
  <si>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</si>
  <si>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</si>
  <si>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</si>
  <si>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</si>
  <si>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</si>
  <si>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</si>
  <si>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</si>
  <si>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</si>
  <si>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</si>
  <si>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</si>
  <si>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</si>
  <si>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</si>
  <si>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</si>
  <si>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</si>
  <si>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</si>
  <si>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</si>
  <si>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</si>
  <si>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</si>
  <si>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</si>
  <si>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</si>
  <si>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</si>
  <si>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</si>
  <si>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</si>
  <si>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</si>
  <si>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</si>
  <si>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</si>
  <si>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</si>
  <si>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</si>
  <si>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</si>
  <si>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</si>
  <si>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</si>
  <si>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</si>
  <si>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</si>
  <si>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</si>
  <si>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</si>
  <si>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</si>
  <si>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</si>
  <si>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</si>
  <si>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</si>
  <si>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</si>
  <si>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</si>
  <si>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</si>
  <si>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</si>
  <si>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</si>
  <si>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</si>
  <si>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</si>
  <si>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</si>
  <si>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</si>
  <si>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</si>
  <si>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</si>
  <si>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</si>
  <si>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</si>
  <si>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</si>
  <si>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</si>
  <si>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</si>
  <si>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</si>
  <si>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</si>
  <si>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</si>
  <si>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</si>
  <si>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</si>
  <si>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</si>
  <si>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</si>
  <si>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</si>
  <si>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</si>
  <si>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</si>
  <si>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</si>
  <si>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</si>
  <si>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</si>
  <si>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</si>
  <si>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</si>
  <si>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</si>
  <si>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</si>
  <si>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</si>
  <si>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</si>
  <si>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</si>
  <si>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</si>
  <si>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</si>
  <si>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</si>
  <si>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</si>
  <si>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</si>
  <si>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</si>
  <si>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</si>
  <si>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</si>
  <si>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</si>
  <si>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</si>
  <si>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</si>
  <si>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</si>
  <si>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</si>
  <si>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</si>
  <si>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</si>
  <si>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</si>
  <si>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</si>
  <si>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</si>
  <si>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</si>
  <si>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</si>
  <si>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</si>
  <si>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</si>
  <si>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</si>
  <si>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</si>
  <si>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</si>
  <si>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</si>
  <si>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</si>
  <si>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</si>
  <si>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</si>
  <si>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</si>
  <si>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</si>
  <si>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</si>
  <si>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</si>
  <si>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</si>
  <si>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</si>
  <si>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</si>
  <si>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</si>
  <si>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</si>
  <si>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</si>
  <si>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</si>
  <si>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</si>
  <si>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</si>
  <si>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</si>
  <si>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</si>
  <si>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</si>
  <si>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</si>
  <si>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</si>
  <si>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</si>
  <si>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</si>
  <si>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</si>
  <si>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</si>
  <si>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</si>
  <si>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</si>
  <si>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</si>
  <si>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</si>
  <si>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</si>
  <si>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</si>
  <si>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</si>
  <si>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</si>
  <si>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</si>
  <si>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</si>
  <si>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</si>
  <si>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</si>
  <si>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</si>
  <si>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</si>
  <si>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</si>
  <si>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</si>
  <si>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</si>
  <si>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</si>
  <si>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</si>
  <si>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</si>
  <si>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</si>
  <si>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</si>
  <si>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</si>
  <si>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</si>
  <si>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</si>
  <si>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</si>
  <si>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</si>
  <si>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</si>
  <si>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</si>
  <si>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</si>
  <si>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</si>
  <si>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</si>
  <si>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</si>
  <si>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</si>
  <si>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</si>
  <si>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</si>
  <si>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</si>
  <si>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</si>
  <si>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</si>
  <si>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</si>
  <si>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</si>
  <si>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</si>
  <si>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</si>
  <si>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</si>
  <si>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</si>
  <si>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</si>
  <si>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</si>
  <si>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</si>
  <si>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</si>
  <si>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</si>
  <si>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</si>
  <si>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</si>
  <si>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</si>
  <si>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</si>
  <si>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</si>
  <si>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</si>
  <si>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</si>
  <si>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</si>
  <si>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</si>
  <si>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</si>
  <si>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</si>
  <si>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</si>
  <si>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</si>
  <si>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</si>
  <si>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</si>
  <si>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</si>
  <si>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</si>
  <si>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</si>
  <si>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</si>
  <si>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</si>
  <si>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</si>
  <si>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Row Labels</t>
  </si>
  <si>
    <t>Grand Total</t>
  </si>
  <si>
    <t xml:space="preserve"> Sub-Category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</si>
  <si>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</si>
  <si>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</si>
  <si>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</si>
  <si>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</si>
  <si>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</si>
  <si>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</si>
  <si>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</si>
  <si>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</si>
  <si>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</si>
  <si>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</si>
  <si>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</si>
  <si>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</si>
  <si>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</si>
  <si>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</si>
  <si>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</si>
  <si>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</si>
  <si>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</si>
  <si>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</si>
  <si>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</si>
  <si>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</si>
  <si>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</si>
  <si>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</si>
  <si>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</si>
  <si>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</si>
  <si>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</si>
  <si>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</si>
  <si>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</si>
  <si>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</si>
  <si>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</si>
  <si>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</si>
  <si>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</si>
  <si>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</si>
  <si>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</si>
  <si>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</si>
  <si>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</si>
  <si>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</si>
  <si>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</si>
  <si>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</si>
  <si>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</si>
  <si>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</si>
  <si>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</si>
  <si>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</si>
  <si>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Conversoin</t>
  </si>
  <si>
    <t>Date End Conversion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</si>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</sst>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9" fontId="1" fillId="0" borderId="1" xfId="0" applyNumberFormat="1" applyFont="1" applyBorder="1"/>
    <xf numFmtId="9" fontId="0" fillId="0" borderId="1" xfId="0" applyNumberFormat="1" applyBorder="1"/>
    <xf numFmtId="9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4">
    <dxf>
      <font>
        <color auto="1"/>
      </font>
      <fill>
        <patternFill patternType="solid">
          <fgColor indexed="64"/>
          <bgColor rgb="FFCCFFCC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3366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C-4D3B-B43B-6F9F5BD4E62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C-4D3B-B43B-6F9F5BD4E62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C-4D3B-B43B-6F9F5BD4E62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C-4D3B-B43B-6F9F5BD4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48568"/>
        <c:axId val="535849224"/>
      </c:barChart>
      <c:catAx>
        <c:axId val="53584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9224"/>
        <c:crosses val="autoZero"/>
        <c:auto val="1"/>
        <c:lblAlgn val="ctr"/>
        <c:lblOffset val="100"/>
        <c:noMultiLvlLbl val="0"/>
      </c:catAx>
      <c:valAx>
        <c:axId val="53584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6-4745-BD84-3FD403978A68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6-4745-BD84-3FD403978A68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6-4745-BD84-3FD403978A68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6-4745-BD84-3FD403978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596272"/>
        <c:axId val="531431504"/>
      </c:barChart>
      <c:catAx>
        <c:axId val="5575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31504"/>
        <c:crosses val="autoZero"/>
        <c:auto val="1"/>
        <c:lblAlgn val="ctr"/>
        <c:lblOffset val="100"/>
        <c:noMultiLvlLbl val="0"/>
      </c:catAx>
      <c:valAx>
        <c:axId val="5314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2-4D34-AEAB-B67F7A0DE3BB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2-4D34-AEAB-B67F7A0DE3B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2-4D34-AEAB-B67F7A0D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33144"/>
        <c:axId val="531433472"/>
      </c:lineChart>
      <c:catAx>
        <c:axId val="5314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33472"/>
        <c:crosses val="autoZero"/>
        <c:auto val="1"/>
        <c:lblAlgn val="ctr"/>
        <c:lblOffset val="100"/>
        <c:noMultiLvlLbl val="0"/>
      </c:catAx>
      <c:valAx>
        <c:axId val="53143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54-4266-88C5-36BF0EDF977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54-4266-88C5-36BF0EDF977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54-4266-88C5-36BF0EDF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607392"/>
        <c:axId val="551604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54-4266-88C5-36BF0EDF977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C54-4266-88C5-36BF0EDF977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C54-4266-88C5-36BF0EDF977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C54-4266-88C5-36BF0EDF9777}"/>
                  </c:ext>
                </c:extLst>
              </c15:ser>
            </c15:filteredLineSeries>
          </c:ext>
        </c:extLst>
      </c:lineChart>
      <c:catAx>
        <c:axId val="55160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4768"/>
        <c:crosses val="autoZero"/>
        <c:auto val="1"/>
        <c:lblAlgn val="ctr"/>
        <c:lblOffset val="100"/>
        <c:noMultiLvlLbl val="0"/>
      </c:catAx>
      <c:valAx>
        <c:axId val="5516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15</xdr:col>
      <xdr:colOff>624840</xdr:colOff>
      <xdr:row>25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495E5-2DFD-4BCA-9937-617D40CAE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167640</xdr:rowOff>
    </xdr:from>
    <xdr:to>
      <xdr:col>19</xdr:col>
      <xdr:colOff>464820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0C4B0-E435-46DA-A8D6-1489CDD53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15240</xdr:rowOff>
    </xdr:from>
    <xdr:to>
      <xdr:col>17</xdr:col>
      <xdr:colOff>15240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A5F01-7F85-4359-9642-645C0E728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0</xdr:colOff>
      <xdr:row>33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071A2-3446-4AFE-96C5-266C0D97F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u" refreshedDate="43398.564926041669" createdVersion="4" refreshedVersion="4" minRefreshableVersion="3" recordCount="4114" xr:uid="{00000000-000A-0000-FFFF-FFFF00000000}">
  <cacheSource type="worksheet">
    <worksheetSource ref="A1:P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u" refreshedDate="43398.590570138891" createdVersion="4" refreshedVersion="4" minRefreshableVersion="3" recordCount="4115" xr:uid="{00000000-000A-0000-FFFF-FFFF01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u" refreshedDate="43398.617373958332" createdVersion="6" refreshedVersion="6" minRefreshableVersion="3" recordCount="4115" xr:uid="{B702448C-7A8C-42F8-8690-12939ED173A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oi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s v="web"/>
  </r>
  <r>
    <n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s v="rock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s v="plays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1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9389-88DC-4487-AEDB-B4A9D6CE000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workbookViewId="0">
      <selection activeCell="R7" sqref="R7"/>
    </sheetView>
  </sheetViews>
  <sheetFormatPr defaultColWidth="8.77734375" defaultRowHeight="14.4" x14ac:dyDescent="0.3"/>
  <cols>
    <col min="1" max="1" width="5.109375" bestFit="1" customWidth="1"/>
    <col min="2" max="2" width="38.44140625" style="3" customWidth="1"/>
    <col min="3" max="3" width="40.33203125" style="3" customWidth="1"/>
    <col min="5" max="5" width="11.109375" bestFit="1" customWidth="1"/>
    <col min="6" max="6" width="8.77734375" bestFit="1" customWidth="1"/>
    <col min="7" max="7" width="7.109375" bestFit="1" customWidth="1"/>
    <col min="8" max="8" width="7.77734375" bestFit="1" customWidth="1"/>
    <col min="9" max="10" width="11.109375" bestFit="1" customWidth="1"/>
    <col min="11" max="11" width="8.6640625" bestFit="1" customWidth="1"/>
    <col min="12" max="12" width="12.33203125" bestFit="1" customWidth="1"/>
    <col min="13" max="13" width="8" bestFit="1" customWidth="1"/>
    <col min="14" max="14" width="23.44140625" bestFit="1" customWidth="1"/>
    <col min="15" max="15" width="13.33203125" style="13" bestFit="1" customWidth="1"/>
    <col min="16" max="16" width="15" style="6" bestFit="1" customWidth="1"/>
    <col min="17" max="17" width="13.6640625" bestFit="1" customWidth="1"/>
    <col min="18" max="18" width="12" bestFit="1" customWidth="1"/>
    <col min="19" max="19" width="20.33203125" style="11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5" t="s">
        <v>8307</v>
      </c>
      <c r="Q1" s="5" t="s">
        <v>8308</v>
      </c>
      <c r="R1" s="5" t="s">
        <v>8321</v>
      </c>
      <c r="S1" s="10" t="s">
        <v>8364</v>
      </c>
      <c r="T1" s="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 t="shared" ref="O2:O65" si="0">(E2/D2)*100</f>
        <v>136.85882352941178</v>
      </c>
      <c r="P2" s="6">
        <f t="shared" ref="P2:P65" si="1">E2/L2</f>
        <v>63.917582417582416</v>
      </c>
      <c r="Q2" t="str">
        <f>LEFT(N2, FIND("/",N2,1)-1)</f>
        <v>film &amp; video</v>
      </c>
      <c r="R2" t="str">
        <f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si="0"/>
        <v>142.60827250608273</v>
      </c>
      <c r="P3" s="6">
        <f t="shared" si="1"/>
        <v>185.48101265822785</v>
      </c>
      <c r="Q3" t="str">
        <f t="shared" ref="Q3:Q66" si="2">LEFT(N3, FIND("/",N3,1)-1)</f>
        <v>film &amp; video</v>
      </c>
      <c r="R3" t="str">
        <f t="shared" ref="R3:R66" si="3">RIGHT(N3,LEN(N3)-FIND("/",N3,1))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ref="O66:O129" si="6">(E66/D66)*100</f>
        <v>173.33333333333334</v>
      </c>
      <c r="P66" s="6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si="6"/>
        <v>107.52857142857141</v>
      </c>
      <c r="P67" s="6">
        <f t="shared" si="7"/>
        <v>132.05263157894737</v>
      </c>
      <c r="Q67" t="str">
        <f t="shared" ref="Q67:Q130" si="8">LEFT(N67, FIND("/",N67,1)-1)</f>
        <v>film &amp; video</v>
      </c>
      <c r="R67" t="str">
        <f t="shared" ref="R67:R130" si="9">RIGHT(N67,LEN(N67)-FIND("/",N67,1))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ref="O130:O193" si="12">(E130/D130)*100</f>
        <v>1.867</v>
      </c>
      <c r="P130" s="6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si="12"/>
        <v>0</v>
      </c>
      <c r="P131" s="6" t="e">
        <f t="shared" si="13"/>
        <v>#DIV/0!</v>
      </c>
      <c r="Q131" t="str">
        <f t="shared" ref="Q131:Q194" si="14">LEFT(N131, 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ref="O194:O257" si="18">(E194/D194)*100</f>
        <v>1.6999999999999999E-3</v>
      </c>
      <c r="P194" s="6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si="18"/>
        <v>0</v>
      </c>
      <c r="P195" s="6" t="e">
        <f t="shared" si="19"/>
        <v>#DIV/0!</v>
      </c>
      <c r="Q195" t="str">
        <f t="shared" ref="Q195:Q258" si="20">LEFT(N195, 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ref="O258:O321" si="24">(E258/D258)*100</f>
        <v>139.1</v>
      </c>
      <c r="P258" s="6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24"/>
        <v>106.72648571428572</v>
      </c>
      <c r="P259" s="6">
        <f t="shared" si="25"/>
        <v>66.70405357142856</v>
      </c>
      <c r="Q259" t="str">
        <f t="shared" ref="Q259:Q322" si="26">LEFT(N259, 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ref="O322:O385" si="30">(E322/D322)*100</f>
        <v>106.58000000000001</v>
      </c>
      <c r="P322" s="6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30"/>
        <v>102.66285714285715</v>
      </c>
      <c r="P323" s="6">
        <f t="shared" si="31"/>
        <v>106.62314540059347</v>
      </c>
      <c r="Q323" t="str">
        <f t="shared" ref="Q323:Q386" si="32">LEFT(N323, 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ref="O386:O449" si="36">(E386/D386)*100</f>
        <v>112.105</v>
      </c>
      <c r="P386" s="6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36"/>
        <v>105.982</v>
      </c>
      <c r="P387" s="6">
        <f t="shared" si="37"/>
        <v>111.79535864978902</v>
      </c>
      <c r="Q387" t="str">
        <f t="shared" ref="Q387:Q450" si="38">LEFT(N387, 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ref="O450:O513" si="42">(E450/D450)*100</f>
        <v>3.2804000000000002</v>
      </c>
      <c r="P450" s="6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42"/>
        <v>2.25</v>
      </c>
      <c r="P451" s="6">
        <f t="shared" si="43"/>
        <v>9</v>
      </c>
      <c r="Q451" t="str">
        <f t="shared" ref="Q451:Q514" si="44">LEFT(N451, 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7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ref="O514:O577" si="48">(E514/D514)*100</f>
        <v>0.13749999999999998</v>
      </c>
      <c r="P514" s="6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48"/>
        <v>13.923999999999999</v>
      </c>
      <c r="P515" s="6">
        <f t="shared" si="49"/>
        <v>102.38235294117646</v>
      </c>
      <c r="Q515" t="str">
        <f t="shared" ref="Q515:Q578" si="50">LEFT(N515, 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ref="O578:O641" si="54">(E578/D578)*100</f>
        <v>1.25E-3</v>
      </c>
      <c r="P578" s="6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54"/>
        <v>0.2</v>
      </c>
      <c r="P579" s="6">
        <f t="shared" si="55"/>
        <v>10</v>
      </c>
      <c r="Q579" t="str">
        <f t="shared" ref="Q579:Q642" si="56">LEFT(N579, FIND("/",N579,1)-1)</f>
        <v>technology</v>
      </c>
      <c r="R579" t="str">
        <f t="shared" ref="R579:R642" si="57">RIGHT(N579,LEN(N579)-FIND("/",N579,1))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ref="O642:O705" si="60">(E642/D642)*100</f>
        <v>144.28571428571428</v>
      </c>
      <c r="P642" s="6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60"/>
        <v>119.16249999999999</v>
      </c>
      <c r="P643" s="6">
        <f t="shared" si="61"/>
        <v>151.31746031746033</v>
      </c>
      <c r="Q643" t="str">
        <f t="shared" ref="Q643:Q706" si="62">LEFT(N643, 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ref="O706:O769" si="66">(E706/D706)*100</f>
        <v>0.87454545454545463</v>
      </c>
      <c r="P706" s="6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66"/>
        <v>0.97699999999999987</v>
      </c>
      <c r="P707" s="6">
        <f t="shared" si="67"/>
        <v>195.4</v>
      </c>
      <c r="Q707" t="str">
        <f t="shared" ref="Q707:Q770" si="68">LEFT(N707, 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ref="O770:O833" si="72">(E770/D770)*100</f>
        <v>0</v>
      </c>
      <c r="P770" s="6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72"/>
        <v>41.4</v>
      </c>
      <c r="P771" s="6">
        <f t="shared" si="73"/>
        <v>31.846153846153847</v>
      </c>
      <c r="Q771" t="str">
        <f t="shared" ref="Q771:Q834" si="74">LEFT(N771, 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ref="O834:O897" si="78">(E834/D834)*100</f>
        <v>100.60706666666665</v>
      </c>
      <c r="P834" s="6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78"/>
        <v>101.66666666666666</v>
      </c>
      <c r="P835" s="6">
        <f t="shared" si="79"/>
        <v>148.78048780487805</v>
      </c>
      <c r="Q835" t="str">
        <f t="shared" ref="Q835:Q898" si="80">LEFT(N835, FIND("/",N835,1)-1)</f>
        <v>music</v>
      </c>
      <c r="R835" t="str">
        <f t="shared" ref="R835:R898" si="81">RIGHT(N835,LEN(N835)-FIND("/",N835,1))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ref="O898:O961" si="84">(E898/D898)*100</f>
        <v>40</v>
      </c>
      <c r="P898" s="6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84"/>
        <v>0</v>
      </c>
      <c r="P899" s="6" t="e">
        <f t="shared" si="85"/>
        <v>#DIV/0!</v>
      </c>
      <c r="Q899" t="str">
        <f t="shared" ref="Q899:Q962" si="86">LEFT(N899, 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ref="O962:O1025" si="90">(E962/D962)*100</f>
        <v>46.100628930817614</v>
      </c>
      <c r="P962" s="6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90"/>
        <v>42.188421052631583</v>
      </c>
      <c r="P963" s="6">
        <f t="shared" si="91"/>
        <v>364.35454545454547</v>
      </c>
      <c r="Q963" t="str">
        <f t="shared" ref="Q963:Q1026" si="92">LEFT(N963, 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ref="O1026:O1089" si="96">(E1026/D1026)*100</f>
        <v>118.63774999999998</v>
      </c>
      <c r="P1026" s="6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96"/>
        <v>109.92831428571431</v>
      </c>
      <c r="P1027" s="6">
        <f t="shared" si="97"/>
        <v>71.848571428571432</v>
      </c>
      <c r="Q1027" t="str">
        <f t="shared" ref="Q1027:Q1090" si="98">LEFT(N1027, 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ref="O1090:O1153" si="102">(E1090/D1090)*100</f>
        <v>14.182977777777777</v>
      </c>
      <c r="P1090" s="6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02"/>
        <v>7.8266666666666662</v>
      </c>
      <c r="P1091" s="6">
        <f t="shared" si="103"/>
        <v>23.959183673469386</v>
      </c>
      <c r="Q1091" t="str">
        <f t="shared" ref="Q1091:Q1154" si="104">LEFT(N1091, 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ref="O1154:O1217" si="108">(E1154/D1154)*100</f>
        <v>5.6937500000000005</v>
      </c>
      <c r="P1154" s="6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08"/>
        <v>0.625</v>
      </c>
      <c r="P1155" s="6">
        <f t="shared" si="109"/>
        <v>50</v>
      </c>
      <c r="Q1155" t="str">
        <f t="shared" ref="Q1155:Q1218" si="110">LEFT(N1155, 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ref="O1218:O1281" si="114">(E1218/D1218)*100</f>
        <v>145.70000000000002</v>
      </c>
      <c r="P1218" s="6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114"/>
        <v>102.60000000000001</v>
      </c>
      <c r="P1219" s="6">
        <f t="shared" si="115"/>
        <v>148.57377049180329</v>
      </c>
      <c r="Q1219" t="str">
        <f t="shared" ref="Q1219:Q1282" si="116">LEFT(N1219, 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ref="O1282:O1345" si="120">(E1282/D1282)*100</f>
        <v>110.91186666666665</v>
      </c>
      <c r="P1282" s="6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120"/>
        <v>110.71428571428572</v>
      </c>
      <c r="P1283" s="6">
        <f t="shared" si="121"/>
        <v>104.72972972972973</v>
      </c>
      <c r="Q1283" t="str">
        <f t="shared" ref="Q1283:Q1346" si="122">LEFT(N1283, 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ref="O1346:O1409" si="126">(E1346/D1346)*100</f>
        <v>377.73333333333335</v>
      </c>
      <c r="P1346" s="6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126"/>
        <v>125</v>
      </c>
      <c r="P1347" s="6">
        <f t="shared" si="127"/>
        <v>53.571428571428569</v>
      </c>
      <c r="Q1347" t="str">
        <f t="shared" ref="Q1347:Q1410" si="128">LEFT(N1347, 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ref="O1410:O1473" si="132">(E1410/D1410)*100</f>
        <v>7.1999999999999993</v>
      </c>
      <c r="P1410" s="6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132"/>
        <v>0</v>
      </c>
      <c r="P1411" s="6" t="e">
        <f t="shared" si="133"/>
        <v>#DIV/0!</v>
      </c>
      <c r="Q1411" t="str">
        <f t="shared" ref="Q1411:Q1474" si="134">LEFT(N1411, 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ref="O1474:O1537" si="138">(E1474/D1474)*100</f>
        <v>138.70400000000001</v>
      </c>
      <c r="P1474" s="6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138"/>
        <v>120.51600000000001</v>
      </c>
      <c r="P1475" s="6">
        <f t="shared" si="139"/>
        <v>38.462553191489363</v>
      </c>
      <c r="Q1475" t="str">
        <f t="shared" ref="Q1475:Q1538" si="140">LEFT(N1475, 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ref="O1538:O1601" si="144">(E1538/D1538)*100</f>
        <v>250.30841666666666</v>
      </c>
      <c r="P1538" s="6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144"/>
        <v>179.9</v>
      </c>
      <c r="P1539" s="6">
        <f t="shared" si="145"/>
        <v>96.375</v>
      </c>
      <c r="Q1539" t="str">
        <f t="shared" ref="Q1539:Q1602" si="146">LEFT(N1539, 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ref="O1602:O1665" si="150">(E1602/D1602)*100</f>
        <v>7.3400000000000007</v>
      </c>
      <c r="P1602" s="6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150"/>
        <v>108.2492</v>
      </c>
      <c r="P1603" s="6">
        <f t="shared" si="151"/>
        <v>48.325535714285714</v>
      </c>
      <c r="Q1603" t="str">
        <f t="shared" ref="Q1603:Q1666" si="152">LEFT(N1603, 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ref="O1666:O1729" si="156">(E1666/D1666)*100</f>
        <v>122.40879999999999</v>
      </c>
      <c r="P1666" s="6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156"/>
        <v>119.45714285714286</v>
      </c>
      <c r="P1667" s="6">
        <f t="shared" si="157"/>
        <v>44.956989247311824</v>
      </c>
      <c r="Q1667" t="str">
        <f t="shared" ref="Q1667:Q1730" si="158">LEFT(N1667, 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ref="O1730:O1793" si="162">(E1730/D1730)*100</f>
        <v>68.400000000000006</v>
      </c>
      <c r="P1730" s="6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162"/>
        <v>0</v>
      </c>
      <c r="P1731" s="6" t="e">
        <f t="shared" si="163"/>
        <v>#DIV/0!</v>
      </c>
      <c r="Q1731" t="str">
        <f t="shared" ref="Q1731:Q1794" si="164">LEFT(N1731, 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ref="O1794:O1857" si="168">(E1794/D1794)*100</f>
        <v>61.124000000000002</v>
      </c>
      <c r="P1794" s="6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168"/>
        <v>1.3333333333333335</v>
      </c>
      <c r="P1795" s="6">
        <f t="shared" si="169"/>
        <v>20</v>
      </c>
      <c r="Q1795" t="str">
        <f t="shared" ref="Q1795:Q1858" si="170">LEFT(N1795, 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ref="O1858:O1921" si="174">(E1858/D1858)*100</f>
        <v>101.25</v>
      </c>
      <c r="P1858" s="6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174"/>
        <v>100</v>
      </c>
      <c r="P1859" s="6">
        <f t="shared" si="175"/>
        <v>136.36363636363637</v>
      </c>
      <c r="Q1859" t="str">
        <f t="shared" ref="Q1859:Q1922" si="176">LEFT(N1859, 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ref="O1922:O1985" si="180">(E1922/D1922)*100</f>
        <v>43.03</v>
      </c>
      <c r="P1922" s="6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180"/>
        <v>136.80000000000001</v>
      </c>
      <c r="P1923" s="6">
        <f t="shared" si="181"/>
        <v>54</v>
      </c>
      <c r="Q1923" t="str">
        <f t="shared" ref="Q1923:Q1986" si="182">LEFT(N1923, 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ref="O1986:O2049" si="186">(E1986/D1986)*100</f>
        <v>21.146666666666665</v>
      </c>
      <c r="P1986" s="6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186"/>
        <v>3.1875</v>
      </c>
      <c r="P1987" s="6">
        <f t="shared" si="187"/>
        <v>12.75</v>
      </c>
      <c r="Q1987" t="str">
        <f t="shared" ref="Q1987:Q2050" si="188">LEFT(N1987, 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ref="O2050:O2113" si="192">(E2050/D2050)*100</f>
        <v>148.33229411764705</v>
      </c>
      <c r="P2050" s="6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192"/>
        <v>120.19070000000001</v>
      </c>
      <c r="P2051" s="6">
        <f t="shared" si="193"/>
        <v>80.991037735849048</v>
      </c>
      <c r="Q2051" t="str">
        <f t="shared" ref="Q2051:Q2114" si="194">LEFT(N2051, 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ref="O2114:O2177" si="198">(E2114/D2114)*100</f>
        <v>100</v>
      </c>
      <c r="P2114" s="6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198"/>
        <v>104.85714285714285</v>
      </c>
      <c r="P2115" s="6">
        <f t="shared" si="199"/>
        <v>68.598130841121488</v>
      </c>
      <c r="Q2115" t="str">
        <f t="shared" ref="Q2115:Q2178" si="200">LEFT(N2115, 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ref="O2178:O2241" si="204">(E2178/D2178)*100</f>
        <v>126.02</v>
      </c>
      <c r="P2178" s="6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204"/>
        <v>100.12</v>
      </c>
      <c r="P2179" s="6">
        <f t="shared" si="205"/>
        <v>65.868421052631575</v>
      </c>
      <c r="Q2179" t="str">
        <f t="shared" ref="Q2179:Q2242" si="206">LEFT(N2179, 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ref="O2242:O2305" si="210">(E2242/D2242)*100</f>
        <v>270.68</v>
      </c>
      <c r="P2242" s="6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210"/>
        <v>806.4</v>
      </c>
      <c r="P2243" s="6">
        <f t="shared" si="211"/>
        <v>49.472392638036808</v>
      </c>
      <c r="Q2243" t="str">
        <f t="shared" ref="Q2243:Q2306" si="212">LEFT(N2243, 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ref="O2306:O2369" si="216">(E2306/D2306)*100</f>
        <v>100.70033333333335</v>
      </c>
      <c r="P2306" s="6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216"/>
        <v>101.22777777777779</v>
      </c>
      <c r="P2307" s="6">
        <f t="shared" si="217"/>
        <v>109.10778443113773</v>
      </c>
      <c r="Q2307" t="str">
        <f t="shared" ref="Q2307:Q2370" si="218">LEFT(N2307, 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ref="O2370:O2433" si="222">(E2370/D2370)*100</f>
        <v>0.25</v>
      </c>
      <c r="P2370" s="6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222"/>
        <v>0</v>
      </c>
      <c r="P2371" s="6" t="e">
        <f t="shared" si="223"/>
        <v>#DIV/0!</v>
      </c>
      <c r="Q2371" t="str">
        <f t="shared" ref="Q2371:Q2434" si="224">LEFT(N2371, 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ref="O2434:O2497" si="228">(E2434/D2434)*100</f>
        <v>1.4285714285714287E-2</v>
      </c>
      <c r="P2434" s="6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228"/>
        <v>0</v>
      </c>
      <c r="P2435" s="6" t="e">
        <f t="shared" si="229"/>
        <v>#DIV/0!</v>
      </c>
      <c r="Q2435" t="str">
        <f t="shared" ref="Q2435:Q2498" si="230">LEFT(N2435, 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ref="O2498:O2561" si="234">(E2498/D2498)*100</f>
        <v>100</v>
      </c>
      <c r="P2498" s="6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234"/>
        <v>112.7715</v>
      </c>
      <c r="P2499" s="6">
        <f t="shared" si="235"/>
        <v>80.551071428571419</v>
      </c>
      <c r="Q2499" t="str">
        <f t="shared" ref="Q2499:Q2562" si="236">LEFT(N2499, 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ref="O2562:O2625" si="240">(E2562/D2562)*100</f>
        <v>100.1</v>
      </c>
      <c r="P2562" s="6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240"/>
        <v>0</v>
      </c>
      <c r="P2563" s="6" t="e">
        <f t="shared" si="241"/>
        <v>#DIV/0!</v>
      </c>
      <c r="Q2563" t="str">
        <f t="shared" ref="Q2563:Q2626" si="242">LEFT(N2563, 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ref="O2626:O2689" si="246">(E2626/D2626)*100</f>
        <v>1379.4206249999997</v>
      </c>
      <c r="P2626" s="6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246"/>
        <v>956</v>
      </c>
      <c r="P2627" s="6">
        <f t="shared" si="247"/>
        <v>27.576923076923077</v>
      </c>
      <c r="Q2627" t="str">
        <f t="shared" ref="Q2627:Q2690" si="248">LEFT(N2627, 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ref="O2690:O2753" si="252">(E2690/D2690)*100</f>
        <v>0.14799999999999999</v>
      </c>
      <c r="P2690" s="6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252"/>
        <v>2.8571428571428571E-3</v>
      </c>
      <c r="P2691" s="6">
        <f t="shared" si="253"/>
        <v>1</v>
      </c>
      <c r="Q2691" t="str">
        <f t="shared" ref="Q2691:Q2754" si="254">LEFT(N2691, 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ref="O2754:O2817" si="258">(E2754/D2754)*100</f>
        <v>11.458333333333332</v>
      </c>
      <c r="P2754" s="6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258"/>
        <v>19</v>
      </c>
      <c r="P2755" s="6">
        <f t="shared" si="259"/>
        <v>47.5</v>
      </c>
      <c r="Q2755" t="str">
        <f t="shared" ref="Q2755:Q2818" si="260">LEFT(N2755, 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ref="O2818:O2881" si="264">(E2818/D2818)*100</f>
        <v>141.56666666666666</v>
      </c>
      <c r="P2818" s="6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264"/>
        <v>130</v>
      </c>
      <c r="P2819" s="6">
        <f t="shared" si="265"/>
        <v>23.636363636363637</v>
      </c>
      <c r="Q2819" t="str">
        <f t="shared" ref="Q2819:Q2882" si="266">LEFT(N2819, 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ref="O2882:O2945" si="270">(E2882/D2882)*100</f>
        <v>23.333333333333332</v>
      </c>
      <c r="P2882" s="6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270"/>
        <v>0</v>
      </c>
      <c r="P2883" s="6" t="e">
        <f t="shared" si="271"/>
        <v>#DIV/0!</v>
      </c>
      <c r="Q2883" t="str">
        <f t="shared" ref="Q2883:Q2946" si="272">LEFT(N2883, 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ref="O2946:O3009" si="276">(E2946/D2946)*100</f>
        <v>1</v>
      </c>
      <c r="P2946" s="6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276"/>
        <v>0</v>
      </c>
      <c r="P2947" s="6" t="e">
        <f t="shared" si="277"/>
        <v>#DIV/0!</v>
      </c>
      <c r="Q2947" t="str">
        <f t="shared" ref="Q2947:Q3010" si="278">LEFT(N2947, 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ref="O3010:O3073" si="282">(E3010/D3010)*100</f>
        <v>101.16666666666667</v>
      </c>
      <c r="P3010" s="6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282"/>
        <v>119.756</v>
      </c>
      <c r="P3011" s="6">
        <f t="shared" si="283"/>
        <v>233.8984375</v>
      </c>
      <c r="Q3011" t="str">
        <f t="shared" ref="Q3011:Q3074" si="284">LEFT(N3011, 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ref="O3074:O3137" si="288">(E3074/D3074)*100</f>
        <v>1.6666666666666666E-2</v>
      </c>
      <c r="P3074" s="6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288"/>
        <v>2.3035714285714284E-2</v>
      </c>
      <c r="P3075" s="6">
        <f t="shared" si="289"/>
        <v>92.142857142857139</v>
      </c>
      <c r="Q3075" t="str">
        <f t="shared" ref="Q3075:Q3138" si="290">LEFT(N3075, 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ref="O3138:O3201" si="294">(E3138/D3138)*100</f>
        <v>127.8</v>
      </c>
      <c r="P3138" s="6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294"/>
        <v>3.3333333333333335</v>
      </c>
      <c r="P3139" s="6">
        <f t="shared" si="295"/>
        <v>50</v>
      </c>
      <c r="Q3139" t="str">
        <f t="shared" ref="Q3139:Q3202" si="296">LEFT(N3139, 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ref="O3202:O3265" si="300">(E3202/D3202)*100</f>
        <v>2E-3</v>
      </c>
      <c r="P3202" s="6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300"/>
        <v>1.25</v>
      </c>
      <c r="P3203" s="6">
        <f t="shared" si="301"/>
        <v>12.5</v>
      </c>
      <c r="Q3203" t="str">
        <f t="shared" ref="Q3203:Q3266" si="302">LEFT(N3203, 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ref="O3266:O3329" si="306">(E3266/D3266)*100</f>
        <v>103</v>
      </c>
      <c r="P3266" s="6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306"/>
        <v>164</v>
      </c>
      <c r="P3267" s="6">
        <f t="shared" si="307"/>
        <v>70.285714285714292</v>
      </c>
      <c r="Q3267" t="str">
        <f t="shared" ref="Q3267:Q3330" si="308">LEFT(N3267, 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ref="O3330:O3393" si="312">(E3330/D3330)*100</f>
        <v>146.38888888888889</v>
      </c>
      <c r="P3330" s="6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312"/>
        <v>116.8</v>
      </c>
      <c r="P3331" s="6">
        <f t="shared" si="313"/>
        <v>44.92307692307692</v>
      </c>
      <c r="Q3331" t="str">
        <f t="shared" ref="Q3331:Q3394" si="314">LEFT(N3331, 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ref="O3394:O3457" si="318">(E3394/D3394)*100</f>
        <v>100</v>
      </c>
      <c r="P3394" s="6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318"/>
        <v>105.80000000000001</v>
      </c>
      <c r="P3395" s="6">
        <f t="shared" si="319"/>
        <v>36.06818181818182</v>
      </c>
      <c r="Q3395" t="str">
        <f t="shared" ref="Q3395:Q3458" si="320">LEFT(N3395, 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ref="O3458:O3521" si="324">(E3458/D3458)*100</f>
        <v>191.3</v>
      </c>
      <c r="P3458" s="6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324"/>
        <v>140.19999999999999</v>
      </c>
      <c r="P3459" s="6">
        <f t="shared" si="325"/>
        <v>50.981818181818184</v>
      </c>
      <c r="Q3459" t="str">
        <f t="shared" ref="Q3459:Q3522" si="326">LEFT(N3459, 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ref="O3522:O3585" si="330">(E3522/D3522)*100</f>
        <v>100.75</v>
      </c>
      <c r="P3522" s="6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330"/>
        <v>169.42857142857144</v>
      </c>
      <c r="P3523" s="6">
        <f t="shared" si="331"/>
        <v>45.615384615384613</v>
      </c>
      <c r="Q3523" t="str">
        <f t="shared" ref="Q3523:Q3586" si="332">LEFT(N3523, 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ref="O3586:O3649" si="336">(E3586/D3586)*100</f>
        <v>115.5</v>
      </c>
      <c r="P3586" s="6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336"/>
        <v>119.11764705882352</v>
      </c>
      <c r="P3587" s="6">
        <f t="shared" si="337"/>
        <v>176.08695652173913</v>
      </c>
      <c r="Q3587" t="str">
        <f t="shared" ref="Q3587:Q3650" si="338">LEFT(N3587, 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ref="O3650:O3713" si="342">(E3650/D3650)*100</f>
        <v>100.38249999999999</v>
      </c>
      <c r="P3650" s="6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342"/>
        <v>104</v>
      </c>
      <c r="P3651" s="6">
        <f t="shared" si="343"/>
        <v>97.5</v>
      </c>
      <c r="Q3651" t="str">
        <f t="shared" ref="Q3651:Q3714" si="344">LEFT(N3651, 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ref="O3714:O3777" si="348">(E3714/D3714)*100</f>
        <v>153.73333333333335</v>
      </c>
      <c r="P3714" s="6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348"/>
        <v>101.49999999999999</v>
      </c>
      <c r="P3715" s="6">
        <f t="shared" si="349"/>
        <v>106.84210526315789</v>
      </c>
      <c r="Q3715" t="str">
        <f t="shared" ref="Q3715:Q3778" si="350">LEFT(N3715, 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ref="O3778:O3841" si="354">(E3778/D3778)*100</f>
        <v>106.71250000000001</v>
      </c>
      <c r="P3778" s="6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354"/>
        <v>143.19999999999999</v>
      </c>
      <c r="P3779" s="6">
        <f t="shared" si="355"/>
        <v>48.542372881355931</v>
      </c>
      <c r="Q3779" t="str">
        <f t="shared" ref="Q3779:Q3842" si="356">LEFT(N3779, 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ref="O3842:O3905" si="360">(E3842/D3842)*100</f>
        <v>6500</v>
      </c>
      <c r="P3842" s="6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360"/>
        <v>8.7200000000000006</v>
      </c>
      <c r="P3843" s="6">
        <f t="shared" si="361"/>
        <v>25.647058823529413</v>
      </c>
      <c r="Q3843" t="str">
        <f t="shared" ref="Q3843:Q3906" si="362">LEFT(N3843, 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ref="O3906:O3969" si="366">(E3906/D3906)*100</f>
        <v>0.03</v>
      </c>
      <c r="P3906" s="6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366"/>
        <v>11.533333333333333</v>
      </c>
      <c r="P3907" s="6">
        <f t="shared" si="367"/>
        <v>24.714285714285715</v>
      </c>
      <c r="Q3907" t="str">
        <f t="shared" ref="Q3907:Q3970" si="368">LEFT(N3907, 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ref="O3970:O4033" si="372">(E3970/D3970)*100</f>
        <v>10.54</v>
      </c>
      <c r="P3970" s="6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372"/>
        <v>7.4690265486725664</v>
      </c>
      <c r="P3971" s="6">
        <f t="shared" si="373"/>
        <v>35.166666666666664</v>
      </c>
      <c r="Q3971" t="str">
        <f t="shared" ref="Q3971:Q4034" si="374">LEFT(N3971, 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ref="O4034:O4097" si="378">(E4034/D4034)*100</f>
        <v>6.8287037037037033</v>
      </c>
      <c r="P4034" s="6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378"/>
        <v>25.698702928870294</v>
      </c>
      <c r="P4035" s="6">
        <f t="shared" si="379"/>
        <v>65.340319148936175</v>
      </c>
      <c r="Q4035" t="str">
        <f t="shared" ref="Q4035:Q4098" si="380">LEFT(N4035, 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ref="O4098:O4115" si="384">(E4098/D4098)*100</f>
        <v>11.428571428571429</v>
      </c>
      <c r="P4098" s="6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384"/>
        <v>0</v>
      </c>
      <c r="P4099" s="6" t="e">
        <f t="shared" si="385"/>
        <v>#DIV/0!</v>
      </c>
      <c r="Q4099" t="str">
        <f t="shared" ref="Q4099:Q4115" si="386">LEFT(N4099, 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5" sqref="A5"/>
    </sheetView>
  </sheetViews>
  <sheetFormatPr defaultColWidth="11.44140625"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8380</v>
      </c>
      <c r="B3" s="7" t="s">
        <v>8318</v>
      </c>
    </row>
    <row r="4" spans="1:6" x14ac:dyDescent="0.3">
      <c r="A4" s="7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2" sqref="A2"/>
    </sheetView>
  </sheetViews>
  <sheetFormatPr defaultColWidth="11.5546875"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6.109375" bestFit="1" customWidth="1"/>
    <col min="9" max="9" width="13.6640625" bestFit="1" customWidth="1"/>
    <col min="10" max="10" width="4.77734375" bestFit="1" customWidth="1"/>
    <col min="11" max="11" width="6.109375" bestFit="1" customWidth="1"/>
    <col min="12" max="12" width="9.77734375" bestFit="1" customWidth="1"/>
    <col min="13" max="13" width="7.109375" bestFit="1" customWidth="1"/>
    <col min="14" max="14" width="8.6640625" bestFit="1" customWidth="1"/>
    <col min="15" max="15" width="8.77734375" bestFit="1" customWidth="1"/>
    <col min="16" max="16" width="4.109375" bestFit="1" customWidth="1"/>
    <col min="17" max="17" width="11.109375" bestFit="1" customWidth="1"/>
    <col min="18" max="18" width="5.6640625" bestFit="1" customWidth="1"/>
    <col min="19" max="19" width="11.77734375" bestFit="1" customWidth="1"/>
    <col min="20" max="20" width="7" bestFit="1" customWidth="1"/>
    <col min="21" max="21" width="6.33203125" bestFit="1" customWidth="1"/>
    <col min="22" max="22" width="9.109375" bestFit="1" customWidth="1"/>
    <col min="23" max="23" width="6.44140625" bestFit="1" customWidth="1"/>
    <col min="24" max="24" width="10.33203125" bestFit="1" customWidth="1"/>
    <col min="25" max="25" width="6" bestFit="1" customWidth="1"/>
    <col min="26" max="26" width="5.109375" bestFit="1" customWidth="1"/>
    <col min="27" max="27" width="4.109375" bestFit="1" customWidth="1"/>
    <col min="28" max="28" width="14.109375" bestFit="1" customWidth="1"/>
    <col min="29" max="29" width="10" bestFit="1" customWidth="1"/>
    <col min="30" max="30" width="4.44140625" bestFit="1" customWidth="1"/>
    <col min="31" max="31" width="12.109375" bestFit="1" customWidth="1"/>
    <col min="32" max="32" width="6" bestFit="1" customWidth="1"/>
    <col min="33" max="33" width="10" bestFit="1" customWidth="1"/>
    <col min="34" max="34" width="14.77734375" bestFit="1" customWidth="1"/>
    <col min="35" max="35" width="6.33203125" bestFit="1" customWidth="1"/>
    <col min="36" max="36" width="13.109375" bestFit="1" customWidth="1"/>
    <col min="37" max="37" width="8.6640625" bestFit="1" customWidth="1"/>
    <col min="38" max="38" width="10.33203125" bestFit="1" customWidth="1"/>
    <col min="40" max="40" width="9.109375" bestFit="1" customWidth="1"/>
    <col min="41" max="41" width="4.44140625" bestFit="1" customWidth="1"/>
    <col min="42" max="42" width="10.44140625" bestFit="1" customWidth="1"/>
    <col min="43" max="43" width="6.6640625" bestFit="1" customWidth="1"/>
    <col min="44" max="44" width="10.109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8366</v>
      </c>
      <c r="B2" t="s">
        <v>8322</v>
      </c>
    </row>
    <row r="4" spans="1:6" x14ac:dyDescent="0.3">
      <c r="A4" s="7" t="s">
        <v>8380</v>
      </c>
      <c r="B4" s="7" t="s">
        <v>8318</v>
      </c>
    </row>
    <row r="5" spans="1:6" x14ac:dyDescent="0.3">
      <c r="A5" s="7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C50A-CDB0-409C-8712-35EB7F34A002}">
  <dimension ref="A1:E18"/>
  <sheetViews>
    <sheetView workbookViewId="0">
      <selection activeCell="A6" sqref="A6:E6"/>
      <pivotSelection pane="bottomRight" showHeader="1" extendable="1" max="13" activeRow="5" click="1" r:id="rId1">
        <pivotArea dataOnly="0" fieldPosition="0">
          <references count="1">
            <reference field="18" count="1">
              <x v="1"/>
            </reference>
          </references>
        </pivotArea>
      </pivotSelection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8366</v>
      </c>
      <c r="B1" t="s">
        <v>8322</v>
      </c>
    </row>
    <row r="2" spans="1:5" x14ac:dyDescent="0.3">
      <c r="A2" s="7" t="s">
        <v>8367</v>
      </c>
      <c r="B2" t="s">
        <v>8322</v>
      </c>
    </row>
    <row r="4" spans="1:5" x14ac:dyDescent="0.3">
      <c r="A4" s="7" t="s">
        <v>8380</v>
      </c>
      <c r="B4" s="7" t="s">
        <v>8318</v>
      </c>
    </row>
    <row r="5" spans="1:5" x14ac:dyDescent="0.3">
      <c r="A5" s="7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EC9C5-AA9A-4C7C-9CF9-57E9F96D8EA8}">
  <dimension ref="A1:H13"/>
  <sheetViews>
    <sheetView workbookViewId="0">
      <selection activeCell="J22" sqref="J2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9" bestFit="1" customWidth="1"/>
    <col min="7" max="7" width="15.44140625" style="19" bestFit="1" customWidth="1"/>
    <col min="8" max="8" width="18.21875" style="19" bestFit="1" customWidth="1"/>
  </cols>
  <sheetData>
    <row r="1" spans="1:8" s="14" customFormat="1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3">
      <c r="A2" s="16" t="s">
        <v>8389</v>
      </c>
      <c r="B2" s="16">
        <f>COUNTIFS(Sheet1!$F:$F,"successful",Sheet1!$D:$D,"&lt;1000")</f>
        <v>322</v>
      </c>
      <c r="C2" s="16">
        <f>COUNTIFS(Sheet1!$F:$F,"failed",Sheet1!$D:$D,"&lt;1000")</f>
        <v>113</v>
      </c>
      <c r="D2" s="16">
        <f>COUNTIFS(Sheet1!$F:$F,"canceled",Sheet1!$D:$D,"&lt;1000")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s="16" t="s">
        <v>8390</v>
      </c>
      <c r="B3" s="16">
        <f>COUNTIFS(Sheet1!$F:$F,"successful",Sheet1!$D:$D,"&gt;=1000",Sheet1!$D:$D,"&lt;=4999")</f>
        <v>932</v>
      </c>
      <c r="C3" s="16">
        <f>COUNTIFS(Sheet1!$F:$F,"failed",Sheet1!$D:$D,"&gt;=1000",Sheet1!$D:$D,"&lt;=4999")</f>
        <v>420</v>
      </c>
      <c r="D3" s="16">
        <f>COUNTIFS(Sheet1!$F:$F,"canceled",Sheet1!$D:$D,"&gt;=1000",Sheet1!$D:$D,"&lt;=4999")</f>
        <v>60</v>
      </c>
      <c r="E3" s="16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s="16" t="s">
        <v>8391</v>
      </c>
      <c r="B4" s="16">
        <f>COUNTIFS(Sheet1!$F:$F,"successful",Sheet1!$D:$D,"&gt;=5000",Sheet1!$D:$D,"&lt;=9999")</f>
        <v>381</v>
      </c>
      <c r="C4" s="16">
        <f>COUNTIFS(Sheet1!$F:$F,"failed",Sheet1!$D:$D,"&gt;=5000",Sheet1!$D:$D,"&lt;=9999")</f>
        <v>283</v>
      </c>
      <c r="D4" s="16">
        <f>COUNTIFS(Sheet1!$F:$F,"canceled",Sheet1!$D:$D,"&gt;=5000",Sheet1!$D:$D,"&lt;=9999")</f>
        <v>52</v>
      </c>
      <c r="E4" s="16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6" t="s">
        <v>8392</v>
      </c>
      <c r="B5" s="16">
        <f>COUNTIFS(Sheet1!$F:$F,"successful",Sheet1!$D:$D,"&gt;=10000",Sheet1!$D:$D,"&lt;14999")</f>
        <v>168</v>
      </c>
      <c r="C5" s="16">
        <f>COUNTIFS(Sheet1!$F:$F,"failed",Sheet1!$D:$D,"&gt;=10000",Sheet1!$D:$D,"&lt;14999")</f>
        <v>144</v>
      </c>
      <c r="D5" s="16">
        <f>COUNTIFS(Sheet1!$F:$F,"canceled",Sheet1!$D:$D,"&gt;=10000",Sheet1!$D:$D,"&lt;14999")</f>
        <v>40</v>
      </c>
      <c r="E5" s="16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6" t="s">
        <v>8393</v>
      </c>
      <c r="B6" s="16">
        <f>COUNTIFS(Sheet1!$F:$F,"successful",Sheet1!$D:$D,"&gt;=15000",Sheet1!$D:$D,"&lt;=19999")</f>
        <v>94</v>
      </c>
      <c r="C6" s="16">
        <f>COUNTIFS(Sheet1!$F:$F,"failed",Sheet1!$D:$D,"&gt;=15000",Sheet1!$D:$D,"&lt;=19999")</f>
        <v>90</v>
      </c>
      <c r="D6" s="16">
        <f>COUNTIFS(Sheet1!$F:$F,"canceled",Sheet1!$D:$D,"&gt;=15000",Sheet1!$D:$D,"&lt;=19999")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6" t="s">
        <v>8394</v>
      </c>
      <c r="B7" s="16">
        <f>COUNTIFS(Sheet1!$F:$F,"successful",Sheet1!$D:$D,"&gt;=20000",Sheet1!$D:$D,"&lt;=24999")</f>
        <v>62</v>
      </c>
      <c r="C7" s="16">
        <f>COUNTIFS(Sheet1!$F:$F,"failed",Sheet1!$D:$D,"&gt;=20000",Sheet1!$D:$D,"&lt;=24999")</f>
        <v>72</v>
      </c>
      <c r="D7" s="16">
        <f>COUNTIFS(Sheet1!$F:$F,"canceled",Sheet1!$D:$D,"&gt;=20000",Sheet1!$D:$D,"&lt;=24999")</f>
        <v>14</v>
      </c>
      <c r="E7" s="16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6" t="s">
        <v>8395</v>
      </c>
      <c r="B8" s="16">
        <f>COUNTIFS(Sheet1!$F:$F,"successful",Sheet1!$D:$D,"&gt;=25000",Sheet1!$D:$D,"&lt;=29999")</f>
        <v>55</v>
      </c>
      <c r="C8" s="16">
        <f>COUNTIFS(Sheet1!$F:$F,"failed",Sheet1!$D:$D,"&gt;=25000",Sheet1!$D:$D,"&lt;=29999")</f>
        <v>64</v>
      </c>
      <c r="D8" s="16">
        <f>COUNTIFS(Sheet1!$F:$F,"canceled",Sheet1!$D:$D,"&gt;=25000",Sheet1!$D:$D,"&lt;=29999")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6" t="s">
        <v>8396</v>
      </c>
      <c r="B9" s="16">
        <f>COUNTIFS(Sheet1!$F:$F,"successful",Sheet1!$D:$D,"&gt;=30000",Sheet1!$D:$D,"&lt;=34999")</f>
        <v>32</v>
      </c>
      <c r="C9" s="16">
        <f>COUNTIFS(Sheet1!$F:$F,"failed",Sheet1!$D:$D,"&gt;=30000",Sheet1!$D:$D,"&lt;=34999")</f>
        <v>37</v>
      </c>
      <c r="D9" s="16">
        <f>COUNTIFS(Sheet1!$F:$F,"canceled",Sheet1!$D:$D,"&gt;=30000",Sheet1!$D:$D,"&lt;=34999")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6" t="s">
        <v>8397</v>
      </c>
      <c r="B10" s="16">
        <f>COUNTIFS(Sheet1!$F:$F,"successful",Sheet1!$D:$D,"&gt;=35000",Sheet1!$D:$D,"&lt;=39999")</f>
        <v>26</v>
      </c>
      <c r="C10" s="16">
        <f>COUNTIFS(Sheet1!$F:$F,"failed",Sheet1!$D:$D,"&gt;=35000",Sheet1!$D:$D,"&lt;=39999")</f>
        <v>22</v>
      </c>
      <c r="D10" s="16">
        <f>COUNTIFS(Sheet1!$F:$F,"canceled",Sheet1!$D:$D,"&gt;=35000",Sheet1!$D:$D,"&lt;=39999")</f>
        <v>7</v>
      </c>
      <c r="E10" s="16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6" t="s">
        <v>8398</v>
      </c>
      <c r="B11" s="16">
        <f>COUNTIFS(Sheet1!$F:$F,"successful",Sheet1!$D:$D,"&gt;=40000",Sheet1!$D:$D,"&lt;=44999")</f>
        <v>21</v>
      </c>
      <c r="C11" s="16">
        <f>COUNTIFS(Sheet1!$F:$F,"failed",Sheet1!$D:$D,"&gt;=40000",Sheet1!$D:$D,"&lt;=44999")</f>
        <v>16</v>
      </c>
      <c r="D11" s="16">
        <f>COUNTIFS(Sheet1!$F:$F,"canceled",Sheet1!$D:$D,"&gt;=40000",Sheet1!$D:$D,"&lt;=44999")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6" t="s">
        <v>8399</v>
      </c>
      <c r="B12" s="16">
        <f>COUNTIFS(Sheet1!$F:$F,"successful",Sheet1!$D:$D,"&gt;=45000",Sheet1!$D:$D,"&lt;=49999")</f>
        <v>6</v>
      </c>
      <c r="C12" s="16">
        <f>COUNTIFS(Sheet1!$F:$F,"failed",Sheet1!$D:$D,"&gt;=45000",Sheet1!$D:$D,"&lt;=49999")</f>
        <v>11</v>
      </c>
      <c r="D12" s="16">
        <f>COUNTIFS(Sheet1!$F:$F,"canceled",Sheet1!$D:$D,"&gt;=45000",Sheet1!$D:$D,"&lt;=49999")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6" t="s">
        <v>8400</v>
      </c>
      <c r="B13" s="16">
        <f>COUNTIFS(Sheet1!$F:$F,"successful",Sheet1!$D:$D,"&gt;=50000")</f>
        <v>86</v>
      </c>
      <c r="C13" s="16">
        <f>COUNTIFS(Sheet1!$F:$F,"failed",Sheet1!$D:$D,"&gt;=50000")</f>
        <v>258</v>
      </c>
      <c r="D13" s="16">
        <f>COUNTIFS(Sheet1!$F:$F,"canceled",Sheet1!$D:$D,"&gt;=50000")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Wu</cp:lastModifiedBy>
  <dcterms:created xsi:type="dcterms:W3CDTF">2017-04-20T15:17:24Z</dcterms:created>
  <dcterms:modified xsi:type="dcterms:W3CDTF">2018-10-28T06:02:40Z</dcterms:modified>
</cp:coreProperties>
</file>