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6040" yWindow="0" windowWidth="25600" windowHeight="160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4" i="1" l="1"/>
  <c r="D164" i="1"/>
  <c r="E164" i="1"/>
  <c r="F164" i="1"/>
  <c r="G164" i="1"/>
  <c r="H164" i="1"/>
  <c r="I164" i="1"/>
  <c r="J164" i="1"/>
  <c r="K164" i="1"/>
  <c r="L164" i="1"/>
  <c r="C165" i="1"/>
  <c r="D165" i="1"/>
  <c r="E165" i="1"/>
  <c r="F165" i="1"/>
  <c r="G165" i="1"/>
  <c r="H165" i="1"/>
  <c r="I165" i="1"/>
  <c r="J165" i="1"/>
  <c r="K165" i="1"/>
  <c r="L165" i="1"/>
  <c r="C166" i="1"/>
  <c r="D166" i="1"/>
  <c r="E166" i="1"/>
  <c r="F166" i="1"/>
  <c r="G166" i="1"/>
  <c r="H166" i="1"/>
  <c r="I166" i="1"/>
  <c r="J166" i="1"/>
  <c r="K166" i="1"/>
  <c r="L166" i="1"/>
  <c r="C167" i="1"/>
  <c r="D167" i="1"/>
  <c r="E167" i="1"/>
  <c r="F167" i="1"/>
  <c r="G167" i="1"/>
  <c r="H167" i="1"/>
  <c r="I167" i="1"/>
  <c r="J167" i="1"/>
  <c r="K167" i="1"/>
  <c r="L167" i="1"/>
  <c r="D163" i="1"/>
  <c r="E163" i="1"/>
  <c r="F163" i="1"/>
  <c r="G163" i="1"/>
  <c r="H163" i="1"/>
  <c r="I163" i="1"/>
  <c r="J163" i="1"/>
  <c r="K163" i="1"/>
  <c r="L163" i="1"/>
  <c r="C163" i="1"/>
  <c r="B139" i="1"/>
  <c r="B153" i="1"/>
  <c r="B167" i="1"/>
  <c r="B138" i="1"/>
  <c r="B152" i="1"/>
  <c r="B166" i="1"/>
  <c r="B137" i="1"/>
  <c r="B151" i="1"/>
  <c r="B165" i="1"/>
  <c r="B164" i="1"/>
  <c r="B128" i="1"/>
  <c r="B135" i="1"/>
  <c r="B149" i="1"/>
  <c r="B163" i="1"/>
  <c r="L127" i="1"/>
  <c r="L134" i="1"/>
  <c r="L148" i="1"/>
  <c r="L162" i="1"/>
  <c r="K4" i="1"/>
  <c r="K127" i="1"/>
  <c r="K134" i="1"/>
  <c r="K148" i="1"/>
  <c r="K162" i="1"/>
  <c r="J4" i="1"/>
  <c r="J127" i="1"/>
  <c r="J134" i="1"/>
  <c r="J148" i="1"/>
  <c r="J162" i="1"/>
  <c r="I4" i="1"/>
  <c r="I127" i="1"/>
  <c r="I134" i="1"/>
  <c r="I148" i="1"/>
  <c r="I162" i="1"/>
  <c r="H4" i="1"/>
  <c r="H127" i="1"/>
  <c r="H134" i="1"/>
  <c r="H148" i="1"/>
  <c r="H162" i="1"/>
  <c r="G4" i="1"/>
  <c r="G127" i="1"/>
  <c r="G134" i="1"/>
  <c r="G148" i="1"/>
  <c r="G162" i="1"/>
  <c r="F4" i="1"/>
  <c r="F127" i="1"/>
  <c r="F134" i="1"/>
  <c r="F148" i="1"/>
  <c r="F162" i="1"/>
  <c r="E4" i="1"/>
  <c r="E127" i="1"/>
  <c r="E134" i="1"/>
  <c r="E148" i="1"/>
  <c r="E162" i="1"/>
  <c r="D4" i="1"/>
  <c r="D127" i="1"/>
  <c r="D134" i="1"/>
  <c r="D148" i="1"/>
  <c r="D162" i="1"/>
  <c r="C4" i="1"/>
  <c r="C127" i="1"/>
  <c r="C134" i="1"/>
  <c r="C148" i="1"/>
  <c r="C162" i="1"/>
  <c r="B16" i="1"/>
  <c r="B23" i="1"/>
  <c r="B30" i="1"/>
  <c r="B37" i="1"/>
  <c r="B44" i="1"/>
  <c r="B15" i="1"/>
  <c r="B22" i="1"/>
  <c r="B29" i="1"/>
  <c r="B36" i="1"/>
  <c r="B43" i="1"/>
  <c r="B14" i="1"/>
  <c r="B21" i="1"/>
  <c r="B28" i="1"/>
  <c r="B35" i="1"/>
  <c r="B42" i="1"/>
  <c r="B13" i="1"/>
  <c r="B20" i="1"/>
  <c r="B27" i="1"/>
  <c r="B34" i="1"/>
  <c r="B41" i="1"/>
  <c r="B12" i="1"/>
  <c r="B19" i="1"/>
  <c r="B26" i="1"/>
  <c r="B33" i="1"/>
  <c r="B40" i="1"/>
  <c r="L11" i="1"/>
  <c r="L18" i="1"/>
  <c r="L25" i="1"/>
  <c r="L32" i="1"/>
  <c r="L39" i="1"/>
  <c r="K11" i="1"/>
  <c r="K18" i="1"/>
  <c r="K25" i="1"/>
  <c r="K32" i="1"/>
  <c r="K39" i="1"/>
  <c r="J11" i="1"/>
  <c r="J18" i="1"/>
  <c r="J25" i="1"/>
  <c r="J32" i="1"/>
  <c r="J39" i="1"/>
  <c r="I11" i="1"/>
  <c r="I18" i="1"/>
  <c r="I25" i="1"/>
  <c r="I32" i="1"/>
  <c r="I39" i="1"/>
  <c r="H11" i="1"/>
  <c r="H18" i="1"/>
  <c r="H25" i="1"/>
  <c r="H32" i="1"/>
  <c r="H39" i="1"/>
  <c r="G11" i="1"/>
  <c r="G18" i="1"/>
  <c r="G25" i="1"/>
  <c r="G32" i="1"/>
  <c r="G39" i="1"/>
  <c r="F11" i="1"/>
  <c r="F18" i="1"/>
  <c r="F25" i="1"/>
  <c r="F32" i="1"/>
  <c r="F39" i="1"/>
  <c r="E11" i="1"/>
  <c r="E18" i="1"/>
  <c r="E25" i="1"/>
  <c r="E32" i="1"/>
  <c r="E39" i="1"/>
  <c r="D11" i="1"/>
  <c r="D18" i="1"/>
  <c r="D25" i="1"/>
  <c r="D32" i="1"/>
  <c r="D39" i="1"/>
  <c r="C11" i="1"/>
  <c r="C18" i="1"/>
  <c r="C25" i="1"/>
  <c r="C32" i="1"/>
  <c r="C39" i="1"/>
  <c r="C171" i="1"/>
  <c r="C136" i="1"/>
  <c r="C178" i="1"/>
  <c r="D171" i="1"/>
  <c r="D136" i="1"/>
  <c r="D178" i="1"/>
  <c r="E171" i="1"/>
  <c r="E136" i="1"/>
  <c r="E178" i="1"/>
  <c r="F171" i="1"/>
  <c r="F136" i="1"/>
  <c r="F178" i="1"/>
  <c r="G171" i="1"/>
  <c r="G136" i="1"/>
  <c r="G178" i="1"/>
  <c r="H171" i="1"/>
  <c r="H136" i="1"/>
  <c r="H178" i="1"/>
  <c r="I171" i="1"/>
  <c r="I136" i="1"/>
  <c r="I178" i="1"/>
  <c r="J171" i="1"/>
  <c r="J136" i="1"/>
  <c r="J178" i="1"/>
  <c r="K171" i="1"/>
  <c r="K136" i="1"/>
  <c r="K178" i="1"/>
  <c r="L171" i="1"/>
  <c r="L136" i="1"/>
  <c r="L178" i="1"/>
  <c r="C172" i="1"/>
  <c r="C137" i="1"/>
  <c r="C179" i="1"/>
  <c r="D172" i="1"/>
  <c r="D137" i="1"/>
  <c r="D179" i="1"/>
  <c r="E172" i="1"/>
  <c r="E137" i="1"/>
  <c r="E179" i="1"/>
  <c r="F172" i="1"/>
  <c r="F137" i="1"/>
  <c r="F179" i="1"/>
  <c r="G172" i="1"/>
  <c r="G137" i="1"/>
  <c r="G179" i="1"/>
  <c r="H172" i="1"/>
  <c r="H137" i="1"/>
  <c r="H179" i="1"/>
  <c r="I172" i="1"/>
  <c r="I137" i="1"/>
  <c r="I179" i="1"/>
  <c r="J172" i="1"/>
  <c r="J137" i="1"/>
  <c r="J179" i="1"/>
  <c r="K172" i="1"/>
  <c r="K137" i="1"/>
  <c r="K179" i="1"/>
  <c r="L172" i="1"/>
  <c r="L137" i="1"/>
  <c r="L179" i="1"/>
  <c r="C173" i="1"/>
  <c r="C138" i="1"/>
  <c r="C180" i="1"/>
  <c r="D173" i="1"/>
  <c r="D138" i="1"/>
  <c r="D180" i="1"/>
  <c r="E173" i="1"/>
  <c r="E138" i="1"/>
  <c r="E180" i="1"/>
  <c r="F173" i="1"/>
  <c r="F138" i="1"/>
  <c r="F180" i="1"/>
  <c r="G173" i="1"/>
  <c r="G138" i="1"/>
  <c r="G180" i="1"/>
  <c r="H173" i="1"/>
  <c r="H138" i="1"/>
  <c r="H180" i="1"/>
  <c r="I173" i="1"/>
  <c r="I138" i="1"/>
  <c r="I180" i="1"/>
  <c r="J173" i="1"/>
  <c r="J138" i="1"/>
  <c r="J180" i="1"/>
  <c r="K173" i="1"/>
  <c r="K138" i="1"/>
  <c r="K180" i="1"/>
  <c r="L173" i="1"/>
  <c r="L138" i="1"/>
  <c r="L180" i="1"/>
  <c r="C174" i="1"/>
  <c r="C139" i="1"/>
  <c r="C181" i="1"/>
  <c r="D174" i="1"/>
  <c r="D139" i="1"/>
  <c r="D181" i="1"/>
  <c r="E174" i="1"/>
  <c r="E139" i="1"/>
  <c r="E181" i="1"/>
  <c r="F174" i="1"/>
  <c r="F139" i="1"/>
  <c r="F181" i="1"/>
  <c r="G174" i="1"/>
  <c r="G139" i="1"/>
  <c r="G181" i="1"/>
  <c r="H174" i="1"/>
  <c r="H139" i="1"/>
  <c r="H181" i="1"/>
  <c r="I174" i="1"/>
  <c r="I139" i="1"/>
  <c r="I181" i="1"/>
  <c r="J174" i="1"/>
  <c r="J139" i="1"/>
  <c r="J181" i="1"/>
  <c r="K174" i="1"/>
  <c r="K139" i="1"/>
  <c r="K181" i="1"/>
  <c r="L174" i="1"/>
  <c r="L139" i="1"/>
  <c r="L181" i="1"/>
  <c r="D170" i="1"/>
  <c r="D135" i="1"/>
  <c r="D177" i="1"/>
  <c r="E170" i="1"/>
  <c r="E135" i="1"/>
  <c r="E177" i="1"/>
  <c r="F170" i="1"/>
  <c r="F135" i="1"/>
  <c r="F177" i="1"/>
  <c r="G170" i="1"/>
  <c r="G135" i="1"/>
  <c r="G177" i="1"/>
  <c r="H170" i="1"/>
  <c r="H135" i="1"/>
  <c r="H177" i="1"/>
  <c r="I170" i="1"/>
  <c r="I135" i="1"/>
  <c r="I177" i="1"/>
  <c r="J170" i="1"/>
  <c r="J135" i="1"/>
  <c r="J177" i="1"/>
  <c r="K170" i="1"/>
  <c r="K135" i="1"/>
  <c r="K177" i="1"/>
  <c r="L170" i="1"/>
  <c r="L135" i="1"/>
  <c r="L177" i="1"/>
  <c r="C170" i="1"/>
  <c r="C135" i="1"/>
  <c r="C177" i="1"/>
  <c r="B132" i="1"/>
  <c r="B174" i="1"/>
  <c r="B131" i="1"/>
  <c r="B173" i="1"/>
  <c r="B130" i="1"/>
  <c r="B172" i="1"/>
  <c r="B129" i="1"/>
  <c r="B136" i="1"/>
  <c r="B150" i="1"/>
  <c r="B171" i="1"/>
  <c r="B170" i="1"/>
  <c r="L169" i="1"/>
  <c r="K169" i="1"/>
  <c r="J169" i="1"/>
  <c r="I169" i="1"/>
  <c r="H169" i="1"/>
  <c r="G169" i="1"/>
  <c r="F169" i="1"/>
  <c r="E169" i="1"/>
  <c r="D169" i="1"/>
  <c r="C169" i="1"/>
  <c r="H234" i="1"/>
  <c r="H235" i="1"/>
  <c r="H236" i="1"/>
  <c r="H237" i="1"/>
  <c r="H233" i="1"/>
  <c r="C185" i="1"/>
  <c r="D185" i="1"/>
  <c r="E185" i="1"/>
  <c r="F185" i="1"/>
  <c r="G185" i="1"/>
  <c r="H185" i="1"/>
  <c r="I185" i="1"/>
  <c r="J185" i="1"/>
  <c r="K185" i="1"/>
  <c r="L185" i="1"/>
  <c r="C234" i="1"/>
  <c r="C186" i="1"/>
  <c r="D186" i="1"/>
  <c r="E186" i="1"/>
  <c r="F186" i="1"/>
  <c r="G186" i="1"/>
  <c r="H186" i="1"/>
  <c r="I186" i="1"/>
  <c r="J186" i="1"/>
  <c r="K186" i="1"/>
  <c r="L186" i="1"/>
  <c r="C235" i="1"/>
  <c r="C187" i="1"/>
  <c r="D187" i="1"/>
  <c r="E187" i="1"/>
  <c r="F187" i="1"/>
  <c r="G187" i="1"/>
  <c r="H187" i="1"/>
  <c r="I187" i="1"/>
  <c r="J187" i="1"/>
  <c r="K187" i="1"/>
  <c r="L187" i="1"/>
  <c r="C236" i="1"/>
  <c r="C188" i="1"/>
  <c r="D188" i="1"/>
  <c r="E188" i="1"/>
  <c r="F188" i="1"/>
  <c r="G188" i="1"/>
  <c r="H188" i="1"/>
  <c r="I188" i="1"/>
  <c r="J188" i="1"/>
  <c r="K188" i="1"/>
  <c r="L188" i="1"/>
  <c r="C237" i="1"/>
  <c r="C184" i="1"/>
  <c r="D184" i="1"/>
  <c r="E184" i="1"/>
  <c r="F184" i="1"/>
  <c r="G184" i="1"/>
  <c r="H184" i="1"/>
  <c r="I184" i="1"/>
  <c r="J184" i="1"/>
  <c r="K184" i="1"/>
  <c r="L184" i="1"/>
  <c r="C233" i="1"/>
  <c r="B144" i="1"/>
  <c r="B158" i="1"/>
  <c r="B179" i="1"/>
  <c r="B186" i="1"/>
  <c r="B193" i="1"/>
  <c r="B200" i="1"/>
  <c r="B207" i="1"/>
  <c r="B214" i="1"/>
  <c r="B235" i="1"/>
  <c r="B242" i="1"/>
  <c r="B145" i="1"/>
  <c r="B159" i="1"/>
  <c r="B180" i="1"/>
  <c r="B187" i="1"/>
  <c r="B194" i="1"/>
  <c r="B201" i="1"/>
  <c r="B208" i="1"/>
  <c r="B215" i="1"/>
  <c r="B236" i="1"/>
  <c r="B243" i="1"/>
  <c r="B146" i="1"/>
  <c r="B160" i="1"/>
  <c r="B181" i="1"/>
  <c r="B188" i="1"/>
  <c r="B195" i="1"/>
  <c r="B202" i="1"/>
  <c r="B209" i="1"/>
  <c r="B216" i="1"/>
  <c r="B237" i="1"/>
  <c r="B244" i="1"/>
  <c r="B143" i="1"/>
  <c r="B157" i="1"/>
  <c r="B178" i="1"/>
  <c r="B185" i="1"/>
  <c r="B192" i="1"/>
  <c r="B199" i="1"/>
  <c r="B206" i="1"/>
  <c r="B213" i="1"/>
  <c r="B234" i="1"/>
  <c r="B241" i="1"/>
  <c r="B142" i="1"/>
  <c r="B156" i="1"/>
  <c r="B177" i="1"/>
  <c r="B184" i="1"/>
  <c r="B191" i="1"/>
  <c r="B198" i="1"/>
  <c r="B205" i="1"/>
  <c r="B212" i="1"/>
  <c r="B233" i="1"/>
  <c r="B240" i="1"/>
  <c r="C150" i="1"/>
  <c r="D150" i="1"/>
  <c r="E150" i="1"/>
  <c r="F150" i="1"/>
  <c r="G150" i="1"/>
  <c r="H150" i="1"/>
  <c r="I150" i="1"/>
  <c r="J150" i="1"/>
  <c r="K150" i="1"/>
  <c r="L150" i="1"/>
  <c r="C151" i="1"/>
  <c r="D151" i="1"/>
  <c r="E151" i="1"/>
  <c r="F151" i="1"/>
  <c r="G151" i="1"/>
  <c r="H151" i="1"/>
  <c r="I151" i="1"/>
  <c r="J151" i="1"/>
  <c r="K151" i="1"/>
  <c r="L151" i="1"/>
  <c r="C152" i="1"/>
  <c r="D152" i="1"/>
  <c r="E152" i="1"/>
  <c r="F152" i="1"/>
  <c r="G152" i="1"/>
  <c r="H152" i="1"/>
  <c r="I152" i="1"/>
  <c r="J152" i="1"/>
  <c r="K152" i="1"/>
  <c r="L152" i="1"/>
  <c r="C153" i="1"/>
  <c r="D153" i="1"/>
  <c r="E153" i="1"/>
  <c r="F153" i="1"/>
  <c r="G153" i="1"/>
  <c r="H153" i="1"/>
  <c r="I153" i="1"/>
  <c r="J153" i="1"/>
  <c r="K153" i="1"/>
  <c r="L153" i="1"/>
  <c r="D149" i="1"/>
  <c r="E149" i="1"/>
  <c r="F149" i="1"/>
  <c r="G149" i="1"/>
  <c r="H149" i="1"/>
  <c r="I149" i="1"/>
  <c r="J149" i="1"/>
  <c r="K149" i="1"/>
  <c r="L149" i="1"/>
  <c r="C149" i="1"/>
  <c r="K251" i="1"/>
  <c r="L251" i="1"/>
  <c r="J251" i="1"/>
  <c r="M251" i="1"/>
  <c r="N251" i="1"/>
  <c r="N258" i="1"/>
  <c r="H278" i="1"/>
  <c r="K248" i="1"/>
  <c r="L248" i="1"/>
  <c r="J248" i="1"/>
  <c r="M248" i="1"/>
  <c r="N248" i="1"/>
  <c r="N255" i="1"/>
  <c r="H275" i="1"/>
  <c r="K249" i="1"/>
  <c r="L249" i="1"/>
  <c r="J249" i="1"/>
  <c r="M249" i="1"/>
  <c r="N249" i="1"/>
  <c r="N256" i="1"/>
  <c r="H276" i="1"/>
  <c r="K250" i="1"/>
  <c r="L250" i="1"/>
  <c r="J250" i="1"/>
  <c r="M250" i="1"/>
  <c r="N250" i="1"/>
  <c r="N257" i="1"/>
  <c r="H277" i="1"/>
  <c r="K247" i="1"/>
  <c r="L247" i="1"/>
  <c r="J247" i="1"/>
  <c r="M247" i="1"/>
  <c r="N247" i="1"/>
  <c r="N254" i="1"/>
  <c r="H274" i="1"/>
  <c r="M254" i="1"/>
  <c r="C274" i="1"/>
  <c r="M255" i="1"/>
  <c r="C275" i="1"/>
  <c r="M256" i="1"/>
  <c r="C276" i="1"/>
  <c r="M257" i="1"/>
  <c r="C277" i="1"/>
  <c r="M258" i="1"/>
  <c r="C278" i="1"/>
  <c r="C46" i="1"/>
  <c r="C53" i="1"/>
  <c r="C60" i="1"/>
  <c r="C67" i="1"/>
  <c r="C74" i="1"/>
  <c r="C81" i="1"/>
  <c r="C88" i="1"/>
  <c r="C95" i="1"/>
  <c r="C102" i="1"/>
  <c r="D46" i="1"/>
  <c r="D53" i="1"/>
  <c r="D60" i="1"/>
  <c r="D67" i="1"/>
  <c r="D74" i="1"/>
  <c r="D81" i="1"/>
  <c r="D88" i="1"/>
  <c r="D95" i="1"/>
  <c r="D102" i="1"/>
  <c r="E46" i="1"/>
  <c r="E53" i="1"/>
  <c r="E60" i="1"/>
  <c r="E67" i="1"/>
  <c r="E74" i="1"/>
  <c r="E81" i="1"/>
  <c r="E88" i="1"/>
  <c r="E95" i="1"/>
  <c r="E102" i="1"/>
  <c r="F46" i="1"/>
  <c r="F53" i="1"/>
  <c r="F60" i="1"/>
  <c r="F67" i="1"/>
  <c r="F74" i="1"/>
  <c r="F81" i="1"/>
  <c r="F88" i="1"/>
  <c r="F95" i="1"/>
  <c r="F102" i="1"/>
  <c r="G46" i="1"/>
  <c r="G53" i="1"/>
  <c r="G60" i="1"/>
  <c r="G67" i="1"/>
  <c r="G74" i="1"/>
  <c r="G81" i="1"/>
  <c r="G88" i="1"/>
  <c r="G95" i="1"/>
  <c r="G102" i="1"/>
  <c r="H46" i="1"/>
  <c r="H53" i="1"/>
  <c r="H60" i="1"/>
  <c r="H67" i="1"/>
  <c r="H74" i="1"/>
  <c r="H81" i="1"/>
  <c r="H88" i="1"/>
  <c r="H95" i="1"/>
  <c r="H102" i="1"/>
  <c r="I46" i="1"/>
  <c r="I53" i="1"/>
  <c r="I60" i="1"/>
  <c r="I67" i="1"/>
  <c r="I74" i="1"/>
  <c r="I81" i="1"/>
  <c r="I88" i="1"/>
  <c r="I95" i="1"/>
  <c r="I102" i="1"/>
  <c r="J46" i="1"/>
  <c r="J53" i="1"/>
  <c r="J60" i="1"/>
  <c r="J67" i="1"/>
  <c r="J74" i="1"/>
  <c r="J81" i="1"/>
  <c r="J88" i="1"/>
  <c r="J95" i="1"/>
  <c r="J102" i="1"/>
  <c r="K46" i="1"/>
  <c r="K53" i="1"/>
  <c r="K60" i="1"/>
  <c r="K67" i="1"/>
  <c r="K74" i="1"/>
  <c r="K81" i="1"/>
  <c r="K88" i="1"/>
  <c r="K95" i="1"/>
  <c r="K102" i="1"/>
  <c r="L46" i="1"/>
  <c r="L53" i="1"/>
  <c r="L60" i="1"/>
  <c r="L67" i="1"/>
  <c r="L74" i="1"/>
  <c r="L81" i="1"/>
  <c r="L88" i="1"/>
  <c r="L95" i="1"/>
  <c r="L102" i="1"/>
  <c r="C227" i="1"/>
  <c r="D227" i="1"/>
  <c r="E227" i="1"/>
  <c r="F227" i="1"/>
  <c r="G227" i="1"/>
  <c r="H227" i="1"/>
  <c r="I227" i="1"/>
  <c r="J227" i="1"/>
  <c r="K227" i="1"/>
  <c r="L227" i="1"/>
  <c r="C228" i="1"/>
  <c r="D228" i="1"/>
  <c r="E228" i="1"/>
  <c r="F228" i="1"/>
  <c r="G228" i="1"/>
  <c r="H228" i="1"/>
  <c r="I228" i="1"/>
  <c r="J228" i="1"/>
  <c r="K228" i="1"/>
  <c r="L228" i="1"/>
  <c r="C229" i="1"/>
  <c r="D229" i="1"/>
  <c r="E229" i="1"/>
  <c r="F229" i="1"/>
  <c r="G229" i="1"/>
  <c r="H229" i="1"/>
  <c r="I229" i="1"/>
  <c r="J229" i="1"/>
  <c r="K229" i="1"/>
  <c r="L229" i="1"/>
  <c r="C230" i="1"/>
  <c r="D230" i="1"/>
  <c r="E230" i="1"/>
  <c r="F230" i="1"/>
  <c r="G230" i="1"/>
  <c r="H230" i="1"/>
  <c r="I230" i="1"/>
  <c r="J230" i="1"/>
  <c r="K230" i="1"/>
  <c r="L230" i="1"/>
  <c r="C226" i="1"/>
  <c r="D226" i="1"/>
  <c r="E226" i="1"/>
  <c r="F226" i="1"/>
  <c r="G226" i="1"/>
  <c r="H226" i="1"/>
  <c r="I226" i="1"/>
  <c r="J226" i="1"/>
  <c r="K226" i="1"/>
  <c r="L226" i="1"/>
  <c r="C220" i="1"/>
  <c r="C221" i="1"/>
  <c r="C222" i="1"/>
  <c r="C223" i="1"/>
  <c r="C219" i="1"/>
  <c r="D220" i="1"/>
  <c r="E220" i="1"/>
  <c r="F220" i="1"/>
  <c r="G220" i="1"/>
  <c r="H220" i="1"/>
  <c r="I220" i="1"/>
  <c r="J220" i="1"/>
  <c r="K220" i="1"/>
  <c r="L220" i="1"/>
  <c r="D221" i="1"/>
  <c r="E221" i="1"/>
  <c r="F221" i="1"/>
  <c r="G221" i="1"/>
  <c r="H221" i="1"/>
  <c r="I221" i="1"/>
  <c r="J221" i="1"/>
  <c r="K221" i="1"/>
  <c r="L221" i="1"/>
  <c r="D222" i="1"/>
  <c r="E222" i="1"/>
  <c r="F222" i="1"/>
  <c r="G222" i="1"/>
  <c r="H222" i="1"/>
  <c r="I222" i="1"/>
  <c r="J222" i="1"/>
  <c r="K222" i="1"/>
  <c r="L222" i="1"/>
  <c r="D223" i="1"/>
  <c r="E223" i="1"/>
  <c r="F223" i="1"/>
  <c r="G223" i="1"/>
  <c r="H223" i="1"/>
  <c r="I223" i="1"/>
  <c r="J223" i="1"/>
  <c r="K223" i="1"/>
  <c r="L223" i="1"/>
  <c r="D219" i="1"/>
  <c r="E219" i="1"/>
  <c r="F219" i="1"/>
  <c r="G219" i="1"/>
  <c r="H219" i="1"/>
  <c r="I219" i="1"/>
  <c r="J219" i="1"/>
  <c r="K219" i="1"/>
  <c r="L219" i="1"/>
  <c r="B51" i="1"/>
  <c r="B58" i="1"/>
  <c r="B65" i="1"/>
  <c r="B72" i="1"/>
  <c r="B79" i="1"/>
  <c r="B86" i="1"/>
  <c r="B93" i="1"/>
  <c r="B100" i="1"/>
  <c r="B107" i="1"/>
  <c r="B114" i="1"/>
  <c r="B50" i="1"/>
  <c r="B57" i="1"/>
  <c r="B64" i="1"/>
  <c r="B71" i="1"/>
  <c r="B78" i="1"/>
  <c r="B85" i="1"/>
  <c r="B92" i="1"/>
  <c r="B99" i="1"/>
  <c r="B106" i="1"/>
  <c r="B113" i="1"/>
  <c r="B49" i="1"/>
  <c r="B56" i="1"/>
  <c r="B63" i="1"/>
  <c r="B70" i="1"/>
  <c r="B77" i="1"/>
  <c r="B84" i="1"/>
  <c r="B91" i="1"/>
  <c r="B98" i="1"/>
  <c r="B105" i="1"/>
  <c r="B112" i="1"/>
  <c r="B48" i="1"/>
  <c r="B55" i="1"/>
  <c r="B62" i="1"/>
  <c r="B69" i="1"/>
  <c r="B76" i="1"/>
  <c r="B83" i="1"/>
  <c r="B90" i="1"/>
  <c r="B97" i="1"/>
  <c r="B104" i="1"/>
  <c r="B111" i="1"/>
  <c r="B47" i="1"/>
  <c r="B54" i="1"/>
  <c r="B61" i="1"/>
  <c r="B68" i="1"/>
  <c r="B75" i="1"/>
  <c r="B82" i="1"/>
  <c r="B89" i="1"/>
  <c r="B96" i="1"/>
  <c r="B103" i="1"/>
  <c r="B110" i="1"/>
  <c r="L109" i="1"/>
  <c r="K109" i="1"/>
  <c r="J109" i="1"/>
  <c r="I109" i="1"/>
  <c r="H109" i="1"/>
  <c r="G109" i="1"/>
  <c r="F109" i="1"/>
  <c r="E109" i="1"/>
  <c r="D109" i="1"/>
  <c r="C109" i="1"/>
  <c r="B223" i="1"/>
  <c r="B230" i="1"/>
  <c r="B222" i="1"/>
  <c r="B229" i="1"/>
  <c r="B221" i="1"/>
  <c r="B228" i="1"/>
  <c r="B220" i="1"/>
  <c r="B227" i="1"/>
  <c r="B219" i="1"/>
  <c r="B226" i="1"/>
  <c r="L141" i="1"/>
  <c r="L155" i="1"/>
  <c r="L176" i="1"/>
  <c r="L183" i="1"/>
  <c r="L190" i="1"/>
  <c r="L197" i="1"/>
  <c r="L204" i="1"/>
  <c r="L211" i="1"/>
  <c r="L218" i="1"/>
  <c r="L225" i="1"/>
  <c r="K141" i="1"/>
  <c r="K155" i="1"/>
  <c r="K176" i="1"/>
  <c r="K183" i="1"/>
  <c r="K190" i="1"/>
  <c r="K197" i="1"/>
  <c r="K204" i="1"/>
  <c r="K211" i="1"/>
  <c r="K218" i="1"/>
  <c r="K225" i="1"/>
  <c r="J141" i="1"/>
  <c r="J155" i="1"/>
  <c r="J176" i="1"/>
  <c r="J183" i="1"/>
  <c r="J190" i="1"/>
  <c r="J197" i="1"/>
  <c r="J204" i="1"/>
  <c r="J211" i="1"/>
  <c r="J218" i="1"/>
  <c r="J225" i="1"/>
  <c r="I141" i="1"/>
  <c r="I155" i="1"/>
  <c r="I176" i="1"/>
  <c r="I183" i="1"/>
  <c r="I190" i="1"/>
  <c r="I197" i="1"/>
  <c r="I204" i="1"/>
  <c r="I211" i="1"/>
  <c r="I218" i="1"/>
  <c r="I225" i="1"/>
  <c r="H141" i="1"/>
  <c r="H155" i="1"/>
  <c r="H176" i="1"/>
  <c r="H183" i="1"/>
  <c r="H190" i="1"/>
  <c r="H197" i="1"/>
  <c r="H204" i="1"/>
  <c r="H211" i="1"/>
  <c r="H218" i="1"/>
  <c r="H225" i="1"/>
  <c r="G141" i="1"/>
  <c r="G155" i="1"/>
  <c r="G176" i="1"/>
  <c r="G183" i="1"/>
  <c r="G190" i="1"/>
  <c r="G197" i="1"/>
  <c r="G204" i="1"/>
  <c r="G211" i="1"/>
  <c r="G218" i="1"/>
  <c r="G225" i="1"/>
  <c r="F141" i="1"/>
  <c r="F155" i="1"/>
  <c r="F176" i="1"/>
  <c r="F183" i="1"/>
  <c r="F190" i="1"/>
  <c r="F197" i="1"/>
  <c r="F204" i="1"/>
  <c r="F211" i="1"/>
  <c r="F218" i="1"/>
  <c r="F225" i="1"/>
  <c r="E141" i="1"/>
  <c r="E155" i="1"/>
  <c r="E176" i="1"/>
  <c r="E183" i="1"/>
  <c r="E190" i="1"/>
  <c r="E197" i="1"/>
  <c r="E204" i="1"/>
  <c r="E211" i="1"/>
  <c r="E218" i="1"/>
  <c r="E225" i="1"/>
  <c r="D141" i="1"/>
  <c r="D155" i="1"/>
  <c r="D176" i="1"/>
  <c r="D183" i="1"/>
  <c r="D190" i="1"/>
  <c r="D197" i="1"/>
  <c r="D204" i="1"/>
  <c r="D211" i="1"/>
  <c r="D218" i="1"/>
  <c r="D225" i="1"/>
  <c r="C141" i="1"/>
  <c r="C155" i="1"/>
  <c r="C176" i="1"/>
  <c r="C183" i="1"/>
  <c r="C190" i="1"/>
  <c r="C197" i="1"/>
  <c r="C204" i="1"/>
  <c r="C211" i="1"/>
  <c r="C218" i="1"/>
  <c r="C225" i="1"/>
  <c r="C213" i="1"/>
  <c r="D213" i="1"/>
  <c r="E213" i="1"/>
  <c r="F213" i="1"/>
  <c r="G213" i="1"/>
  <c r="H213" i="1"/>
  <c r="I213" i="1"/>
  <c r="J213" i="1"/>
  <c r="K213" i="1"/>
  <c r="L213" i="1"/>
  <c r="C214" i="1"/>
  <c r="D214" i="1"/>
  <c r="E214" i="1"/>
  <c r="F214" i="1"/>
  <c r="G214" i="1"/>
  <c r="H214" i="1"/>
  <c r="I214" i="1"/>
  <c r="J214" i="1"/>
  <c r="K214" i="1"/>
  <c r="L214" i="1"/>
  <c r="C215" i="1"/>
  <c r="D215" i="1"/>
  <c r="E215" i="1"/>
  <c r="F215" i="1"/>
  <c r="G215" i="1"/>
  <c r="H215" i="1"/>
  <c r="I215" i="1"/>
  <c r="J215" i="1"/>
  <c r="K215" i="1"/>
  <c r="L215" i="1"/>
  <c r="C216" i="1"/>
  <c r="D216" i="1"/>
  <c r="E216" i="1"/>
  <c r="F216" i="1"/>
  <c r="G216" i="1"/>
  <c r="H216" i="1"/>
  <c r="I216" i="1"/>
  <c r="J216" i="1"/>
  <c r="K216" i="1"/>
  <c r="L216" i="1"/>
  <c r="D212" i="1"/>
  <c r="E212" i="1"/>
  <c r="F212" i="1"/>
  <c r="G212" i="1"/>
  <c r="H212" i="1"/>
  <c r="I212" i="1"/>
  <c r="J212" i="1"/>
  <c r="K212" i="1"/>
  <c r="L212" i="1"/>
  <c r="C212" i="1"/>
  <c r="L255" i="1"/>
  <c r="L256" i="1"/>
  <c r="L257" i="1"/>
  <c r="L258" i="1"/>
  <c r="L254" i="1"/>
  <c r="B249" i="1"/>
  <c r="B256" i="1"/>
  <c r="B276" i="1"/>
  <c r="B250" i="1"/>
  <c r="B257" i="1"/>
  <c r="B277" i="1"/>
  <c r="B251" i="1"/>
  <c r="B258" i="1"/>
  <c r="B278" i="1"/>
  <c r="B248" i="1"/>
  <c r="B255" i="1"/>
  <c r="B275" i="1"/>
  <c r="B247" i="1"/>
  <c r="B254" i="1"/>
  <c r="B274" i="1"/>
  <c r="C248" i="1"/>
  <c r="C255" i="1"/>
  <c r="D248" i="1"/>
  <c r="D255" i="1"/>
  <c r="E248" i="1"/>
  <c r="E255" i="1"/>
  <c r="F248" i="1"/>
  <c r="F255" i="1"/>
  <c r="G248" i="1"/>
  <c r="G255" i="1"/>
  <c r="H248" i="1"/>
  <c r="H255" i="1"/>
  <c r="I248" i="1"/>
  <c r="I255" i="1"/>
  <c r="J255" i="1"/>
  <c r="K255" i="1"/>
  <c r="C249" i="1"/>
  <c r="C256" i="1"/>
  <c r="D249" i="1"/>
  <c r="D256" i="1"/>
  <c r="E249" i="1"/>
  <c r="E256" i="1"/>
  <c r="F249" i="1"/>
  <c r="F256" i="1"/>
  <c r="G249" i="1"/>
  <c r="G256" i="1"/>
  <c r="H249" i="1"/>
  <c r="H256" i="1"/>
  <c r="I249" i="1"/>
  <c r="I256" i="1"/>
  <c r="J256" i="1"/>
  <c r="K256" i="1"/>
  <c r="C250" i="1"/>
  <c r="C257" i="1"/>
  <c r="D250" i="1"/>
  <c r="D257" i="1"/>
  <c r="E250" i="1"/>
  <c r="E257" i="1"/>
  <c r="F250" i="1"/>
  <c r="F257" i="1"/>
  <c r="G250" i="1"/>
  <c r="G257" i="1"/>
  <c r="H250" i="1"/>
  <c r="H257" i="1"/>
  <c r="I250" i="1"/>
  <c r="I257" i="1"/>
  <c r="J257" i="1"/>
  <c r="K257" i="1"/>
  <c r="C251" i="1"/>
  <c r="C258" i="1"/>
  <c r="D251" i="1"/>
  <c r="D258" i="1"/>
  <c r="E251" i="1"/>
  <c r="E258" i="1"/>
  <c r="F251" i="1"/>
  <c r="F258" i="1"/>
  <c r="G251" i="1"/>
  <c r="G258" i="1"/>
  <c r="H251" i="1"/>
  <c r="H258" i="1"/>
  <c r="I251" i="1"/>
  <c r="I258" i="1"/>
  <c r="J258" i="1"/>
  <c r="K258" i="1"/>
  <c r="K254" i="1"/>
  <c r="J254" i="1"/>
  <c r="I247" i="1"/>
  <c r="I254" i="1"/>
  <c r="H247" i="1"/>
  <c r="H254" i="1"/>
  <c r="G247" i="1"/>
  <c r="G254" i="1"/>
  <c r="F247" i="1"/>
  <c r="F254" i="1"/>
  <c r="E247" i="1"/>
  <c r="E254" i="1"/>
  <c r="D247" i="1"/>
  <c r="D254" i="1"/>
  <c r="C247" i="1"/>
  <c r="C254" i="1"/>
  <c r="E246" i="1"/>
  <c r="E253" i="1"/>
  <c r="F246" i="1"/>
  <c r="F253" i="1"/>
  <c r="G246" i="1"/>
  <c r="G253" i="1"/>
  <c r="H246" i="1"/>
  <c r="H253" i="1"/>
  <c r="I246" i="1"/>
  <c r="I253" i="1"/>
  <c r="J246" i="1"/>
  <c r="J253" i="1"/>
  <c r="K246" i="1"/>
  <c r="K253" i="1"/>
  <c r="L246" i="1"/>
  <c r="L253" i="1"/>
  <c r="D246" i="1"/>
  <c r="D253" i="1"/>
  <c r="C246" i="1"/>
  <c r="C253" i="1"/>
  <c r="C206" i="1"/>
  <c r="D206" i="1"/>
  <c r="E206" i="1"/>
  <c r="F206" i="1"/>
  <c r="G206" i="1"/>
  <c r="H206" i="1"/>
  <c r="I206" i="1"/>
  <c r="J206" i="1"/>
  <c r="K206" i="1"/>
  <c r="L206" i="1"/>
  <c r="C207" i="1"/>
  <c r="D207" i="1"/>
  <c r="E207" i="1"/>
  <c r="F207" i="1"/>
  <c r="G207" i="1"/>
  <c r="H207" i="1"/>
  <c r="I207" i="1"/>
  <c r="J207" i="1"/>
  <c r="K207" i="1"/>
  <c r="L207" i="1"/>
  <c r="C208" i="1"/>
  <c r="D208" i="1"/>
  <c r="E208" i="1"/>
  <c r="F208" i="1"/>
  <c r="G208" i="1"/>
  <c r="H208" i="1"/>
  <c r="I208" i="1"/>
  <c r="J208" i="1"/>
  <c r="K208" i="1"/>
  <c r="L208" i="1"/>
  <c r="C209" i="1"/>
  <c r="D209" i="1"/>
  <c r="E209" i="1"/>
  <c r="F209" i="1"/>
  <c r="G209" i="1"/>
  <c r="H209" i="1"/>
  <c r="I209" i="1"/>
  <c r="J209" i="1"/>
  <c r="K209" i="1"/>
  <c r="L209" i="1"/>
  <c r="D205" i="1"/>
  <c r="E205" i="1"/>
  <c r="F205" i="1"/>
  <c r="G205" i="1"/>
  <c r="H205" i="1"/>
  <c r="I205" i="1"/>
  <c r="J205" i="1"/>
  <c r="K205" i="1"/>
  <c r="L205" i="1"/>
  <c r="C205" i="1"/>
  <c r="C199" i="1"/>
  <c r="D199" i="1"/>
  <c r="E199" i="1"/>
  <c r="F199" i="1"/>
  <c r="G199" i="1"/>
  <c r="H199" i="1"/>
  <c r="I199" i="1"/>
  <c r="J199" i="1"/>
  <c r="K199" i="1"/>
  <c r="L199" i="1"/>
  <c r="C200" i="1"/>
  <c r="D200" i="1"/>
  <c r="E200" i="1"/>
  <c r="F200" i="1"/>
  <c r="G200" i="1"/>
  <c r="H200" i="1"/>
  <c r="I200" i="1"/>
  <c r="J200" i="1"/>
  <c r="K200" i="1"/>
  <c r="L200" i="1"/>
  <c r="C201" i="1"/>
  <c r="D201" i="1"/>
  <c r="E201" i="1"/>
  <c r="F201" i="1"/>
  <c r="G201" i="1"/>
  <c r="H201" i="1"/>
  <c r="I201" i="1"/>
  <c r="J201" i="1"/>
  <c r="K201" i="1"/>
  <c r="L201" i="1"/>
  <c r="C202" i="1"/>
  <c r="D202" i="1"/>
  <c r="E202" i="1"/>
  <c r="F202" i="1"/>
  <c r="G202" i="1"/>
  <c r="H202" i="1"/>
  <c r="I202" i="1"/>
  <c r="J202" i="1"/>
  <c r="K202" i="1"/>
  <c r="L202" i="1"/>
  <c r="D198" i="1"/>
  <c r="E198" i="1"/>
  <c r="F198" i="1"/>
  <c r="G198" i="1"/>
  <c r="H198" i="1"/>
  <c r="I198" i="1"/>
  <c r="J198" i="1"/>
  <c r="K198" i="1"/>
  <c r="L198" i="1"/>
  <c r="C198" i="1"/>
  <c r="C192" i="1"/>
  <c r="D192" i="1"/>
  <c r="E192" i="1"/>
  <c r="F192" i="1"/>
  <c r="G192" i="1"/>
  <c r="H192" i="1"/>
  <c r="I192" i="1"/>
  <c r="J192" i="1"/>
  <c r="K192" i="1"/>
  <c r="L192" i="1"/>
  <c r="C193" i="1"/>
  <c r="D193" i="1"/>
  <c r="E193" i="1"/>
  <c r="F193" i="1"/>
  <c r="G193" i="1"/>
  <c r="H193" i="1"/>
  <c r="I193" i="1"/>
  <c r="J193" i="1"/>
  <c r="K193" i="1"/>
  <c r="L193" i="1"/>
  <c r="C194" i="1"/>
  <c r="D194" i="1"/>
  <c r="E194" i="1"/>
  <c r="F194" i="1"/>
  <c r="G194" i="1"/>
  <c r="H194" i="1"/>
  <c r="I194" i="1"/>
  <c r="J194" i="1"/>
  <c r="K194" i="1"/>
  <c r="L194" i="1"/>
  <c r="C195" i="1"/>
  <c r="D195" i="1"/>
  <c r="E195" i="1"/>
  <c r="F195" i="1"/>
  <c r="G195" i="1"/>
  <c r="H195" i="1"/>
  <c r="I195" i="1"/>
  <c r="J195" i="1"/>
  <c r="K195" i="1"/>
  <c r="L195" i="1"/>
  <c r="D191" i="1"/>
  <c r="E191" i="1"/>
  <c r="F191" i="1"/>
  <c r="G191" i="1"/>
  <c r="H191" i="1"/>
  <c r="I191" i="1"/>
  <c r="J191" i="1"/>
  <c r="K191" i="1"/>
  <c r="L191" i="1"/>
  <c r="C191" i="1"/>
  <c r="C157" i="1"/>
  <c r="D157" i="1"/>
  <c r="E157" i="1"/>
  <c r="F157" i="1"/>
  <c r="G157" i="1"/>
  <c r="H157" i="1"/>
  <c r="I157" i="1"/>
  <c r="J157" i="1"/>
  <c r="K157" i="1"/>
  <c r="L157" i="1"/>
  <c r="C158" i="1"/>
  <c r="D158" i="1"/>
  <c r="E158" i="1"/>
  <c r="F158" i="1"/>
  <c r="G158" i="1"/>
  <c r="H158" i="1"/>
  <c r="I158" i="1"/>
  <c r="J158" i="1"/>
  <c r="K158" i="1"/>
  <c r="L158" i="1"/>
  <c r="C159" i="1"/>
  <c r="D159" i="1"/>
  <c r="E159" i="1"/>
  <c r="F159" i="1"/>
  <c r="G159" i="1"/>
  <c r="H159" i="1"/>
  <c r="I159" i="1"/>
  <c r="J159" i="1"/>
  <c r="K159" i="1"/>
  <c r="L159" i="1"/>
  <c r="C160" i="1"/>
  <c r="D160" i="1"/>
  <c r="E160" i="1"/>
  <c r="F160" i="1"/>
  <c r="G160" i="1"/>
  <c r="H160" i="1"/>
  <c r="I160" i="1"/>
  <c r="J160" i="1"/>
  <c r="K160" i="1"/>
  <c r="L160" i="1"/>
  <c r="D156" i="1"/>
  <c r="E156" i="1"/>
  <c r="F156" i="1"/>
  <c r="G156" i="1"/>
  <c r="H156" i="1"/>
  <c r="I156" i="1"/>
  <c r="J156" i="1"/>
  <c r="K156" i="1"/>
  <c r="L156" i="1"/>
  <c r="C156" i="1"/>
  <c r="C143" i="1"/>
  <c r="D143" i="1"/>
  <c r="E143" i="1"/>
  <c r="F143" i="1"/>
  <c r="G143" i="1"/>
  <c r="H143" i="1"/>
  <c r="I143" i="1"/>
  <c r="J143" i="1"/>
  <c r="K143" i="1"/>
  <c r="L143" i="1"/>
  <c r="C144" i="1"/>
  <c r="D144" i="1"/>
  <c r="E144" i="1"/>
  <c r="F144" i="1"/>
  <c r="G144" i="1"/>
  <c r="H144" i="1"/>
  <c r="I144" i="1"/>
  <c r="J144" i="1"/>
  <c r="K144" i="1"/>
  <c r="L144" i="1"/>
  <c r="C145" i="1"/>
  <c r="D145" i="1"/>
  <c r="E145" i="1"/>
  <c r="F145" i="1"/>
  <c r="G145" i="1"/>
  <c r="H145" i="1"/>
  <c r="I145" i="1"/>
  <c r="J145" i="1"/>
  <c r="K145" i="1"/>
  <c r="L145" i="1"/>
  <c r="C146" i="1"/>
  <c r="D146" i="1"/>
  <c r="E146" i="1"/>
  <c r="F146" i="1"/>
  <c r="G146" i="1"/>
  <c r="H146" i="1"/>
  <c r="I146" i="1"/>
  <c r="J146" i="1"/>
  <c r="K146" i="1"/>
  <c r="L146" i="1"/>
  <c r="D142" i="1"/>
  <c r="E142" i="1"/>
  <c r="F142" i="1"/>
  <c r="G142" i="1"/>
  <c r="H142" i="1"/>
  <c r="I142" i="1"/>
  <c r="J142" i="1"/>
  <c r="K142" i="1"/>
  <c r="L142" i="1"/>
  <c r="C142" i="1"/>
  <c r="C129" i="1"/>
  <c r="D129" i="1"/>
  <c r="E129" i="1"/>
  <c r="F129" i="1"/>
  <c r="G129" i="1"/>
  <c r="H129" i="1"/>
  <c r="I129" i="1"/>
  <c r="J129" i="1"/>
  <c r="K129" i="1"/>
  <c r="L129" i="1"/>
  <c r="C130" i="1"/>
  <c r="D130" i="1"/>
  <c r="E130" i="1"/>
  <c r="F130" i="1"/>
  <c r="G130" i="1"/>
  <c r="H130" i="1"/>
  <c r="I130" i="1"/>
  <c r="J130" i="1"/>
  <c r="K130" i="1"/>
  <c r="L130" i="1"/>
  <c r="C131" i="1"/>
  <c r="D131" i="1"/>
  <c r="E131" i="1"/>
  <c r="F131" i="1"/>
  <c r="G131" i="1"/>
  <c r="H131" i="1"/>
  <c r="I131" i="1"/>
  <c r="J131" i="1"/>
  <c r="K131" i="1"/>
  <c r="L131" i="1"/>
  <c r="C132" i="1"/>
  <c r="D132" i="1"/>
  <c r="E132" i="1"/>
  <c r="F132" i="1"/>
  <c r="G132" i="1"/>
  <c r="H132" i="1"/>
  <c r="I132" i="1"/>
  <c r="J132" i="1"/>
  <c r="K132" i="1"/>
  <c r="L132" i="1"/>
  <c r="D128" i="1"/>
  <c r="E128" i="1"/>
  <c r="F128" i="1"/>
  <c r="G128" i="1"/>
  <c r="H128" i="1"/>
  <c r="I128" i="1"/>
  <c r="J128" i="1"/>
  <c r="K128" i="1"/>
  <c r="L128" i="1"/>
  <c r="C128" i="1"/>
  <c r="B121" i="1"/>
  <c r="B120" i="1"/>
  <c r="B119" i="1"/>
  <c r="B118" i="1"/>
  <c r="B117" i="1"/>
</calcChain>
</file>

<file path=xl/sharedStrings.xml><?xml version="1.0" encoding="utf-8"?>
<sst xmlns="http://schemas.openxmlformats.org/spreadsheetml/2006/main" count="68" uniqueCount="67">
  <si>
    <t>ROE</t>
    <phoneticPr fontId="1" type="noConversion"/>
  </si>
  <si>
    <t>经营现金流</t>
    <phoneticPr fontId="1" type="noConversion"/>
  </si>
  <si>
    <t>资本开支</t>
    <phoneticPr fontId="1" type="noConversion"/>
  </si>
  <si>
    <t>营业收入</t>
    <phoneticPr fontId="1" type="noConversion"/>
  </si>
  <si>
    <t>总资产</t>
    <phoneticPr fontId="1" type="noConversion"/>
  </si>
  <si>
    <t>净利润</t>
    <phoneticPr fontId="1" type="noConversion"/>
  </si>
  <si>
    <t>净资产</t>
    <phoneticPr fontId="1" type="noConversion"/>
  </si>
  <si>
    <t>总负债</t>
    <phoneticPr fontId="1" type="noConversion"/>
  </si>
  <si>
    <t>流动资产</t>
    <phoneticPr fontId="1" type="noConversion"/>
  </si>
  <si>
    <t>流动负债</t>
    <phoneticPr fontId="1" type="noConversion"/>
  </si>
  <si>
    <t>存货</t>
    <phoneticPr fontId="1" type="noConversion"/>
  </si>
  <si>
    <t>固定资产</t>
    <phoneticPr fontId="1" type="noConversion"/>
  </si>
  <si>
    <t>财务费用</t>
    <phoneticPr fontId="1" type="noConversion"/>
  </si>
  <si>
    <t>最新财政年度有息负债</t>
    <phoneticPr fontId="1" type="noConversion"/>
  </si>
  <si>
    <t>最新财政年度现金</t>
    <phoneticPr fontId="1" type="noConversion"/>
  </si>
  <si>
    <t>EQ</t>
    <phoneticPr fontId="1" type="noConversion"/>
  </si>
  <si>
    <t>盈利能力</t>
    <phoneticPr fontId="1" type="noConversion"/>
  </si>
  <si>
    <t>净利率</t>
    <phoneticPr fontId="1" type="noConversion"/>
  </si>
  <si>
    <t>ROIC</t>
    <phoneticPr fontId="1" type="noConversion"/>
  </si>
  <si>
    <t>净现金流</t>
    <phoneticPr fontId="1" type="noConversion"/>
  </si>
  <si>
    <t>现金能力</t>
    <phoneticPr fontId="1" type="noConversion"/>
  </si>
  <si>
    <t>资产安全</t>
    <phoneticPr fontId="1" type="noConversion"/>
  </si>
  <si>
    <t>资产负债率</t>
    <phoneticPr fontId="1" type="noConversion"/>
  </si>
  <si>
    <t>流动比</t>
    <phoneticPr fontId="1" type="noConversion"/>
  </si>
  <si>
    <t>速动比</t>
    <phoneticPr fontId="1" type="noConversion"/>
  </si>
  <si>
    <t>运营效率</t>
    <phoneticPr fontId="1" type="noConversion"/>
  </si>
  <si>
    <t>三费占比</t>
    <phoneticPr fontId="1" type="noConversion"/>
  </si>
  <si>
    <t>小熊值</t>
    <phoneticPr fontId="1" type="noConversion"/>
  </si>
  <si>
    <t>调整值</t>
    <phoneticPr fontId="1" type="noConversion"/>
  </si>
  <si>
    <t>调整值根值</t>
    <phoneticPr fontId="1" type="noConversion"/>
  </si>
  <si>
    <t>通过护城河调整(强+2，弱+1，无0，负-1）</t>
    <phoneticPr fontId="1" type="noConversion"/>
  </si>
  <si>
    <t>通过增长速度调整（&gt;20%快+2，5%~20%慢+1，负-1）。若小熊基本值为负，则调低一档</t>
    <phoneticPr fontId="1" type="noConversion"/>
  </si>
  <si>
    <t>可接受的EV</t>
    <phoneticPr fontId="1" type="noConversion"/>
  </si>
  <si>
    <t>可接受的总市值</t>
    <phoneticPr fontId="1" type="noConversion"/>
  </si>
  <si>
    <t>安全边际</t>
    <phoneticPr fontId="1" type="noConversion"/>
  </si>
  <si>
    <t>最低安全边际</t>
    <phoneticPr fontId="1" type="noConversion"/>
  </si>
  <si>
    <t>销售费用</t>
    <phoneticPr fontId="1" type="noConversion"/>
  </si>
  <si>
    <t>管理费用</t>
    <phoneticPr fontId="1" type="noConversion"/>
  </si>
  <si>
    <t>三年最小值</t>
    <phoneticPr fontId="1" type="noConversion"/>
  </si>
  <si>
    <t>存货周转率</t>
    <phoneticPr fontId="1" type="noConversion"/>
  </si>
  <si>
    <t>资产周转率</t>
    <phoneticPr fontId="1" type="noConversion"/>
  </si>
  <si>
    <t>营业成本</t>
    <phoneticPr fontId="1" type="noConversion"/>
  </si>
  <si>
    <t>资产负债表</t>
    <phoneticPr fontId="1" type="noConversion"/>
  </si>
  <si>
    <t>综合损益表</t>
    <phoneticPr fontId="1" type="noConversion"/>
  </si>
  <si>
    <t>现金流量表</t>
    <phoneticPr fontId="1" type="noConversion"/>
  </si>
  <si>
    <t>最新现金与负债</t>
    <phoneticPr fontId="1" type="noConversion"/>
  </si>
  <si>
    <t>边际百分比</t>
    <phoneticPr fontId="1" type="noConversion"/>
  </si>
  <si>
    <t>按最近三年中的最低取</t>
    <phoneticPr fontId="1" type="noConversion"/>
  </si>
  <si>
    <t>营业利润总额</t>
    <phoneticPr fontId="1" type="noConversion"/>
  </si>
  <si>
    <t>三年最大值</t>
    <phoneticPr fontId="1" type="noConversion"/>
  </si>
  <si>
    <t>三年最大值</t>
    <phoneticPr fontId="1" type="noConversion"/>
  </si>
  <si>
    <t>按最近三年中的最高取</t>
    <phoneticPr fontId="1" type="noConversion"/>
  </si>
  <si>
    <t>毛利率</t>
    <phoneticPr fontId="1" type="noConversion"/>
  </si>
  <si>
    <t>基本值</t>
    <phoneticPr fontId="1" type="noConversion"/>
  </si>
  <si>
    <t>增长值</t>
    <phoneticPr fontId="1" type="noConversion"/>
  </si>
  <si>
    <t>EBIT</t>
    <phoneticPr fontId="1" type="noConversion"/>
  </si>
  <si>
    <t>小熊值</t>
    <phoneticPr fontId="1" type="noConversion"/>
  </si>
  <si>
    <t>各类彩色标识：</t>
    <phoneticPr fontId="1" type="noConversion"/>
  </si>
  <si>
    <t>处理分割线（以下参数自动生成）</t>
    <phoneticPr fontId="1" type="noConversion"/>
  </si>
  <si>
    <t>五粮液</t>
    <phoneticPr fontId="1" type="noConversion"/>
  </si>
  <si>
    <t>上汽集团</t>
    <phoneticPr fontId="1" type="noConversion"/>
  </si>
  <si>
    <t>青岛海尔</t>
    <phoneticPr fontId="1" type="noConversion"/>
  </si>
  <si>
    <t>中海油服</t>
    <phoneticPr fontId="1" type="noConversion"/>
  </si>
  <si>
    <t xml:space="preserve">得到了可以接受的总市值下面就需要估算该公司的估值范围，这里就需要确定该公司的安全边际了。不同的行业和不同的公司有不同的盈利和净现金流波动范围。例如钢铁公司是强周期公司，盈利和净现金流的波动非常大，可以从负的盈利和负的净现金流一直到某几年大赚特赚的时候。
     我们对于负债高、波动大的公司，要求的安全边际也比一般公司要大。
     1）对于十年中ROIC有两年以上为负值的公司，我们要求的安全边际自然是超级。
     2）对于十年中ROIC有两年以下为负值，或者波动范围很大的公司，我们要求的安全边际是大。
     3）对于十年中ROIC无一年负值，并且波动范围很小的公司，我们要求的安全边际就是小了。
     当然波动范围只是风险度和安全边际的一部分，一个公司还有更重要的地方需要考虑，就是他的负债。
     1）资产负债率，最有用的，最有效的。
     2）流动比，速动比，考察公司短期偿债能力的。
     我们一般要求公司的安全边际在10%到15%不等。安全边际分为10%，20%，30%，40%，50%。那么根据之前的这些ROIC的判断以及负债的判断，就可以将公司定在这几档范围内了。
</t>
    <phoneticPr fontId="1" type="noConversion"/>
  </si>
  <si>
    <t>税金及附加</t>
    <phoneticPr fontId="1" type="noConversion"/>
  </si>
  <si>
    <t>核心利润率</t>
    <phoneticPr fontId="1" type="noConversion"/>
  </si>
  <si>
    <t>中升控股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</si>
</sst>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00_ "/>
    <numFmt numFmtId="178" formatCode="0.0000%"/>
  </numFmts>
  <fonts count="11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微软雅黑"/>
      <charset val="134"/>
    </font>
    <font>
      <sz val="12"/>
      <name val="微软雅黑"/>
      <charset val="134"/>
    </font>
    <font>
      <b/>
      <sz val="12"/>
      <color rgb="FFFF0000"/>
      <name val="微软雅黑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800000"/>
      <name val="微软雅黑"/>
      <charset val="134"/>
    </font>
    <font>
      <sz val="12"/>
      <color theme="5" tint="-0.499984740745262"/>
      <name val="微软雅黑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4" fillId="0" borderId="0" xfId="0" applyFont="1"/>
    <xf numFmtId="0" fontId="5" fillId="5" borderId="0" xfId="0" applyFont="1" applyFill="1"/>
    <xf numFmtId="0" fontId="5" fillId="6" borderId="0" xfId="0" applyFont="1" applyFill="1"/>
    <xf numFmtId="0" fontId="5" fillId="4" borderId="0" xfId="0" applyFont="1" applyFill="1"/>
    <xf numFmtId="0" fontId="4" fillId="6" borderId="1" xfId="0" applyFont="1" applyFill="1" applyBorder="1"/>
    <xf numFmtId="0" fontId="4" fillId="2" borderId="1" xfId="0" applyFont="1" applyFill="1" applyBorder="1"/>
    <xf numFmtId="0" fontId="7" fillId="5" borderId="2" xfId="0" applyFont="1" applyFill="1" applyBorder="1"/>
    <xf numFmtId="0" fontId="7" fillId="5" borderId="3" xfId="0" applyFont="1" applyFill="1" applyBorder="1"/>
    <xf numFmtId="0" fontId="7" fillId="2" borderId="4" xfId="0" applyFont="1" applyFill="1" applyBorder="1"/>
    <xf numFmtId="0" fontId="7" fillId="4" borderId="3" xfId="0" applyFont="1" applyFill="1" applyBorder="1"/>
    <xf numFmtId="0" fontId="7" fillId="0" borderId="0" xfId="0" applyFont="1" applyBorder="1"/>
    <xf numFmtId="0" fontId="7" fillId="6" borderId="2" xfId="0" applyFont="1" applyFill="1" applyBorder="1"/>
    <xf numFmtId="0" fontId="7" fillId="6" borderId="3" xfId="0" applyFont="1" applyFill="1" applyBorder="1"/>
    <xf numFmtId="0" fontId="8" fillId="0" borderId="0" xfId="0" applyFont="1"/>
    <xf numFmtId="10" fontId="7" fillId="0" borderId="0" xfId="0" applyNumberFormat="1" applyFont="1" applyBorder="1"/>
    <xf numFmtId="10" fontId="7" fillId="3" borderId="4" xfId="0" applyNumberFormat="1" applyFont="1" applyFill="1" applyBorder="1"/>
    <xf numFmtId="0" fontId="6" fillId="3" borderId="1" xfId="0" applyFont="1" applyFill="1" applyBorder="1"/>
    <xf numFmtId="0" fontId="4" fillId="3" borderId="0" xfId="0" applyFont="1" applyFill="1"/>
    <xf numFmtId="0" fontId="4" fillId="7" borderId="0" xfId="0" applyFont="1" applyFill="1"/>
    <xf numFmtId="10" fontId="7" fillId="2" borderId="4" xfId="0" applyNumberFormat="1" applyFont="1" applyFill="1" applyBorder="1"/>
    <xf numFmtId="10" fontId="7" fillId="2" borderId="3" xfId="0" applyNumberFormat="1" applyFont="1" applyFill="1" applyBorder="1"/>
    <xf numFmtId="177" fontId="7" fillId="2" borderId="4" xfId="0" applyNumberFormat="1" applyFont="1" applyFill="1" applyBorder="1"/>
    <xf numFmtId="0" fontId="7" fillId="2" borderId="1" xfId="0" applyFont="1" applyFill="1" applyBorder="1"/>
    <xf numFmtId="0" fontId="4" fillId="8" borderId="1" xfId="0" applyFont="1" applyFill="1" applyBorder="1"/>
    <xf numFmtId="0" fontId="9" fillId="0" borderId="0" xfId="0" applyFont="1"/>
    <xf numFmtId="0" fontId="10" fillId="9" borderId="0" xfId="0" applyFont="1" applyFill="1"/>
    <xf numFmtId="0" fontId="7" fillId="9" borderId="2" xfId="0" applyFont="1" applyFill="1" applyBorder="1"/>
    <xf numFmtId="0" fontId="7" fillId="9" borderId="3" xfId="0" applyFont="1" applyFill="1" applyBorder="1"/>
    <xf numFmtId="10" fontId="7" fillId="9" borderId="3" xfId="0" applyNumberFormat="1" applyFont="1" applyFill="1" applyBorder="1"/>
    <xf numFmtId="0" fontId="7" fillId="9" borderId="1" xfId="0" applyFont="1" applyFill="1" applyBorder="1"/>
    <xf numFmtId="0" fontId="4" fillId="9" borderId="1" xfId="0" applyFont="1" applyFill="1" applyBorder="1"/>
    <xf numFmtId="0" fontId="7" fillId="4" borderId="2" xfId="0" applyFont="1" applyFill="1" applyBorder="1"/>
    <xf numFmtId="176" fontId="7" fillId="2" borderId="4" xfId="0" applyNumberFormat="1" applyFont="1" applyFill="1" applyBorder="1"/>
    <xf numFmtId="0" fontId="5" fillId="7" borderId="0" xfId="0" applyFont="1" applyFill="1"/>
    <xf numFmtId="0" fontId="5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9" borderId="5" xfId="0" applyFont="1" applyFill="1" applyBorder="1" applyAlignment="1">
      <alignment horizontal="center"/>
    </xf>
    <xf numFmtId="0" fontId="7" fillId="9" borderId="6" xfId="0" applyFont="1" applyFill="1" applyBorder="1" applyAlignment="1">
      <alignment horizontal="center"/>
    </xf>
    <xf numFmtId="0" fontId="7" fillId="9" borderId="2" xfId="0" applyFont="1" applyFill="1" applyBorder="1" applyAlignment="1">
      <alignment horizontal="center"/>
    </xf>
    <xf numFmtId="176" fontId="7" fillId="9" borderId="5" xfId="0" applyNumberFormat="1" applyFont="1" applyFill="1" applyBorder="1" applyAlignment="1">
      <alignment horizontal="center" wrapText="1"/>
    </xf>
    <xf numFmtId="176" fontId="7" fillId="9" borderId="6" xfId="0" applyNumberFormat="1" applyFont="1" applyFill="1" applyBorder="1" applyAlignment="1">
      <alignment horizontal="center" wrapText="1"/>
    </xf>
    <xf numFmtId="176" fontId="7" fillId="9" borderId="2" xfId="0" applyNumberFormat="1" applyFont="1" applyFill="1" applyBorder="1" applyAlignment="1">
      <alignment horizontal="center" wrapText="1"/>
    </xf>
    <xf numFmtId="178" fontId="7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0" fontId="7" fillId="8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</cellXfs>
  <cellStyles count="633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访问过的超链接" xfId="494" builtinId="9" hidden="1"/>
    <cellStyle name="访问过的超链接" xfId="496" builtinId="9" hidden="1"/>
    <cellStyle name="访问过的超链接" xfId="498" builtinId="9" hidden="1"/>
    <cellStyle name="访问过的超链接" xfId="500" builtinId="9" hidden="1"/>
    <cellStyle name="访问过的超链接" xfId="502" builtinId="9" hidden="1"/>
    <cellStyle name="访问过的超链接" xfId="504" builtinId="9" hidden="1"/>
    <cellStyle name="访问过的超链接" xfId="506" builtinId="9" hidden="1"/>
    <cellStyle name="访问过的超链接" xfId="508" builtinId="9" hidden="1"/>
    <cellStyle name="访问过的超链接" xfId="510" builtinId="9" hidden="1"/>
    <cellStyle name="访问过的超链接" xfId="512" builtinId="9" hidden="1"/>
    <cellStyle name="访问过的超链接" xfId="514" builtinId="9" hidden="1"/>
    <cellStyle name="访问过的超链接" xfId="516" builtinId="9" hidden="1"/>
    <cellStyle name="访问过的超链接" xfId="518" builtinId="9" hidden="1"/>
    <cellStyle name="访问过的超链接" xfId="520" builtinId="9" hidden="1"/>
    <cellStyle name="访问过的超链接" xfId="522" builtinId="9" hidden="1"/>
    <cellStyle name="访问过的超链接" xfId="524" builtinId="9" hidden="1"/>
    <cellStyle name="访问过的超链接" xfId="526" builtinId="9" hidden="1"/>
    <cellStyle name="访问过的超链接" xfId="528" builtinId="9" hidden="1"/>
    <cellStyle name="访问过的超链接" xfId="530" builtinId="9" hidden="1"/>
    <cellStyle name="访问过的超链接" xfId="532" builtinId="9" hidden="1"/>
    <cellStyle name="访问过的超链接" xfId="534" builtinId="9" hidden="1"/>
    <cellStyle name="访问过的超链接" xfId="536" builtinId="9" hidden="1"/>
    <cellStyle name="访问过的超链接" xfId="538" builtinId="9" hidden="1"/>
    <cellStyle name="访问过的超链接" xfId="540" builtinId="9" hidden="1"/>
    <cellStyle name="访问过的超链接" xfId="542" builtinId="9" hidden="1"/>
    <cellStyle name="访问过的超链接" xfId="544" builtinId="9" hidden="1"/>
    <cellStyle name="访问过的超链接" xfId="546" builtinId="9" hidden="1"/>
    <cellStyle name="访问过的超链接" xfId="548" builtinId="9" hidden="1"/>
    <cellStyle name="访问过的超链接" xfId="550" builtinId="9" hidden="1"/>
    <cellStyle name="访问过的超链接" xfId="552" builtinId="9" hidden="1"/>
    <cellStyle name="访问过的超链接" xfId="554" builtinId="9" hidden="1"/>
    <cellStyle name="访问过的超链接" xfId="556" builtinId="9" hidden="1"/>
    <cellStyle name="访问过的超链接" xfId="558" builtinId="9" hidden="1"/>
    <cellStyle name="访问过的超链接" xfId="560" builtinId="9" hidden="1"/>
    <cellStyle name="访问过的超链接" xfId="562" builtinId="9" hidden="1"/>
    <cellStyle name="访问过的超链接" xfId="564" builtinId="9" hidden="1"/>
    <cellStyle name="访问过的超链接" xfId="566" builtinId="9" hidden="1"/>
    <cellStyle name="访问过的超链接" xfId="568" builtinId="9" hidden="1"/>
    <cellStyle name="访问过的超链接" xfId="570" builtinId="9" hidden="1"/>
    <cellStyle name="访问过的超链接" xfId="572" builtinId="9" hidden="1"/>
    <cellStyle name="访问过的超链接" xfId="574" builtinId="9" hidden="1"/>
    <cellStyle name="访问过的超链接" xfId="576" builtinId="9" hidden="1"/>
    <cellStyle name="访问过的超链接" xfId="578" builtinId="9" hidden="1"/>
    <cellStyle name="访问过的超链接" xfId="580" builtinId="9" hidden="1"/>
    <cellStyle name="访问过的超链接" xfId="582" builtinId="9" hidden="1"/>
    <cellStyle name="访问过的超链接" xfId="584" builtinId="9" hidden="1"/>
    <cellStyle name="访问过的超链接" xfId="586" builtinId="9" hidden="1"/>
    <cellStyle name="访问过的超链接" xfId="588" builtinId="9" hidden="1"/>
    <cellStyle name="访问过的超链接" xfId="590" builtinId="9" hidden="1"/>
    <cellStyle name="访问过的超链接" xfId="592" builtinId="9" hidden="1"/>
    <cellStyle name="访问过的超链接" xfId="594" builtinId="9" hidden="1"/>
    <cellStyle name="访问过的超链接" xfId="596" builtinId="9" hidden="1"/>
    <cellStyle name="访问过的超链接" xfId="598" builtinId="9" hidden="1"/>
    <cellStyle name="访问过的超链接" xfId="600" builtinId="9" hidden="1"/>
    <cellStyle name="访问过的超链接" xfId="602" builtinId="9" hidden="1"/>
    <cellStyle name="访问过的超链接" xfId="604" builtinId="9" hidden="1"/>
    <cellStyle name="访问过的超链接" xfId="606" builtinId="9" hidden="1"/>
    <cellStyle name="访问过的超链接" xfId="608" builtinId="9" hidden="1"/>
    <cellStyle name="访问过的超链接" xfId="610" builtinId="9" hidden="1"/>
    <cellStyle name="访问过的超链接" xfId="612" builtinId="9" hidden="1"/>
    <cellStyle name="访问过的超链接" xfId="614" builtinId="9" hidden="1"/>
    <cellStyle name="访问过的超链接" xfId="616" builtinId="9" hidden="1"/>
    <cellStyle name="访问过的超链接" xfId="618" builtinId="9" hidden="1"/>
    <cellStyle name="访问过的超链接" xfId="620" builtinId="9" hidden="1"/>
    <cellStyle name="访问过的超链接" xfId="622" builtinId="9" hidden="1"/>
    <cellStyle name="访问过的超链接" xfId="624" builtinId="9" hidden="1"/>
    <cellStyle name="访问过的超链接" xfId="626" builtinId="9" hidden="1"/>
    <cellStyle name="访问过的超链接" xfId="628" builtinId="9" hidden="1"/>
    <cellStyle name="访问过的超链接" xfId="630" builtinId="9" hidden="1"/>
    <cellStyle name="访问过的超链接" xfId="632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8"/>
  <sheetViews>
    <sheetView tabSelected="1" topLeftCell="A256" zoomScale="130" zoomScaleNormal="130" zoomScalePageLayoutView="130" workbookViewId="0">
      <selection activeCell="B260" sqref="B260:L271"/>
    </sheetView>
  </sheetViews>
  <sheetFormatPr baseColWidth="10" defaultRowHeight="17" x14ac:dyDescent="0"/>
  <cols>
    <col min="1" max="1" width="10.83203125" style="25"/>
    <col min="2" max="2" width="16.1640625" style="1" customWidth="1"/>
    <col min="3" max="6" width="10.83203125" style="1" customWidth="1"/>
    <col min="7" max="16384" width="10.83203125" style="1"/>
  </cols>
  <sheetData>
    <row r="1" spans="2:12">
      <c r="B1" s="18" t="s">
        <v>57</v>
      </c>
      <c r="C1" s="2" t="s">
        <v>42</v>
      </c>
      <c r="D1" s="3" t="s">
        <v>43</v>
      </c>
      <c r="E1" s="4" t="s">
        <v>44</v>
      </c>
    </row>
    <row r="4" spans="2:12">
      <c r="B4" s="17" t="s">
        <v>3</v>
      </c>
      <c r="C4" s="5">
        <f t="shared" ref="C4:I4" si="0">D4-1</f>
        <v>2005</v>
      </c>
      <c r="D4" s="5">
        <f t="shared" si="0"/>
        <v>2006</v>
      </c>
      <c r="E4" s="5">
        <f t="shared" si="0"/>
        <v>2007</v>
      </c>
      <c r="F4" s="5">
        <f t="shared" si="0"/>
        <v>2008</v>
      </c>
      <c r="G4" s="5">
        <f t="shared" si="0"/>
        <v>2009</v>
      </c>
      <c r="H4" s="5">
        <f t="shared" si="0"/>
        <v>2010</v>
      </c>
      <c r="I4" s="5">
        <f t="shared" si="0"/>
        <v>2011</v>
      </c>
      <c r="J4" s="5">
        <f>K4-1</f>
        <v>2012</v>
      </c>
      <c r="K4" s="5">
        <f>L4-1</f>
        <v>2013</v>
      </c>
      <c r="L4" s="5">
        <v>2014</v>
      </c>
    </row>
    <row r="5" spans="2:12">
      <c r="B5" s="5" t="s">
        <v>66</v>
      </c>
      <c r="C5" s="6">
        <v>0</v>
      </c>
      <c r="D5" s="6">
        <v>6472.04</v>
      </c>
      <c r="E5" s="6">
        <v>9103.1299999999992</v>
      </c>
      <c r="F5" s="6">
        <v>10548.58</v>
      </c>
      <c r="G5" s="6">
        <v>13722.19</v>
      </c>
      <c r="H5" s="6">
        <v>24042.91</v>
      </c>
      <c r="I5" s="6">
        <v>41903.42</v>
      </c>
      <c r="J5" s="6">
        <v>50048.29</v>
      </c>
      <c r="K5" s="6">
        <v>52527.38</v>
      </c>
      <c r="L5" s="6">
        <v>54786.66</v>
      </c>
    </row>
    <row r="6" spans="2:12">
      <c r="B6" s="5" t="s">
        <v>59</v>
      </c>
      <c r="C6" s="6">
        <v>6301.44</v>
      </c>
      <c r="D6" s="6">
        <v>6424.44</v>
      </c>
      <c r="E6" s="6">
        <v>7397.01</v>
      </c>
      <c r="F6" s="6">
        <v>7328.56</v>
      </c>
      <c r="G6" s="6">
        <v>7933.07</v>
      </c>
      <c r="H6" s="6">
        <v>11129.22</v>
      </c>
      <c r="I6" s="6">
        <v>15541.3</v>
      </c>
      <c r="J6" s="6">
        <v>20350.599999999999</v>
      </c>
      <c r="K6" s="6">
        <v>27201.05</v>
      </c>
      <c r="L6" s="6">
        <v>24718.59</v>
      </c>
    </row>
    <row r="7" spans="2:12">
      <c r="B7" s="5" t="s">
        <v>62</v>
      </c>
      <c r="C7" s="6">
        <v>4261.01</v>
      </c>
      <c r="D7" s="6">
        <v>5347.15</v>
      </c>
      <c r="E7" s="6">
        <v>6524.16</v>
      </c>
      <c r="F7" s="6">
        <v>9241.9</v>
      </c>
      <c r="G7" s="6">
        <v>12430.25</v>
      </c>
      <c r="H7" s="6">
        <v>18345.400000000001</v>
      </c>
      <c r="I7" s="6">
        <v>18059.86</v>
      </c>
      <c r="J7" s="6">
        <v>18906.03</v>
      </c>
      <c r="K7" s="6">
        <v>22628.52</v>
      </c>
      <c r="L7" s="6">
        <v>27957.94</v>
      </c>
    </row>
    <row r="8" spans="2:12">
      <c r="B8" s="5" t="s">
        <v>61</v>
      </c>
      <c r="C8" s="6">
        <v>15319.07</v>
      </c>
      <c r="D8" s="6">
        <v>16522.669999999998</v>
      </c>
      <c r="E8" s="6">
        <v>23214.31</v>
      </c>
      <c r="F8" s="6">
        <v>29468.65</v>
      </c>
      <c r="G8" s="6">
        <v>30408.04</v>
      </c>
      <c r="H8" s="6">
        <v>32979.42</v>
      </c>
      <c r="I8" s="6">
        <v>60588.25</v>
      </c>
      <c r="J8" s="6">
        <v>73662.509999999995</v>
      </c>
      <c r="K8" s="6">
        <v>79856.600000000006</v>
      </c>
      <c r="L8" s="6">
        <v>86487.72</v>
      </c>
    </row>
    <row r="9" spans="2:12">
      <c r="B9" s="5" t="s">
        <v>60</v>
      </c>
      <c r="C9" s="6">
        <v>7512.72</v>
      </c>
      <c r="D9" s="6">
        <v>6420.2</v>
      </c>
      <c r="E9" s="6">
        <v>19523.88</v>
      </c>
      <c r="F9" s="6">
        <v>104083.58</v>
      </c>
      <c r="G9" s="6">
        <v>105405.6</v>
      </c>
      <c r="H9" s="6">
        <v>138875.42000000001</v>
      </c>
      <c r="I9" s="6">
        <v>312485.46999999997</v>
      </c>
      <c r="J9" s="6">
        <v>433095.47</v>
      </c>
      <c r="K9" s="6">
        <v>478432.6</v>
      </c>
      <c r="L9" s="6">
        <v>563345.69999999995</v>
      </c>
    </row>
    <row r="11" spans="2:12">
      <c r="B11" s="17" t="s">
        <v>4</v>
      </c>
      <c r="C11" s="7">
        <f>C4</f>
        <v>2005</v>
      </c>
      <c r="D11" s="7">
        <f t="shared" ref="D11:L11" si="1">D4</f>
        <v>2006</v>
      </c>
      <c r="E11" s="7">
        <f t="shared" si="1"/>
        <v>2007</v>
      </c>
      <c r="F11" s="7">
        <f t="shared" si="1"/>
        <v>2008</v>
      </c>
      <c r="G11" s="7">
        <f t="shared" si="1"/>
        <v>2009</v>
      </c>
      <c r="H11" s="7">
        <f t="shared" si="1"/>
        <v>2010</v>
      </c>
      <c r="I11" s="7">
        <f t="shared" si="1"/>
        <v>2011</v>
      </c>
      <c r="J11" s="7">
        <f t="shared" si="1"/>
        <v>2012</v>
      </c>
      <c r="K11" s="7">
        <f t="shared" si="1"/>
        <v>2013</v>
      </c>
      <c r="L11" s="7">
        <f t="shared" si="1"/>
        <v>2014</v>
      </c>
    </row>
    <row r="12" spans="2:12">
      <c r="B12" s="8" t="str">
        <f>B5</f>
        <v>中升控股</v>
      </c>
      <c r="C12" s="9">
        <v>0</v>
      </c>
      <c r="D12" s="9">
        <v>2180.11</v>
      </c>
      <c r="E12" s="9">
        <v>2949.14</v>
      </c>
      <c r="F12" s="9">
        <v>4170.5600000000004</v>
      </c>
      <c r="G12" s="9">
        <v>5504.46</v>
      </c>
      <c r="H12" s="9">
        <v>16199.63</v>
      </c>
      <c r="I12" s="9">
        <v>27860.38</v>
      </c>
      <c r="J12" s="9">
        <v>31494.85</v>
      </c>
      <c r="K12" s="9">
        <v>33735.18</v>
      </c>
      <c r="L12" s="9">
        <v>38908.300000000003</v>
      </c>
    </row>
    <row r="13" spans="2:12">
      <c r="B13" s="8" t="str">
        <f t="shared" ref="B13:B16" si="2">B6</f>
        <v>五粮液</v>
      </c>
      <c r="C13" s="9">
        <v>8810.5300000000007</v>
      </c>
      <c r="D13" s="9">
        <v>9614.09</v>
      </c>
      <c r="E13" s="9">
        <v>10340.15</v>
      </c>
      <c r="F13" s="9">
        <v>11571.65</v>
      </c>
      <c r="G13" s="9">
        <v>13496.42</v>
      </c>
      <c r="H13" s="9">
        <v>20849.09</v>
      </c>
      <c r="I13" s="9">
        <v>28673.5</v>
      </c>
      <c r="J13" s="9">
        <v>36905.839999999997</v>
      </c>
      <c r="K13" s="9">
        <v>45247.64</v>
      </c>
      <c r="L13" s="9">
        <v>44129.5</v>
      </c>
    </row>
    <row r="14" spans="2:12">
      <c r="B14" s="8" t="str">
        <f t="shared" si="2"/>
        <v>中海油服</v>
      </c>
      <c r="C14" s="9">
        <v>9217.34</v>
      </c>
      <c r="D14" s="9">
        <v>9765.23</v>
      </c>
      <c r="E14" s="9">
        <v>13133.41</v>
      </c>
      <c r="F14" s="9">
        <v>23089.08</v>
      </c>
      <c r="G14" s="9">
        <v>56272.92</v>
      </c>
      <c r="H14" s="9">
        <v>60933.34</v>
      </c>
      <c r="I14" s="9">
        <v>63593.34</v>
      </c>
      <c r="J14" s="9">
        <v>65001.68</v>
      </c>
      <c r="K14" s="9">
        <v>74709.539999999994</v>
      </c>
      <c r="L14" s="9">
        <v>79262.289999999994</v>
      </c>
    </row>
    <row r="15" spans="2:12">
      <c r="B15" s="8" t="str">
        <f t="shared" si="2"/>
        <v>青岛海尔</v>
      </c>
      <c r="C15" s="9">
        <v>7107.06</v>
      </c>
      <c r="D15" s="9">
        <v>6777.5</v>
      </c>
      <c r="E15" s="9">
        <v>9884.5400000000009</v>
      </c>
      <c r="F15" s="9">
        <v>11188.97</v>
      </c>
      <c r="G15" s="9">
        <v>12230.6</v>
      </c>
      <c r="H15" s="9">
        <v>21956.080000000002</v>
      </c>
      <c r="I15" s="9">
        <v>29267.16</v>
      </c>
      <c r="J15" s="9">
        <v>39782.300000000003</v>
      </c>
      <c r="K15" s="9">
        <v>49688.32</v>
      </c>
      <c r="L15" s="9">
        <v>61015.86</v>
      </c>
    </row>
    <row r="16" spans="2:12">
      <c r="B16" s="8" t="str">
        <f t="shared" si="2"/>
        <v>上汽集团</v>
      </c>
      <c r="C16" s="9">
        <v>13997.8</v>
      </c>
      <c r="D16" s="9">
        <v>14594.85</v>
      </c>
      <c r="E16" s="9">
        <v>83924.14</v>
      </c>
      <c r="F16" s="9">
        <v>101815.48</v>
      </c>
      <c r="G16" s="9">
        <v>107856.65</v>
      </c>
      <c r="H16" s="9">
        <v>138158.35999999999</v>
      </c>
      <c r="I16" s="9">
        <v>228842.36</v>
      </c>
      <c r="J16" s="9">
        <v>318633.2</v>
      </c>
      <c r="K16" s="9">
        <v>317202.96999999997</v>
      </c>
      <c r="L16" s="9">
        <v>373640.72</v>
      </c>
    </row>
    <row r="18" spans="2:12">
      <c r="B18" s="17" t="s">
        <v>1</v>
      </c>
      <c r="C18" s="32">
        <f t="shared" ref="C18:L18" si="3">C11</f>
        <v>2005</v>
      </c>
      <c r="D18" s="32">
        <f t="shared" si="3"/>
        <v>2006</v>
      </c>
      <c r="E18" s="32">
        <f t="shared" si="3"/>
        <v>2007</v>
      </c>
      <c r="F18" s="32">
        <f t="shared" si="3"/>
        <v>2008</v>
      </c>
      <c r="G18" s="32">
        <f t="shared" si="3"/>
        <v>2009</v>
      </c>
      <c r="H18" s="32">
        <f t="shared" si="3"/>
        <v>2010</v>
      </c>
      <c r="I18" s="32">
        <f t="shared" si="3"/>
        <v>2011</v>
      </c>
      <c r="J18" s="32">
        <f t="shared" si="3"/>
        <v>2012</v>
      </c>
      <c r="K18" s="32">
        <f t="shared" si="3"/>
        <v>2013</v>
      </c>
      <c r="L18" s="32">
        <f t="shared" si="3"/>
        <v>2014</v>
      </c>
    </row>
    <row r="19" spans="2:12">
      <c r="B19" s="10" t="str">
        <f>B12</f>
        <v>中升控股</v>
      </c>
      <c r="C19" s="9">
        <v>0</v>
      </c>
      <c r="D19" s="9">
        <v>-272.13</v>
      </c>
      <c r="E19" s="9">
        <v>152.5</v>
      </c>
      <c r="F19" s="9">
        <v>327.89</v>
      </c>
      <c r="G19" s="9">
        <v>189.32</v>
      </c>
      <c r="H19" s="9">
        <v>-855.68</v>
      </c>
      <c r="I19" s="9">
        <v>359.35</v>
      </c>
      <c r="J19" s="9">
        <v>114.36</v>
      </c>
      <c r="K19" s="9">
        <v>1806.6</v>
      </c>
      <c r="L19" s="9">
        <v>926.52800000000002</v>
      </c>
    </row>
    <row r="20" spans="2:12">
      <c r="B20" s="10" t="str">
        <f t="shared" ref="B20:B23" si="4">B13</f>
        <v>五粮液</v>
      </c>
      <c r="C20" s="9">
        <v>821.69</v>
      </c>
      <c r="D20" s="9">
        <v>1252.72</v>
      </c>
      <c r="E20" s="9">
        <v>1336.27</v>
      </c>
      <c r="F20" s="9">
        <v>1665.55</v>
      </c>
      <c r="G20" s="9">
        <v>1972.64</v>
      </c>
      <c r="H20" s="9">
        <v>6054.01</v>
      </c>
      <c r="I20" s="9">
        <v>7703.12</v>
      </c>
      <c r="J20" s="9">
        <v>9533.02</v>
      </c>
      <c r="K20" s="9">
        <v>8749.67</v>
      </c>
      <c r="L20" s="9">
        <v>1458.91</v>
      </c>
    </row>
    <row r="21" spans="2:12">
      <c r="B21" s="10" t="str">
        <f t="shared" si="4"/>
        <v>中海油服</v>
      </c>
      <c r="C21" s="9">
        <v>1503.04</v>
      </c>
      <c r="D21" s="9">
        <v>1261.68</v>
      </c>
      <c r="E21" s="9">
        <v>1822.02</v>
      </c>
      <c r="F21" s="9">
        <v>2964.28</v>
      </c>
      <c r="G21" s="9">
        <v>4036.66</v>
      </c>
      <c r="H21" s="9">
        <v>5604.87</v>
      </c>
      <c r="I21" s="9">
        <v>7855.07</v>
      </c>
      <c r="J21" s="9">
        <v>6348.84</v>
      </c>
      <c r="K21" s="9">
        <v>8738.86</v>
      </c>
      <c r="L21" s="9">
        <v>8463.19</v>
      </c>
    </row>
    <row r="22" spans="2:12">
      <c r="B22" s="10" t="str">
        <f t="shared" si="4"/>
        <v>青岛海尔</v>
      </c>
      <c r="C22" s="9">
        <v>738.26</v>
      </c>
      <c r="D22" s="9">
        <v>467.95</v>
      </c>
      <c r="E22" s="9">
        <v>1378.18</v>
      </c>
      <c r="F22" s="9">
        <v>1278.8599999999999</v>
      </c>
      <c r="G22" s="9">
        <v>1317.59</v>
      </c>
      <c r="H22" s="9">
        <v>4626.26</v>
      </c>
      <c r="I22" s="9">
        <v>5583.63</v>
      </c>
      <c r="J22" s="9">
        <v>6206.68</v>
      </c>
      <c r="K22" s="9">
        <v>5518.79</v>
      </c>
      <c r="L22" s="9">
        <v>6510.33</v>
      </c>
    </row>
    <row r="23" spans="2:12">
      <c r="B23" s="10" t="str">
        <f t="shared" si="4"/>
        <v>上汽集团</v>
      </c>
      <c r="C23" s="9">
        <v>287.13</v>
      </c>
      <c r="D23" s="9">
        <v>648.09</v>
      </c>
      <c r="E23" s="9">
        <v>5858.28</v>
      </c>
      <c r="F23" s="9">
        <v>-5263.47</v>
      </c>
      <c r="G23" s="9">
        <v>11669.84</v>
      </c>
      <c r="H23" s="9">
        <v>21572.5</v>
      </c>
      <c r="I23" s="9">
        <v>24974.13</v>
      </c>
      <c r="J23" s="9">
        <v>20209.349999999999</v>
      </c>
      <c r="K23" s="9">
        <v>19591.13</v>
      </c>
      <c r="L23" s="9">
        <v>20602.509999999998</v>
      </c>
    </row>
    <row r="24" spans="2:12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spans="2:12">
      <c r="B25" s="17" t="s">
        <v>2</v>
      </c>
      <c r="C25" s="32">
        <f t="shared" ref="C25:L25" si="5">C18</f>
        <v>2005</v>
      </c>
      <c r="D25" s="32">
        <f t="shared" si="5"/>
        <v>2006</v>
      </c>
      <c r="E25" s="32">
        <f t="shared" si="5"/>
        <v>2007</v>
      </c>
      <c r="F25" s="32">
        <f t="shared" si="5"/>
        <v>2008</v>
      </c>
      <c r="G25" s="32">
        <f t="shared" si="5"/>
        <v>2009</v>
      </c>
      <c r="H25" s="32">
        <f t="shared" si="5"/>
        <v>2010</v>
      </c>
      <c r="I25" s="32">
        <f t="shared" si="5"/>
        <v>2011</v>
      </c>
      <c r="J25" s="32">
        <f t="shared" si="5"/>
        <v>2012</v>
      </c>
      <c r="K25" s="32">
        <f t="shared" si="5"/>
        <v>2013</v>
      </c>
      <c r="L25" s="32">
        <f t="shared" si="5"/>
        <v>2014</v>
      </c>
    </row>
    <row r="26" spans="2:12">
      <c r="B26" s="10" t="str">
        <f>B19</f>
        <v>中升控股</v>
      </c>
      <c r="C26" s="9">
        <v>0</v>
      </c>
      <c r="D26" s="9">
        <v>220.09</v>
      </c>
      <c r="E26" s="9">
        <v>239.21</v>
      </c>
      <c r="F26" s="9">
        <v>545.69000000000005</v>
      </c>
      <c r="G26" s="9">
        <v>435.97</v>
      </c>
      <c r="H26" s="9">
        <v>2300.5100000000002</v>
      </c>
      <c r="I26" s="9">
        <v>3420.3</v>
      </c>
      <c r="J26" s="9">
        <v>3040.29</v>
      </c>
      <c r="K26" s="9">
        <v>2009.77</v>
      </c>
      <c r="L26" s="9">
        <v>2710.3339999999998</v>
      </c>
    </row>
    <row r="27" spans="2:12">
      <c r="B27" s="10" t="str">
        <f t="shared" ref="B27:B30" si="6">B20</f>
        <v>五粮液</v>
      </c>
      <c r="C27" s="9">
        <v>683.01</v>
      </c>
      <c r="D27" s="9">
        <v>117.07</v>
      </c>
      <c r="E27" s="9">
        <v>251.4</v>
      </c>
      <c r="F27" s="9">
        <v>248.81</v>
      </c>
      <c r="G27" s="9">
        <v>109.37</v>
      </c>
      <c r="H27" s="9">
        <v>985.16</v>
      </c>
      <c r="I27" s="9">
        <v>462.91</v>
      </c>
      <c r="J27" s="9">
        <v>536.11</v>
      </c>
      <c r="K27" s="9">
        <v>355.51</v>
      </c>
      <c r="L27" s="9">
        <v>341.53</v>
      </c>
    </row>
    <row r="28" spans="2:12">
      <c r="B28" s="10" t="str">
        <f t="shared" si="6"/>
        <v>中海油服</v>
      </c>
      <c r="C28" s="9">
        <v>1615.21</v>
      </c>
      <c r="D28" s="9">
        <v>2080.46</v>
      </c>
      <c r="E28" s="9">
        <v>1780.18</v>
      </c>
      <c r="F28" s="9">
        <v>3128.4</v>
      </c>
      <c r="G28" s="9">
        <v>7630.57</v>
      </c>
      <c r="H28" s="9">
        <v>7398.67</v>
      </c>
      <c r="I28" s="9">
        <v>4433.8999999999996</v>
      </c>
      <c r="J28" s="9">
        <v>4595.99</v>
      </c>
      <c r="K28" s="9">
        <v>3642.92</v>
      </c>
      <c r="L28" s="9">
        <v>8456.2900000000009</v>
      </c>
    </row>
    <row r="29" spans="2:12">
      <c r="B29" s="10" t="str">
        <f t="shared" si="6"/>
        <v>青岛海尔</v>
      </c>
      <c r="C29" s="9">
        <v>-703.9</v>
      </c>
      <c r="D29" s="9">
        <v>-350.02</v>
      </c>
      <c r="E29" s="9">
        <v>-198.32</v>
      </c>
      <c r="F29" s="9">
        <v>-312.37</v>
      </c>
      <c r="G29" s="9">
        <v>-222.99</v>
      </c>
      <c r="H29" s="9">
        <v>-569.24</v>
      </c>
      <c r="I29" s="9">
        <v>-171.13</v>
      </c>
      <c r="J29" s="9">
        <v>755.25</v>
      </c>
      <c r="K29" s="9">
        <v>-468.54</v>
      </c>
      <c r="L29" s="9">
        <v>-924.63</v>
      </c>
    </row>
    <row r="30" spans="2:12">
      <c r="B30" s="10" t="str">
        <f t="shared" si="6"/>
        <v>上汽集团</v>
      </c>
      <c r="C30" s="9">
        <v>732.11</v>
      </c>
      <c r="D30" s="9">
        <v>834.87</v>
      </c>
      <c r="E30" s="9">
        <v>1435.99</v>
      </c>
      <c r="F30" s="9">
        <v>4991.43</v>
      </c>
      <c r="G30" s="9">
        <v>7359.06</v>
      </c>
      <c r="H30" s="9">
        <v>3758.88</v>
      </c>
      <c r="I30" s="9">
        <v>7183.23</v>
      </c>
      <c r="J30" s="9">
        <v>16165.17</v>
      </c>
      <c r="K30" s="9">
        <v>16008.54</v>
      </c>
      <c r="L30" s="9">
        <v>15659.45</v>
      </c>
    </row>
    <row r="31" spans="2:12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</row>
    <row r="32" spans="2:12">
      <c r="B32" s="17" t="s">
        <v>5</v>
      </c>
      <c r="C32" s="12">
        <f>C25</f>
        <v>2005</v>
      </c>
      <c r="D32" s="12">
        <f t="shared" ref="D32:L32" si="7">D25</f>
        <v>2006</v>
      </c>
      <c r="E32" s="12">
        <f t="shared" si="7"/>
        <v>2007</v>
      </c>
      <c r="F32" s="12">
        <f t="shared" si="7"/>
        <v>2008</v>
      </c>
      <c r="G32" s="12">
        <f t="shared" si="7"/>
        <v>2009</v>
      </c>
      <c r="H32" s="12">
        <f t="shared" si="7"/>
        <v>2010</v>
      </c>
      <c r="I32" s="12">
        <f t="shared" si="7"/>
        <v>2011</v>
      </c>
      <c r="J32" s="12">
        <f t="shared" si="7"/>
        <v>2012</v>
      </c>
      <c r="K32" s="12">
        <f t="shared" si="7"/>
        <v>2013</v>
      </c>
      <c r="L32" s="12">
        <f t="shared" si="7"/>
        <v>2014</v>
      </c>
    </row>
    <row r="33" spans="2:12">
      <c r="B33" s="13" t="str">
        <f>B26</f>
        <v>中升控股</v>
      </c>
      <c r="C33" s="9">
        <v>0</v>
      </c>
      <c r="D33" s="9">
        <v>150.32</v>
      </c>
      <c r="E33" s="9">
        <v>303.45999999999998</v>
      </c>
      <c r="F33" s="9">
        <v>234.41</v>
      </c>
      <c r="G33" s="9">
        <v>493</v>
      </c>
      <c r="H33" s="9">
        <v>1082.3699999999999</v>
      </c>
      <c r="I33" s="9">
        <v>1643.09</v>
      </c>
      <c r="J33" s="9">
        <v>865.54</v>
      </c>
      <c r="K33" s="9">
        <v>1023.09</v>
      </c>
      <c r="L33" s="9">
        <v>780.72</v>
      </c>
    </row>
    <row r="34" spans="2:12">
      <c r="B34" s="13" t="str">
        <f t="shared" ref="B34:B37" si="8">B27</f>
        <v>五粮液</v>
      </c>
      <c r="C34" s="9">
        <v>829.76</v>
      </c>
      <c r="D34" s="9">
        <v>799.01</v>
      </c>
      <c r="E34" s="9">
        <v>1176.6099999999999</v>
      </c>
      <c r="F34" s="9">
        <v>1472.78</v>
      </c>
      <c r="G34" s="9">
        <v>1829.7</v>
      </c>
      <c r="H34" s="9">
        <v>3466.67</v>
      </c>
      <c r="I34" s="9">
        <v>4562.0600000000004</v>
      </c>
      <c r="J34" s="9">
        <v>6394.38</v>
      </c>
      <c r="K34" s="9">
        <v>10335.73</v>
      </c>
      <c r="L34" s="9">
        <v>8322.2199999999993</v>
      </c>
    </row>
    <row r="35" spans="2:12">
      <c r="B35" s="13" t="str">
        <f t="shared" si="8"/>
        <v>中海油服</v>
      </c>
      <c r="C35" s="9">
        <v>701.73</v>
      </c>
      <c r="D35" s="9">
        <v>823.53</v>
      </c>
      <c r="E35" s="9">
        <v>1128.24</v>
      </c>
      <c r="F35" s="9">
        <v>2237.58</v>
      </c>
      <c r="G35" s="9">
        <v>3102.24</v>
      </c>
      <c r="H35" s="9">
        <v>3135.32</v>
      </c>
      <c r="I35" s="9">
        <v>4128</v>
      </c>
      <c r="J35" s="9">
        <v>4039.54</v>
      </c>
      <c r="K35" s="9">
        <v>4569.7700000000004</v>
      </c>
      <c r="L35" s="9">
        <v>6726.43</v>
      </c>
    </row>
    <row r="36" spans="2:12">
      <c r="B36" s="13" t="str">
        <f t="shared" si="8"/>
        <v>青岛海尔</v>
      </c>
      <c r="C36" s="9">
        <v>397</v>
      </c>
      <c r="D36" s="9">
        <v>249.74</v>
      </c>
      <c r="E36" s="9">
        <v>637.77</v>
      </c>
      <c r="F36" s="9">
        <v>754.29</v>
      </c>
      <c r="G36" s="9">
        <v>978.7</v>
      </c>
      <c r="H36" s="9">
        <v>1374.61</v>
      </c>
      <c r="I36" s="9">
        <v>2824.28</v>
      </c>
      <c r="J36" s="9">
        <v>3647.66</v>
      </c>
      <c r="K36" s="9">
        <v>4360.6099999999997</v>
      </c>
      <c r="L36" s="9">
        <v>5551.28</v>
      </c>
    </row>
    <row r="37" spans="2:12">
      <c r="B37" s="13" t="str">
        <f t="shared" si="8"/>
        <v>上汽集团</v>
      </c>
      <c r="C37" s="9">
        <v>40.630000000000003</v>
      </c>
      <c r="D37" s="9">
        <v>58.14</v>
      </c>
      <c r="E37" s="9">
        <v>72.41</v>
      </c>
      <c r="F37" s="9">
        <v>94.76</v>
      </c>
      <c r="G37" s="9">
        <v>177.69</v>
      </c>
      <c r="H37" s="9">
        <v>241.02</v>
      </c>
      <c r="I37" s="9">
        <v>317.33</v>
      </c>
      <c r="J37" s="9">
        <v>420.91</v>
      </c>
      <c r="K37" s="9">
        <v>569.13</v>
      </c>
      <c r="L37" s="9">
        <v>770.84</v>
      </c>
    </row>
    <row r="39" spans="2:12">
      <c r="B39" s="17" t="s">
        <v>64</v>
      </c>
      <c r="C39" s="12">
        <f>C32</f>
        <v>2005</v>
      </c>
      <c r="D39" s="12">
        <f t="shared" ref="D39:L39" si="9">D32</f>
        <v>2006</v>
      </c>
      <c r="E39" s="12">
        <f t="shared" si="9"/>
        <v>2007</v>
      </c>
      <c r="F39" s="12">
        <f t="shared" si="9"/>
        <v>2008</v>
      </c>
      <c r="G39" s="12">
        <f t="shared" si="9"/>
        <v>2009</v>
      </c>
      <c r="H39" s="12">
        <f t="shared" si="9"/>
        <v>2010</v>
      </c>
      <c r="I39" s="12">
        <f t="shared" si="9"/>
        <v>2011</v>
      </c>
      <c r="J39" s="12">
        <f t="shared" si="9"/>
        <v>2012</v>
      </c>
      <c r="K39" s="12">
        <f t="shared" si="9"/>
        <v>2013</v>
      </c>
      <c r="L39" s="12">
        <f t="shared" si="9"/>
        <v>2014</v>
      </c>
    </row>
    <row r="40" spans="2:12">
      <c r="B40" s="13" t="str">
        <f>B33</f>
        <v>中升控股</v>
      </c>
      <c r="C40" s="9">
        <v>0</v>
      </c>
      <c r="D40" s="9">
        <v>27.04</v>
      </c>
      <c r="E40" s="9">
        <v>98.93</v>
      </c>
      <c r="F40" s="9">
        <v>83.27</v>
      </c>
      <c r="G40" s="9">
        <v>173.7</v>
      </c>
      <c r="H40" s="9">
        <v>301.62</v>
      </c>
      <c r="I40" s="9">
        <v>550.64</v>
      </c>
      <c r="J40" s="9">
        <v>291.02</v>
      </c>
      <c r="K40" s="9">
        <v>366.96</v>
      </c>
      <c r="L40" s="9">
        <v>314.73</v>
      </c>
    </row>
    <row r="41" spans="2:12">
      <c r="B41" s="13" t="str">
        <f t="shared" ref="B41:B44" si="10">B34</f>
        <v>五粮液</v>
      </c>
      <c r="C41" s="9">
        <v>612.55999999999995</v>
      </c>
      <c r="D41" s="9">
        <v>795.54</v>
      </c>
      <c r="E41" s="9">
        <v>686.32</v>
      </c>
      <c r="F41" s="9">
        <v>582.51</v>
      </c>
      <c r="G41" s="9">
        <v>565.75</v>
      </c>
      <c r="H41" s="9">
        <v>798.59</v>
      </c>
      <c r="I41" s="9">
        <v>1392.17</v>
      </c>
      <c r="J41" s="9">
        <v>1601.64</v>
      </c>
      <c r="K41" s="9">
        <v>2005.7</v>
      </c>
      <c r="L41" s="9">
        <v>1849.03</v>
      </c>
    </row>
    <row r="42" spans="2:12">
      <c r="B42" s="13" t="str">
        <f t="shared" si="10"/>
        <v>中海油服</v>
      </c>
      <c r="C42" s="9">
        <v>128.75</v>
      </c>
      <c r="D42" s="9">
        <v>153.54</v>
      </c>
      <c r="E42" s="9">
        <v>159.32</v>
      </c>
      <c r="F42" s="9">
        <v>233.91</v>
      </c>
      <c r="G42" s="9">
        <v>287.31</v>
      </c>
      <c r="H42" s="9">
        <v>466.75</v>
      </c>
      <c r="I42" s="9">
        <v>498.87</v>
      </c>
      <c r="J42" s="9">
        <v>479.9</v>
      </c>
      <c r="K42" s="9">
        <v>523.82000000000005</v>
      </c>
      <c r="L42" s="9">
        <v>594.12</v>
      </c>
    </row>
    <row r="43" spans="2:12">
      <c r="B43" s="13" t="str">
        <f t="shared" si="10"/>
        <v>青岛海尔</v>
      </c>
      <c r="C43" s="9">
        <v>15.84</v>
      </c>
      <c r="D43" s="9">
        <v>27.79</v>
      </c>
      <c r="E43" s="9">
        <v>43.03</v>
      </c>
      <c r="F43" s="9">
        <v>65.86</v>
      </c>
      <c r="G43" s="9">
        <v>95.45</v>
      </c>
      <c r="H43" s="9">
        <v>134.74</v>
      </c>
      <c r="I43" s="9">
        <v>160.22999999999999</v>
      </c>
      <c r="J43" s="9">
        <v>331.88</v>
      </c>
      <c r="K43" s="9">
        <v>429.87</v>
      </c>
      <c r="L43" s="9">
        <v>433.41</v>
      </c>
    </row>
    <row r="44" spans="2:12">
      <c r="B44" s="13" t="str">
        <f t="shared" si="10"/>
        <v>上汽集团</v>
      </c>
      <c r="C44" s="9">
        <v>23.49</v>
      </c>
      <c r="D44" s="9">
        <v>18.27</v>
      </c>
      <c r="E44" s="9">
        <v>75.67</v>
      </c>
      <c r="F44" s="9">
        <v>703.92</v>
      </c>
      <c r="G44" s="9">
        <v>790.13</v>
      </c>
      <c r="H44" s="9">
        <v>1465.44</v>
      </c>
      <c r="I44" s="9">
        <v>8172.32</v>
      </c>
      <c r="J44" s="9">
        <v>11054.3</v>
      </c>
      <c r="K44" s="9">
        <v>7975.38</v>
      </c>
      <c r="L44" s="9">
        <v>3439.46</v>
      </c>
    </row>
    <row r="46" spans="2:12">
      <c r="B46" s="17" t="s">
        <v>7</v>
      </c>
      <c r="C46" s="7">
        <f t="shared" ref="C46:L46" si="11">C32</f>
        <v>2005</v>
      </c>
      <c r="D46" s="7">
        <f t="shared" si="11"/>
        <v>2006</v>
      </c>
      <c r="E46" s="7">
        <f t="shared" si="11"/>
        <v>2007</v>
      </c>
      <c r="F46" s="7">
        <f t="shared" si="11"/>
        <v>2008</v>
      </c>
      <c r="G46" s="7">
        <f t="shared" si="11"/>
        <v>2009</v>
      </c>
      <c r="H46" s="7">
        <f t="shared" si="11"/>
        <v>2010</v>
      </c>
      <c r="I46" s="7">
        <f t="shared" si="11"/>
        <v>2011</v>
      </c>
      <c r="J46" s="7">
        <f t="shared" si="11"/>
        <v>2012</v>
      </c>
      <c r="K46" s="7">
        <f t="shared" si="11"/>
        <v>2013</v>
      </c>
      <c r="L46" s="7">
        <f t="shared" si="11"/>
        <v>2014</v>
      </c>
    </row>
    <row r="47" spans="2:12">
      <c r="B47" s="8" t="str">
        <f>B33</f>
        <v>中升控股</v>
      </c>
      <c r="C47" s="9">
        <v>0</v>
      </c>
      <c r="D47" s="9">
        <v>1636.91</v>
      </c>
      <c r="E47" s="9">
        <v>2142.4899999999998</v>
      </c>
      <c r="F47" s="9">
        <v>2484.79</v>
      </c>
      <c r="G47" s="9">
        <v>3356.66</v>
      </c>
      <c r="H47" s="9">
        <v>9485.06</v>
      </c>
      <c r="I47" s="9">
        <v>19582.57</v>
      </c>
      <c r="J47" s="9">
        <v>22664.97</v>
      </c>
      <c r="K47" s="9">
        <v>24038.05</v>
      </c>
      <c r="L47" s="9">
        <v>26527.323</v>
      </c>
    </row>
    <row r="48" spans="2:12">
      <c r="B48" s="8" t="str">
        <f>B34</f>
        <v>五粮液</v>
      </c>
      <c r="C48" s="9">
        <v>2223.5700000000002</v>
      </c>
      <c r="D48" s="9">
        <v>2228.12</v>
      </c>
      <c r="E48" s="9">
        <v>2039.02</v>
      </c>
      <c r="F48" s="9">
        <v>1945.41</v>
      </c>
      <c r="G48" s="9">
        <v>2040.48</v>
      </c>
      <c r="H48" s="9">
        <v>6268.63</v>
      </c>
      <c r="I48" s="9">
        <v>10307.4</v>
      </c>
      <c r="J48" s="9">
        <v>13459.15</v>
      </c>
      <c r="K48" s="9">
        <v>13726.57</v>
      </c>
      <c r="L48" s="9">
        <v>7110.22</v>
      </c>
    </row>
    <row r="49" spans="2:12">
      <c r="B49" s="8" t="str">
        <f>B35</f>
        <v>中海油服</v>
      </c>
      <c r="C49" s="9">
        <v>2152.67</v>
      </c>
      <c r="D49" s="9">
        <v>2110.4899999999998</v>
      </c>
      <c r="E49" s="9">
        <v>4514.8</v>
      </c>
      <c r="F49" s="9">
        <v>5864.07</v>
      </c>
      <c r="G49" s="9">
        <v>36475.07</v>
      </c>
      <c r="H49" s="9">
        <v>38627.730000000003</v>
      </c>
      <c r="I49" s="9">
        <v>38003.410000000003</v>
      </c>
      <c r="J49" s="9">
        <v>36542.519999999997</v>
      </c>
      <c r="K49" s="9">
        <v>42504.63</v>
      </c>
      <c r="L49" s="9">
        <v>42002.48</v>
      </c>
    </row>
    <row r="50" spans="2:12">
      <c r="B50" s="8" t="str">
        <f>B36</f>
        <v>青岛海尔</v>
      </c>
      <c r="C50" s="9">
        <v>930.32</v>
      </c>
      <c r="D50" s="9">
        <v>723.09</v>
      </c>
      <c r="E50" s="9">
        <v>3233.12</v>
      </c>
      <c r="F50" s="9">
        <v>4132.84</v>
      </c>
      <c r="G50" s="9">
        <v>4529.54</v>
      </c>
      <c r="H50" s="9">
        <v>12324.29</v>
      </c>
      <c r="I50" s="9">
        <v>19778.37</v>
      </c>
      <c r="J50" s="9">
        <v>28222.7</v>
      </c>
      <c r="K50" s="9">
        <v>34262.18</v>
      </c>
      <c r="L50" s="9">
        <v>41021.72</v>
      </c>
    </row>
    <row r="51" spans="2:12">
      <c r="B51" s="8" t="str">
        <f>B37</f>
        <v>上汽集团</v>
      </c>
      <c r="C51" s="9">
        <v>2531.4699999999998</v>
      </c>
      <c r="D51" s="9">
        <v>2860.69</v>
      </c>
      <c r="E51" s="9">
        <v>46222.7</v>
      </c>
      <c r="F51" s="9">
        <v>58809.21</v>
      </c>
      <c r="G51" s="9">
        <v>69319.91</v>
      </c>
      <c r="H51" s="9">
        <v>91394.28</v>
      </c>
      <c r="I51" s="9">
        <v>147093.82999999999</v>
      </c>
      <c r="J51" s="9">
        <v>185516.86</v>
      </c>
      <c r="K51" s="9">
        <v>172196.64</v>
      </c>
      <c r="L51" s="9">
        <v>211908.66</v>
      </c>
    </row>
    <row r="53" spans="2:12">
      <c r="B53" s="17" t="s">
        <v>8</v>
      </c>
      <c r="C53" s="7">
        <f>C46</f>
        <v>2005</v>
      </c>
      <c r="D53" s="7">
        <f t="shared" ref="D53:L53" si="12">D46</f>
        <v>2006</v>
      </c>
      <c r="E53" s="7">
        <f t="shared" si="12"/>
        <v>2007</v>
      </c>
      <c r="F53" s="7">
        <f t="shared" si="12"/>
        <v>2008</v>
      </c>
      <c r="G53" s="7">
        <f t="shared" si="12"/>
        <v>2009</v>
      </c>
      <c r="H53" s="7">
        <f t="shared" si="12"/>
        <v>2010</v>
      </c>
      <c r="I53" s="7">
        <f t="shared" si="12"/>
        <v>2011</v>
      </c>
      <c r="J53" s="7">
        <f t="shared" si="12"/>
        <v>2012</v>
      </c>
      <c r="K53" s="7">
        <f t="shared" si="12"/>
        <v>2013</v>
      </c>
      <c r="L53" s="7">
        <f t="shared" si="12"/>
        <v>2014</v>
      </c>
    </row>
    <row r="54" spans="2:12">
      <c r="B54" s="8" t="str">
        <f>B47</f>
        <v>中升控股</v>
      </c>
      <c r="C54" s="9">
        <v>0</v>
      </c>
      <c r="D54" s="9">
        <v>1622.05</v>
      </c>
      <c r="E54" s="9">
        <v>2101.77</v>
      </c>
      <c r="F54" s="9">
        <v>3124.8</v>
      </c>
      <c r="G54" s="9">
        <v>3683.18</v>
      </c>
      <c r="H54" s="9">
        <v>10599.22</v>
      </c>
      <c r="I54" s="9">
        <v>17872.39</v>
      </c>
      <c r="J54" s="9">
        <v>18856.88</v>
      </c>
      <c r="K54" s="9">
        <v>19816.23</v>
      </c>
      <c r="L54" s="9">
        <v>22625.603999999999</v>
      </c>
    </row>
    <row r="55" spans="2:12">
      <c r="B55" s="8" t="str">
        <f t="shared" ref="B55:B58" si="13">B48</f>
        <v>五粮液</v>
      </c>
      <c r="C55" s="9">
        <v>2969.54</v>
      </c>
      <c r="D55" s="9">
        <v>4112.7700000000004</v>
      </c>
      <c r="E55" s="9">
        <v>5030.9399999999996</v>
      </c>
      <c r="F55" s="9">
        <v>6483.89</v>
      </c>
      <c r="G55" s="9">
        <v>8741.5499999999993</v>
      </c>
      <c r="H55" s="9">
        <v>13282.92</v>
      </c>
      <c r="I55" s="9">
        <v>21369.72</v>
      </c>
      <c r="J55" s="9">
        <v>29713.14</v>
      </c>
      <c r="K55" s="9">
        <v>37922.33</v>
      </c>
      <c r="L55" s="9">
        <v>36942.22</v>
      </c>
    </row>
    <row r="56" spans="2:12">
      <c r="B56" s="8" t="str">
        <f t="shared" si="13"/>
        <v>中海油服</v>
      </c>
      <c r="C56" s="9">
        <v>3366.66</v>
      </c>
      <c r="D56" s="9">
        <v>2422.48</v>
      </c>
      <c r="E56" s="9">
        <v>3821.41</v>
      </c>
      <c r="F56" s="9">
        <v>11433.78</v>
      </c>
      <c r="G56" s="9">
        <v>10097.120000000001</v>
      </c>
      <c r="H56" s="9">
        <v>10199.86</v>
      </c>
      <c r="I56" s="9">
        <v>11835.69</v>
      </c>
      <c r="J56" s="9">
        <v>13546.91</v>
      </c>
      <c r="K56" s="9">
        <v>22228.05</v>
      </c>
      <c r="L56" s="9">
        <v>21590.74</v>
      </c>
    </row>
    <row r="57" spans="2:12">
      <c r="B57" s="8" t="str">
        <f t="shared" si="13"/>
        <v>青岛海尔</v>
      </c>
      <c r="C57" s="9">
        <v>3957.79</v>
      </c>
      <c r="D57" s="9">
        <v>3844.59</v>
      </c>
      <c r="E57" s="9">
        <v>6712.93</v>
      </c>
      <c r="F57" s="9">
        <v>7790.86</v>
      </c>
      <c r="G57" s="9">
        <v>7863.33</v>
      </c>
      <c r="H57" s="9">
        <v>17296.740000000002</v>
      </c>
      <c r="I57" s="9">
        <v>23571.17</v>
      </c>
      <c r="J57" s="9">
        <v>31392.66</v>
      </c>
      <c r="K57" s="9">
        <v>39699.69</v>
      </c>
      <c r="L57" s="9">
        <v>49547.01</v>
      </c>
    </row>
    <row r="58" spans="2:12">
      <c r="B58" s="8" t="str">
        <f t="shared" si="13"/>
        <v>上汽集团</v>
      </c>
      <c r="C58" s="9">
        <v>5944.68</v>
      </c>
      <c r="D58" s="9">
        <v>6513.36</v>
      </c>
      <c r="E58" s="9">
        <v>40200.71</v>
      </c>
      <c r="F58" s="9">
        <v>54574.87</v>
      </c>
      <c r="G58" s="9">
        <v>55971.58</v>
      </c>
      <c r="H58" s="9">
        <v>74491.95</v>
      </c>
      <c r="I58" s="9">
        <v>145541.81</v>
      </c>
      <c r="J58" s="9">
        <v>191232.95</v>
      </c>
      <c r="K58" s="9">
        <v>189154.66</v>
      </c>
      <c r="L58" s="9">
        <v>232184.45</v>
      </c>
    </row>
    <row r="60" spans="2:12">
      <c r="B60" s="17" t="s">
        <v>9</v>
      </c>
      <c r="C60" s="7">
        <f>C53</f>
        <v>2005</v>
      </c>
      <c r="D60" s="7">
        <f t="shared" ref="D60:L60" si="14">D53</f>
        <v>2006</v>
      </c>
      <c r="E60" s="7">
        <f t="shared" si="14"/>
        <v>2007</v>
      </c>
      <c r="F60" s="7">
        <f t="shared" si="14"/>
        <v>2008</v>
      </c>
      <c r="G60" s="7">
        <f t="shared" si="14"/>
        <v>2009</v>
      </c>
      <c r="H60" s="7">
        <f t="shared" si="14"/>
        <v>2010</v>
      </c>
      <c r="I60" s="7">
        <f t="shared" si="14"/>
        <v>2011</v>
      </c>
      <c r="J60" s="7">
        <f t="shared" si="14"/>
        <v>2012</v>
      </c>
      <c r="K60" s="7">
        <f t="shared" si="14"/>
        <v>2013</v>
      </c>
      <c r="L60" s="7">
        <f t="shared" si="14"/>
        <v>2014</v>
      </c>
    </row>
    <row r="61" spans="2:12">
      <c r="B61" s="8" t="str">
        <f>B54</f>
        <v>中升控股</v>
      </c>
      <c r="C61" s="9">
        <v>0</v>
      </c>
      <c r="D61" s="9">
        <v>1636.91</v>
      </c>
      <c r="E61" s="9">
        <v>2121.98</v>
      </c>
      <c r="F61" s="9">
        <v>2450.9499999999998</v>
      </c>
      <c r="G61" s="9">
        <v>3252.11</v>
      </c>
      <c r="H61" s="9">
        <v>9062.4599999999991</v>
      </c>
      <c r="I61" s="9">
        <v>17613.490000000002</v>
      </c>
      <c r="J61" s="9">
        <v>19939.650000000001</v>
      </c>
      <c r="K61" s="9">
        <v>22695.27</v>
      </c>
      <c r="L61" s="9">
        <v>22203.599999999999</v>
      </c>
    </row>
    <row r="62" spans="2:12">
      <c r="B62" s="8" t="str">
        <f t="shared" ref="B62:B65" si="15">B55</f>
        <v>五粮液</v>
      </c>
      <c r="C62" s="9">
        <v>2221.0700000000002</v>
      </c>
      <c r="D62" s="9">
        <v>2225.62</v>
      </c>
      <c r="E62" s="9">
        <v>2036.46</v>
      </c>
      <c r="F62" s="9">
        <v>1942.91</v>
      </c>
      <c r="G62" s="9">
        <v>2040.48</v>
      </c>
      <c r="H62" s="9">
        <v>6263.75</v>
      </c>
      <c r="I62" s="9">
        <v>10288.34</v>
      </c>
      <c r="J62" s="9">
        <v>13409.43</v>
      </c>
      <c r="K62" s="9">
        <v>13666.98</v>
      </c>
      <c r="L62" s="9">
        <v>7042.61</v>
      </c>
    </row>
    <row r="63" spans="2:12">
      <c r="B63" s="8" t="str">
        <f t="shared" si="15"/>
        <v>中海油服</v>
      </c>
      <c r="C63" s="9">
        <v>1308.78</v>
      </c>
      <c r="D63" s="9">
        <v>1512.32</v>
      </c>
      <c r="E63" s="9">
        <v>3366.04</v>
      </c>
      <c r="F63" s="9">
        <v>3384.5</v>
      </c>
      <c r="G63" s="9">
        <v>12408.47</v>
      </c>
      <c r="H63" s="9">
        <v>5197.99</v>
      </c>
      <c r="I63" s="9">
        <v>6737.64</v>
      </c>
      <c r="J63" s="9">
        <v>7255.69</v>
      </c>
      <c r="K63" s="9">
        <v>7984.06</v>
      </c>
      <c r="L63" s="9">
        <v>12544.01</v>
      </c>
    </row>
    <row r="64" spans="2:12">
      <c r="B64" s="8" t="str">
        <f t="shared" si="15"/>
        <v>青岛海尔</v>
      </c>
      <c r="C64" s="9">
        <v>783.45</v>
      </c>
      <c r="D64" s="9">
        <v>721.73</v>
      </c>
      <c r="E64" s="9">
        <v>3193.32</v>
      </c>
      <c r="F64" s="9">
        <v>4043.22</v>
      </c>
      <c r="G64" s="9">
        <v>4444.54</v>
      </c>
      <c r="H64" s="9">
        <v>11432.77</v>
      </c>
      <c r="I64" s="9">
        <v>18673.349999999999</v>
      </c>
      <c r="J64" s="9">
        <v>25970.82</v>
      </c>
      <c r="K64" s="9">
        <v>31341.24</v>
      </c>
      <c r="L64" s="9">
        <v>38005.67</v>
      </c>
    </row>
    <row r="65" spans="2:12">
      <c r="B65" s="8" t="str">
        <f t="shared" si="15"/>
        <v>上汽集团</v>
      </c>
      <c r="C65" s="9">
        <v>2339.27</v>
      </c>
      <c r="D65" s="9">
        <v>2572.2600000000002</v>
      </c>
      <c r="E65" s="9">
        <v>39974.82</v>
      </c>
      <c r="F65" s="9">
        <v>47044.57</v>
      </c>
      <c r="G65" s="9">
        <v>55120.37</v>
      </c>
      <c r="H65" s="9">
        <v>79757.070000000007</v>
      </c>
      <c r="I65" s="9">
        <v>132265.1</v>
      </c>
      <c r="J65" s="9">
        <v>162512.79999999999</v>
      </c>
      <c r="K65" s="9">
        <v>156351.69</v>
      </c>
      <c r="L65" s="9">
        <v>186339.69</v>
      </c>
    </row>
    <row r="67" spans="2:12">
      <c r="B67" s="17" t="s">
        <v>10</v>
      </c>
      <c r="C67" s="7">
        <f>C60</f>
        <v>2005</v>
      </c>
      <c r="D67" s="7">
        <f t="shared" ref="D67:L67" si="16">D60</f>
        <v>2006</v>
      </c>
      <c r="E67" s="7">
        <f t="shared" si="16"/>
        <v>2007</v>
      </c>
      <c r="F67" s="7">
        <f t="shared" si="16"/>
        <v>2008</v>
      </c>
      <c r="G67" s="7">
        <f t="shared" si="16"/>
        <v>2009</v>
      </c>
      <c r="H67" s="7">
        <f t="shared" si="16"/>
        <v>2010</v>
      </c>
      <c r="I67" s="7">
        <f t="shared" si="16"/>
        <v>2011</v>
      </c>
      <c r="J67" s="7">
        <f t="shared" si="16"/>
        <v>2012</v>
      </c>
      <c r="K67" s="7">
        <f t="shared" si="16"/>
        <v>2013</v>
      </c>
      <c r="L67" s="7">
        <f t="shared" si="16"/>
        <v>2014</v>
      </c>
    </row>
    <row r="68" spans="2:12">
      <c r="B68" s="8" t="str">
        <f>B61</f>
        <v>中升控股</v>
      </c>
      <c r="C68" s="9">
        <v>0</v>
      </c>
      <c r="D68" s="9">
        <v>427.14</v>
      </c>
      <c r="E68" s="9">
        <v>705.58</v>
      </c>
      <c r="F68" s="9">
        <v>1133.42</v>
      </c>
      <c r="G68" s="9">
        <v>1024.24</v>
      </c>
      <c r="H68" s="9">
        <v>3453.05</v>
      </c>
      <c r="I68" s="9">
        <v>6380.2</v>
      </c>
      <c r="J68" s="9">
        <v>6346.68</v>
      </c>
      <c r="K68" s="9">
        <v>6810.49</v>
      </c>
      <c r="L68" s="9">
        <v>8319.3670000000002</v>
      </c>
    </row>
    <row r="69" spans="2:12">
      <c r="B69" s="8" t="str">
        <f t="shared" ref="B69:B72" si="17">B62</f>
        <v>五粮液</v>
      </c>
      <c r="C69" s="9">
        <v>1375.51</v>
      </c>
      <c r="D69" s="9">
        <v>1449.46</v>
      </c>
      <c r="E69" s="9">
        <v>1508.02</v>
      </c>
      <c r="F69" s="9">
        <v>1805.87</v>
      </c>
      <c r="G69" s="9">
        <v>2076.9299999999998</v>
      </c>
      <c r="H69" s="9">
        <v>3476.84</v>
      </c>
      <c r="I69" s="9">
        <v>4514.78</v>
      </c>
      <c r="J69" s="9">
        <v>5536.5</v>
      </c>
      <c r="K69" s="9">
        <v>6680.02</v>
      </c>
      <c r="L69" s="9">
        <v>6885.59</v>
      </c>
    </row>
    <row r="70" spans="2:12">
      <c r="B70" s="8" t="str">
        <f t="shared" si="17"/>
        <v>中海油服</v>
      </c>
      <c r="C70" s="9">
        <v>260.85000000000002</v>
      </c>
      <c r="D70" s="9">
        <v>282.83999999999997</v>
      </c>
      <c r="E70" s="9">
        <v>293.16000000000003</v>
      </c>
      <c r="F70" s="9">
        <v>417.77</v>
      </c>
      <c r="G70" s="9">
        <v>780.87</v>
      </c>
      <c r="H70" s="9">
        <v>820.55</v>
      </c>
      <c r="I70" s="9">
        <v>815.54</v>
      </c>
      <c r="J70" s="9">
        <v>894.55</v>
      </c>
      <c r="K70" s="9">
        <v>948.85</v>
      </c>
      <c r="L70" s="9">
        <v>1051.53</v>
      </c>
    </row>
    <row r="71" spans="2:12">
      <c r="B71" s="8" t="str">
        <f t="shared" si="17"/>
        <v>青岛海尔</v>
      </c>
      <c r="C71" s="9">
        <v>851.21</v>
      </c>
      <c r="D71" s="9">
        <v>878.11</v>
      </c>
      <c r="E71" s="9">
        <v>1689.79</v>
      </c>
      <c r="F71" s="9">
        <v>2928.67</v>
      </c>
      <c r="G71" s="9">
        <v>1852.92</v>
      </c>
      <c r="H71" s="9">
        <v>2131.7600000000002</v>
      </c>
      <c r="I71" s="9">
        <v>3557.07</v>
      </c>
      <c r="J71" s="9">
        <v>5983.26</v>
      </c>
      <c r="K71" s="9">
        <v>7098.65</v>
      </c>
      <c r="L71" s="9">
        <v>6864</v>
      </c>
    </row>
    <row r="72" spans="2:12">
      <c r="B72" s="8" t="str">
        <f t="shared" si="17"/>
        <v>上汽集团</v>
      </c>
      <c r="C72" s="9">
        <v>1632.85</v>
      </c>
      <c r="D72" s="9">
        <v>1405.83</v>
      </c>
      <c r="E72" s="9">
        <v>5650.3</v>
      </c>
      <c r="F72" s="9">
        <v>7851.41</v>
      </c>
      <c r="G72" s="9">
        <v>7442.15</v>
      </c>
      <c r="H72" s="9">
        <v>8314.15</v>
      </c>
      <c r="I72" s="9">
        <v>18161.97</v>
      </c>
      <c r="J72" s="9">
        <v>29256.880000000001</v>
      </c>
      <c r="K72" s="9">
        <v>24950.799999999999</v>
      </c>
      <c r="L72" s="9">
        <v>30914.53</v>
      </c>
    </row>
    <row r="74" spans="2:12">
      <c r="B74" s="17" t="s">
        <v>11</v>
      </c>
      <c r="C74" s="7">
        <f>C67</f>
        <v>2005</v>
      </c>
      <c r="D74" s="7">
        <f t="shared" ref="D74:L74" si="18">D67</f>
        <v>2006</v>
      </c>
      <c r="E74" s="7">
        <f t="shared" si="18"/>
        <v>2007</v>
      </c>
      <c r="F74" s="7">
        <f t="shared" si="18"/>
        <v>2008</v>
      </c>
      <c r="G74" s="7">
        <f t="shared" si="18"/>
        <v>2009</v>
      </c>
      <c r="H74" s="7">
        <f t="shared" si="18"/>
        <v>2010</v>
      </c>
      <c r="I74" s="7">
        <f t="shared" si="18"/>
        <v>2011</v>
      </c>
      <c r="J74" s="7">
        <f t="shared" si="18"/>
        <v>2012</v>
      </c>
      <c r="K74" s="7">
        <f t="shared" si="18"/>
        <v>2013</v>
      </c>
      <c r="L74" s="7">
        <f t="shared" si="18"/>
        <v>2014</v>
      </c>
    </row>
    <row r="75" spans="2:12">
      <c r="B75" s="8" t="str">
        <f>B68</f>
        <v>中升控股</v>
      </c>
      <c r="C75" s="9">
        <v>0</v>
      </c>
      <c r="D75" s="9">
        <v>525.32000000000005</v>
      </c>
      <c r="E75" s="9">
        <v>652.16999999999996</v>
      </c>
      <c r="F75" s="9">
        <v>805.77</v>
      </c>
      <c r="G75" s="9">
        <v>1261.28</v>
      </c>
      <c r="H75" s="9">
        <v>2489.36</v>
      </c>
      <c r="I75" s="9">
        <v>4971.45</v>
      </c>
      <c r="J75" s="9">
        <v>6487.05</v>
      </c>
      <c r="K75" s="9">
        <v>8365.1299999999992</v>
      </c>
      <c r="L75" s="9">
        <v>8612.125</v>
      </c>
    </row>
    <row r="76" spans="2:12">
      <c r="B76" s="8" t="str">
        <f t="shared" ref="B76:B79" si="19">B69</f>
        <v>五粮液</v>
      </c>
      <c r="C76" s="9">
        <v>5770.32</v>
      </c>
      <c r="D76" s="9">
        <v>5408.54</v>
      </c>
      <c r="E76" s="9">
        <v>5212.09</v>
      </c>
      <c r="F76" s="9">
        <v>4993.5600000000004</v>
      </c>
      <c r="G76" s="9">
        <v>4662.1000000000004</v>
      </c>
      <c r="H76" s="9">
        <v>7154.39</v>
      </c>
      <c r="I76" s="9">
        <v>6888.1</v>
      </c>
      <c r="J76" s="9">
        <v>6697.17</v>
      </c>
      <c r="K76" s="9">
        <v>6353.7</v>
      </c>
      <c r="L76" s="9">
        <v>6106.98</v>
      </c>
    </row>
    <row r="77" spans="2:12">
      <c r="B77" s="8" t="str">
        <f t="shared" si="19"/>
        <v>中海油服</v>
      </c>
      <c r="C77" s="9">
        <v>5732.3</v>
      </c>
      <c r="D77" s="9">
        <v>7194.54</v>
      </c>
      <c r="E77" s="9">
        <v>8746.85</v>
      </c>
      <c r="F77" s="9">
        <v>10849.25</v>
      </c>
      <c r="G77" s="9">
        <v>39566.160000000003</v>
      </c>
      <c r="H77" s="9">
        <v>44239.51</v>
      </c>
      <c r="I77" s="9">
        <v>45962.53</v>
      </c>
      <c r="J77" s="9">
        <v>45925.81</v>
      </c>
      <c r="K77" s="9">
        <v>46571.11</v>
      </c>
      <c r="L77" s="9">
        <v>50784.95</v>
      </c>
    </row>
    <row r="78" spans="2:12">
      <c r="B78" s="8" t="str">
        <f t="shared" si="19"/>
        <v>青岛海尔</v>
      </c>
      <c r="C78" s="9">
        <v>1620.2</v>
      </c>
      <c r="D78" s="9">
        <v>1536.31</v>
      </c>
      <c r="E78" s="9">
        <v>2495.5500000000002</v>
      </c>
      <c r="F78" s="9">
        <v>2548.1999999999998</v>
      </c>
      <c r="G78" s="9">
        <v>2659.94</v>
      </c>
      <c r="H78" s="9">
        <v>3326.8</v>
      </c>
      <c r="I78" s="9">
        <v>3837.81</v>
      </c>
      <c r="J78" s="9">
        <v>5546.37</v>
      </c>
      <c r="K78" s="9">
        <v>6400.89</v>
      </c>
      <c r="L78" s="9">
        <v>7082.97</v>
      </c>
    </row>
    <row r="79" spans="2:12">
      <c r="B79" s="8" t="str">
        <f t="shared" si="19"/>
        <v>上汽集团</v>
      </c>
      <c r="C79" s="9">
        <v>3203.41</v>
      </c>
      <c r="D79" s="9">
        <v>3604.75</v>
      </c>
      <c r="E79" s="9">
        <v>19219.14</v>
      </c>
      <c r="F79" s="9">
        <v>22266.59</v>
      </c>
      <c r="G79" s="9">
        <v>18437.59</v>
      </c>
      <c r="H79" s="9">
        <v>19418.919999999998</v>
      </c>
      <c r="I79" s="9">
        <v>34650.97</v>
      </c>
      <c r="J79" s="9">
        <v>48438.79</v>
      </c>
      <c r="K79" s="9">
        <v>35699.01</v>
      </c>
      <c r="L79" s="9">
        <v>41113.21</v>
      </c>
    </row>
    <row r="81" spans="2:12">
      <c r="B81" s="17" t="s">
        <v>12</v>
      </c>
      <c r="C81" s="12">
        <f>C74</f>
        <v>2005</v>
      </c>
      <c r="D81" s="12">
        <f t="shared" ref="D81:L81" si="20">D74</f>
        <v>2006</v>
      </c>
      <c r="E81" s="12">
        <f t="shared" si="20"/>
        <v>2007</v>
      </c>
      <c r="F81" s="12">
        <f t="shared" si="20"/>
        <v>2008</v>
      </c>
      <c r="G81" s="12">
        <f t="shared" si="20"/>
        <v>2009</v>
      </c>
      <c r="H81" s="12">
        <f t="shared" si="20"/>
        <v>2010</v>
      </c>
      <c r="I81" s="12">
        <f t="shared" si="20"/>
        <v>2011</v>
      </c>
      <c r="J81" s="12">
        <f t="shared" si="20"/>
        <v>2012</v>
      </c>
      <c r="K81" s="12">
        <f t="shared" si="20"/>
        <v>2013</v>
      </c>
      <c r="L81" s="12">
        <f t="shared" si="20"/>
        <v>2014</v>
      </c>
    </row>
    <row r="82" spans="2:12">
      <c r="B82" s="13" t="str">
        <f>B75</f>
        <v>中升控股</v>
      </c>
      <c r="C82" s="9">
        <v>0</v>
      </c>
      <c r="D82" s="9">
        <v>31.07</v>
      </c>
      <c r="E82" s="9">
        <v>50.74</v>
      </c>
      <c r="F82" s="9">
        <v>104.44</v>
      </c>
      <c r="G82" s="9">
        <v>80.69</v>
      </c>
      <c r="H82" s="9">
        <v>226.92</v>
      </c>
      <c r="I82" s="9">
        <v>549.37</v>
      </c>
      <c r="J82" s="9">
        <v>1032.1300000000001</v>
      </c>
      <c r="K82" s="9">
        <v>1075.23</v>
      </c>
      <c r="L82" s="9">
        <v>1272.57</v>
      </c>
    </row>
    <row r="83" spans="2:12">
      <c r="B83" s="13" t="str">
        <f t="shared" ref="B83:B86" si="21">B76</f>
        <v>五粮液</v>
      </c>
      <c r="C83" s="9">
        <v>-26.46</v>
      </c>
      <c r="D83" s="9">
        <v>-25.23</v>
      </c>
      <c r="E83" s="9">
        <v>-50.5</v>
      </c>
      <c r="F83" s="9">
        <v>-92.23</v>
      </c>
      <c r="G83" s="9">
        <v>-159.94999999999999</v>
      </c>
      <c r="H83" s="9">
        <v>-109.73</v>
      </c>
      <c r="I83" s="9">
        <v>-192.47</v>
      </c>
      <c r="J83" s="9">
        <v>-476.59</v>
      </c>
      <c r="K83" s="9">
        <v>-789.59</v>
      </c>
      <c r="L83" s="9">
        <v>-826.88</v>
      </c>
    </row>
    <row r="84" spans="2:12">
      <c r="B84" s="13" t="str">
        <f t="shared" si="21"/>
        <v>中海油服</v>
      </c>
      <c r="C84" s="9">
        <v>-27.87</v>
      </c>
      <c r="D84" s="9">
        <v>3.73</v>
      </c>
      <c r="E84" s="9">
        <v>68.150000000000006</v>
      </c>
      <c r="F84" s="9">
        <v>89.74</v>
      </c>
      <c r="G84" s="9">
        <v>366.11</v>
      </c>
      <c r="H84" s="9">
        <v>868.06</v>
      </c>
      <c r="I84" s="9">
        <v>509.67</v>
      </c>
      <c r="J84" s="9">
        <v>345.32</v>
      </c>
      <c r="K84" s="9">
        <v>427.17</v>
      </c>
      <c r="L84" s="9">
        <v>520.17999999999995</v>
      </c>
    </row>
    <row r="85" spans="2:12">
      <c r="B85" s="13" t="str">
        <f t="shared" si="21"/>
        <v>青岛海尔</v>
      </c>
      <c r="C85" s="9">
        <v>7.29</v>
      </c>
      <c r="D85" s="9">
        <v>-2.0299999999999998</v>
      </c>
      <c r="E85" s="9">
        <v>3.11</v>
      </c>
      <c r="F85" s="9">
        <v>47.97</v>
      </c>
      <c r="G85" s="9">
        <v>103.66</v>
      </c>
      <c r="H85" s="9">
        <v>-7.97</v>
      </c>
      <c r="I85" s="9">
        <v>6.66</v>
      </c>
      <c r="J85" s="9">
        <v>115.38</v>
      </c>
      <c r="K85" s="9">
        <v>-22.15</v>
      </c>
      <c r="L85" s="9">
        <v>-45.75</v>
      </c>
    </row>
    <row r="86" spans="2:12">
      <c r="B86" s="13" t="str">
        <f t="shared" si="21"/>
        <v>上汽集团</v>
      </c>
      <c r="C86" s="9">
        <v>3.72</v>
      </c>
      <c r="D86" s="9">
        <v>21.52</v>
      </c>
      <c r="E86" s="9">
        <v>99.48</v>
      </c>
      <c r="F86" s="9">
        <v>827.1</v>
      </c>
      <c r="G86" s="9">
        <v>1517.19</v>
      </c>
      <c r="H86" s="9">
        <v>578.70000000000005</v>
      </c>
      <c r="I86" s="9">
        <v>386.77</v>
      </c>
      <c r="J86" s="9">
        <v>42.78</v>
      </c>
      <c r="K86" s="9">
        <v>-115.22</v>
      </c>
      <c r="L86" s="9">
        <v>-254.72</v>
      </c>
    </row>
    <row r="88" spans="2:12">
      <c r="B88" s="17" t="s">
        <v>36</v>
      </c>
      <c r="C88" s="12">
        <f>C81</f>
        <v>2005</v>
      </c>
      <c r="D88" s="12">
        <f t="shared" ref="D88:L88" si="22">D81</f>
        <v>2006</v>
      </c>
      <c r="E88" s="12">
        <f t="shared" si="22"/>
        <v>2007</v>
      </c>
      <c r="F88" s="12">
        <f t="shared" si="22"/>
        <v>2008</v>
      </c>
      <c r="G88" s="12">
        <f t="shared" si="22"/>
        <v>2009</v>
      </c>
      <c r="H88" s="12">
        <f t="shared" si="22"/>
        <v>2010</v>
      </c>
      <c r="I88" s="12">
        <f t="shared" si="22"/>
        <v>2011</v>
      </c>
      <c r="J88" s="12">
        <f t="shared" si="22"/>
        <v>2012</v>
      </c>
      <c r="K88" s="12">
        <f t="shared" si="22"/>
        <v>2013</v>
      </c>
      <c r="L88" s="12">
        <f t="shared" si="22"/>
        <v>2014</v>
      </c>
    </row>
    <row r="89" spans="2:12">
      <c r="B89" s="13" t="str">
        <f>B82</f>
        <v>中升控股</v>
      </c>
      <c r="C89" s="9">
        <v>0</v>
      </c>
      <c r="D89" s="9">
        <v>154.19</v>
      </c>
      <c r="E89" s="9">
        <v>215.05</v>
      </c>
      <c r="F89" s="9">
        <v>274.32</v>
      </c>
      <c r="G89" s="9">
        <v>346.52</v>
      </c>
      <c r="H89" s="9">
        <v>693.37</v>
      </c>
      <c r="I89" s="9">
        <v>1325.79</v>
      </c>
      <c r="J89" s="9">
        <v>1951.47</v>
      </c>
      <c r="K89" s="9">
        <v>2130.11</v>
      </c>
      <c r="L89" s="9">
        <v>2373.48</v>
      </c>
    </row>
    <row r="90" spans="2:12">
      <c r="B90" s="13" t="str">
        <f t="shared" ref="B90:B93" si="23">B83</f>
        <v>五粮液</v>
      </c>
      <c r="C90" s="9">
        <v>805.87</v>
      </c>
      <c r="D90" s="9">
        <v>864.01</v>
      </c>
      <c r="E90" s="9">
        <v>1005.29</v>
      </c>
      <c r="F90" s="9">
        <v>782.76</v>
      </c>
      <c r="G90" s="9">
        <v>890.83</v>
      </c>
      <c r="H90" s="9">
        <v>1164.1500000000001</v>
      </c>
      <c r="I90" s="9">
        <v>1803.23</v>
      </c>
      <c r="J90" s="9">
        <v>2069.9899999999998</v>
      </c>
      <c r="K90" s="9">
        <v>2258.9699999999998</v>
      </c>
      <c r="L90" s="9">
        <v>3382.18</v>
      </c>
    </row>
    <row r="91" spans="2:12">
      <c r="B91" s="13" t="str">
        <f t="shared" si="23"/>
        <v>中海油服</v>
      </c>
      <c r="C91" s="9">
        <v>20.46</v>
      </c>
      <c r="D91" s="9">
        <v>22.37</v>
      </c>
      <c r="E91" s="9">
        <v>3.53</v>
      </c>
      <c r="F91" s="9">
        <v>3.2</v>
      </c>
      <c r="G91" s="9">
        <v>6.21</v>
      </c>
      <c r="H91" s="9">
        <v>7.46</v>
      </c>
      <c r="I91" s="9">
        <v>8.39</v>
      </c>
      <c r="J91" s="9">
        <v>8</v>
      </c>
      <c r="K91" s="9">
        <v>13.02</v>
      </c>
      <c r="L91" s="9">
        <v>19.649999999999999</v>
      </c>
    </row>
    <row r="92" spans="2:12">
      <c r="B92" s="13" t="str">
        <f t="shared" si="23"/>
        <v>青岛海尔</v>
      </c>
      <c r="C92" s="9">
        <v>828.46</v>
      </c>
      <c r="D92" s="9">
        <v>915.91</v>
      </c>
      <c r="E92" s="9">
        <v>1997.32</v>
      </c>
      <c r="F92" s="9">
        <v>3502.46</v>
      </c>
      <c r="G92" s="9">
        <v>4074.59</v>
      </c>
      <c r="H92" s="9">
        <v>4984.1899999999996</v>
      </c>
      <c r="I92" s="9">
        <v>7815.46</v>
      </c>
      <c r="J92" s="9">
        <v>9099.34</v>
      </c>
      <c r="K92" s="9">
        <v>9628.7999999999993</v>
      </c>
      <c r="L92" s="9">
        <v>10306.82</v>
      </c>
    </row>
    <row r="93" spans="2:12">
      <c r="B93" s="13" t="str">
        <f t="shared" si="23"/>
        <v>上汽集团</v>
      </c>
      <c r="C93" s="9">
        <v>233.11</v>
      </c>
      <c r="D93" s="9">
        <v>177.54</v>
      </c>
      <c r="E93" s="9">
        <v>1212.75</v>
      </c>
      <c r="F93" s="9">
        <v>8591.2900000000009</v>
      </c>
      <c r="G93" s="9">
        <v>7189.79</v>
      </c>
      <c r="H93" s="9">
        <v>9789.2999999999993</v>
      </c>
      <c r="I93" s="9">
        <v>21076.42</v>
      </c>
      <c r="J93" s="9">
        <v>22850.79</v>
      </c>
      <c r="K93" s="9">
        <v>27208.16</v>
      </c>
      <c r="L93" s="9">
        <v>34730.5</v>
      </c>
    </row>
    <row r="94" spans="2:12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</row>
    <row r="95" spans="2:12">
      <c r="B95" s="17" t="s">
        <v>37</v>
      </c>
      <c r="C95" s="12">
        <f>C88</f>
        <v>2005</v>
      </c>
      <c r="D95" s="12">
        <f t="shared" ref="D95:L95" si="24">D88</f>
        <v>2006</v>
      </c>
      <c r="E95" s="12">
        <f t="shared" si="24"/>
        <v>2007</v>
      </c>
      <c r="F95" s="12">
        <f t="shared" si="24"/>
        <v>2008</v>
      </c>
      <c r="G95" s="12">
        <f t="shared" si="24"/>
        <v>2009</v>
      </c>
      <c r="H95" s="12">
        <f t="shared" si="24"/>
        <v>2010</v>
      </c>
      <c r="I95" s="12">
        <f t="shared" si="24"/>
        <v>2011</v>
      </c>
      <c r="J95" s="12">
        <f t="shared" si="24"/>
        <v>2012</v>
      </c>
      <c r="K95" s="12">
        <f t="shared" si="24"/>
        <v>2013</v>
      </c>
      <c r="L95" s="12">
        <f t="shared" si="24"/>
        <v>2014</v>
      </c>
    </row>
    <row r="96" spans="2:12">
      <c r="B96" s="13" t="str">
        <f>B89</f>
        <v>中升控股</v>
      </c>
      <c r="C96" s="9">
        <v>0</v>
      </c>
      <c r="D96" s="9">
        <v>64.709999999999994</v>
      </c>
      <c r="E96" s="9">
        <v>87.12</v>
      </c>
      <c r="F96" s="9">
        <v>118.86</v>
      </c>
      <c r="G96" s="9">
        <v>161.97</v>
      </c>
      <c r="H96" s="9">
        <v>318.41000000000003</v>
      </c>
      <c r="I96" s="9">
        <v>616.27</v>
      </c>
      <c r="J96" s="9">
        <v>838.53</v>
      </c>
      <c r="K96" s="9">
        <v>929.55</v>
      </c>
      <c r="L96" s="9">
        <v>981.47</v>
      </c>
    </row>
    <row r="97" spans="2:12">
      <c r="B97" s="13" t="str">
        <f t="shared" ref="B97:B100" si="25">B90</f>
        <v>五粮液</v>
      </c>
      <c r="C97" s="9">
        <v>407.3</v>
      </c>
      <c r="D97" s="9">
        <v>380.2</v>
      </c>
      <c r="E97" s="9">
        <v>478.34</v>
      </c>
      <c r="F97" s="9">
        <v>498.06</v>
      </c>
      <c r="G97" s="9">
        <v>588.99</v>
      </c>
      <c r="H97" s="9">
        <v>838.97</v>
      </c>
      <c r="I97" s="9">
        <v>1561.85</v>
      </c>
      <c r="J97" s="9">
        <v>1750.69</v>
      </c>
      <c r="K97" s="9">
        <v>2009.18</v>
      </c>
      <c r="L97" s="9">
        <v>2263.64</v>
      </c>
    </row>
    <row r="98" spans="2:12">
      <c r="B98" s="13" t="str">
        <f t="shared" si="25"/>
        <v>中海油服</v>
      </c>
      <c r="C98" s="9">
        <v>233.22</v>
      </c>
      <c r="D98" s="9">
        <v>153.41</v>
      </c>
      <c r="E98" s="9">
        <v>222.94</v>
      </c>
      <c r="F98" s="9">
        <v>284.38</v>
      </c>
      <c r="G98" s="9">
        <v>378.65</v>
      </c>
      <c r="H98" s="9">
        <v>428</v>
      </c>
      <c r="I98" s="9">
        <v>442.07</v>
      </c>
      <c r="J98" s="9">
        <v>483.82</v>
      </c>
      <c r="K98" s="9">
        <v>555.79</v>
      </c>
      <c r="L98" s="9">
        <v>616.21</v>
      </c>
    </row>
    <row r="99" spans="2:12">
      <c r="B99" s="13" t="str">
        <f t="shared" si="25"/>
        <v>青岛海尔</v>
      </c>
      <c r="C99" s="9">
        <v>562.98</v>
      </c>
      <c r="D99" s="9">
        <v>574.44000000000005</v>
      </c>
      <c r="E99" s="9">
        <v>910.14</v>
      </c>
      <c r="F99" s="9">
        <v>1187.48</v>
      </c>
      <c r="G99" s="9">
        <v>1691.19</v>
      </c>
      <c r="H99" s="9">
        <v>2116.2199999999998</v>
      </c>
      <c r="I99" s="9">
        <v>3416.66</v>
      </c>
      <c r="J99" s="9">
        <v>4053.2</v>
      </c>
      <c r="K99" s="9">
        <v>5189</v>
      </c>
      <c r="L99" s="9">
        <v>5443.05</v>
      </c>
    </row>
    <row r="100" spans="2:12">
      <c r="B100" s="13" t="str">
        <f t="shared" si="25"/>
        <v>上汽集团</v>
      </c>
      <c r="C100" s="9">
        <v>1141.82</v>
      </c>
      <c r="D100" s="9">
        <v>820.2</v>
      </c>
      <c r="E100" s="9">
        <v>1349.73</v>
      </c>
      <c r="F100" s="9">
        <v>5374.4</v>
      </c>
      <c r="G100" s="9">
        <v>5375.58</v>
      </c>
      <c r="H100" s="9">
        <v>4750.41</v>
      </c>
      <c r="I100" s="9">
        <v>11442.44</v>
      </c>
      <c r="J100" s="9">
        <v>19115.7</v>
      </c>
      <c r="K100" s="9">
        <v>18534.64</v>
      </c>
      <c r="L100" s="9">
        <v>18344.61</v>
      </c>
    </row>
    <row r="101" spans="2:12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</row>
    <row r="102" spans="2:12">
      <c r="B102" s="17" t="s">
        <v>48</v>
      </c>
      <c r="C102" s="12">
        <f>C95</f>
        <v>2005</v>
      </c>
      <c r="D102" s="12">
        <f t="shared" ref="D102:L102" si="26">D95</f>
        <v>2006</v>
      </c>
      <c r="E102" s="12">
        <f t="shared" si="26"/>
        <v>2007</v>
      </c>
      <c r="F102" s="12">
        <f t="shared" si="26"/>
        <v>2008</v>
      </c>
      <c r="G102" s="12">
        <f t="shared" si="26"/>
        <v>2009</v>
      </c>
      <c r="H102" s="12">
        <f t="shared" si="26"/>
        <v>2010</v>
      </c>
      <c r="I102" s="12">
        <f t="shared" si="26"/>
        <v>2011</v>
      </c>
      <c r="J102" s="12">
        <f t="shared" si="26"/>
        <v>2012</v>
      </c>
      <c r="K102" s="12">
        <f t="shared" si="26"/>
        <v>2013</v>
      </c>
      <c r="L102" s="12">
        <f t="shared" si="26"/>
        <v>2014</v>
      </c>
    </row>
    <row r="103" spans="2:12">
      <c r="B103" s="13" t="str">
        <f>B96</f>
        <v>中升控股</v>
      </c>
      <c r="C103" s="9">
        <v>0</v>
      </c>
      <c r="D103" s="9">
        <v>177.35</v>
      </c>
      <c r="E103" s="9">
        <v>402.39</v>
      </c>
      <c r="F103" s="9">
        <v>317.67</v>
      </c>
      <c r="G103" s="9">
        <v>666.7</v>
      </c>
      <c r="H103" s="9">
        <v>1384</v>
      </c>
      <c r="I103" s="9">
        <v>2193.7199999999998</v>
      </c>
      <c r="J103" s="9">
        <v>1156.57</v>
      </c>
      <c r="K103" s="9">
        <v>1390.05</v>
      </c>
      <c r="L103" s="9">
        <v>1095.45</v>
      </c>
    </row>
    <row r="104" spans="2:12">
      <c r="B104" s="13" t="str">
        <f t="shared" ref="B104:B107" si="27">B97</f>
        <v>五粮液</v>
      </c>
      <c r="C104" s="9">
        <v>1271.1600000000001</v>
      </c>
      <c r="D104" s="9">
        <v>1195.9100000000001</v>
      </c>
      <c r="E104" s="9">
        <v>1785.91</v>
      </c>
      <c r="F104" s="9">
        <v>2178.35</v>
      </c>
      <c r="G104" s="9">
        <v>2399.16</v>
      </c>
      <c r="H104" s="9">
        <v>4605.59</v>
      </c>
      <c r="I104" s="9">
        <v>6070.24</v>
      </c>
      <c r="J104" s="9">
        <v>8499.9500000000007</v>
      </c>
      <c r="K104" s="9">
        <v>13738.67</v>
      </c>
      <c r="L104" s="9">
        <v>11247.08</v>
      </c>
    </row>
    <row r="105" spans="2:12">
      <c r="B105" s="13" t="str">
        <f t="shared" si="27"/>
        <v>中海油服</v>
      </c>
      <c r="C105" s="9">
        <v>825.63</v>
      </c>
      <c r="D105" s="9">
        <v>986.73</v>
      </c>
      <c r="E105" s="9">
        <v>1450.2</v>
      </c>
      <c r="F105" s="9">
        <v>2866.57</v>
      </c>
      <c r="G105" s="9">
        <v>3307.29</v>
      </c>
      <c r="H105" s="9">
        <v>3759.6</v>
      </c>
      <c r="I105" s="9">
        <v>4834.24</v>
      </c>
      <c r="J105" s="9">
        <v>4811.63</v>
      </c>
      <c r="K105" s="9">
        <v>5436.81</v>
      </c>
      <c r="L105" s="9">
        <v>7519.61</v>
      </c>
    </row>
    <row r="106" spans="2:12">
      <c r="B106" s="13" t="str">
        <f t="shared" si="27"/>
        <v>青岛海尔</v>
      </c>
      <c r="C106" s="9">
        <v>509.81</v>
      </c>
      <c r="D106" s="9">
        <v>325.77</v>
      </c>
      <c r="E106" s="9">
        <v>806.4</v>
      </c>
      <c r="F106" s="9">
        <v>880.11</v>
      </c>
      <c r="G106" s="9">
        <v>1137.1300000000001</v>
      </c>
      <c r="H106" s="9">
        <v>1740.15</v>
      </c>
      <c r="I106" s="9">
        <v>3712.31</v>
      </c>
      <c r="J106" s="9">
        <v>4413.54</v>
      </c>
      <c r="K106" s="9">
        <v>5428.27</v>
      </c>
      <c r="L106" s="9">
        <v>6713.97</v>
      </c>
    </row>
    <row r="107" spans="2:12">
      <c r="B107" s="13" t="str">
        <f t="shared" si="27"/>
        <v>上汽集团</v>
      </c>
      <c r="C107" s="9">
        <v>2072.13</v>
      </c>
      <c r="D107" s="9">
        <v>1160.02</v>
      </c>
      <c r="E107" s="9">
        <v>1334.95</v>
      </c>
      <c r="F107" s="9">
        <v>5850.48</v>
      </c>
      <c r="G107" s="9">
        <v>-480.35</v>
      </c>
      <c r="H107" s="9">
        <v>8597.18</v>
      </c>
      <c r="I107" s="9">
        <v>26684.39</v>
      </c>
      <c r="J107" s="9">
        <v>42028.17</v>
      </c>
      <c r="K107" s="9">
        <v>40156.370000000003</v>
      </c>
      <c r="L107" s="9">
        <v>41493</v>
      </c>
    </row>
    <row r="108" spans="2:12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</row>
    <row r="109" spans="2:12">
      <c r="B109" s="17" t="s">
        <v>41</v>
      </c>
      <c r="C109" s="12">
        <f>C102</f>
        <v>2005</v>
      </c>
      <c r="D109" s="12">
        <f t="shared" ref="D109:L109" si="28">D102</f>
        <v>2006</v>
      </c>
      <c r="E109" s="12">
        <f t="shared" si="28"/>
        <v>2007</v>
      </c>
      <c r="F109" s="12">
        <f t="shared" si="28"/>
        <v>2008</v>
      </c>
      <c r="G109" s="12">
        <f t="shared" si="28"/>
        <v>2009</v>
      </c>
      <c r="H109" s="12">
        <f t="shared" si="28"/>
        <v>2010</v>
      </c>
      <c r="I109" s="12">
        <f t="shared" si="28"/>
        <v>2011</v>
      </c>
      <c r="J109" s="12">
        <f t="shared" si="28"/>
        <v>2012</v>
      </c>
      <c r="K109" s="12">
        <f t="shared" si="28"/>
        <v>2013</v>
      </c>
      <c r="L109" s="12">
        <f t="shared" si="28"/>
        <v>2014</v>
      </c>
    </row>
    <row r="110" spans="2:12">
      <c r="B110" s="13" t="str">
        <f>B103</f>
        <v>中升控股</v>
      </c>
      <c r="C110" s="9">
        <v>0</v>
      </c>
      <c r="D110" s="9">
        <v>6074.76</v>
      </c>
      <c r="E110" s="9">
        <v>8382.07</v>
      </c>
      <c r="F110" s="9">
        <v>9771.2099999999991</v>
      </c>
      <c r="G110" s="9">
        <v>12542.76</v>
      </c>
      <c r="H110" s="9">
        <v>21750.18</v>
      </c>
      <c r="I110" s="9">
        <v>37595.17</v>
      </c>
      <c r="J110" s="9">
        <v>45764.36</v>
      </c>
      <c r="K110" s="9">
        <v>47766.64</v>
      </c>
      <c r="L110" s="9">
        <v>50011.839999999997</v>
      </c>
    </row>
    <row r="111" spans="2:12">
      <c r="B111" s="13" t="str">
        <f t="shared" ref="B111:B114" si="29">B104</f>
        <v>五粮液</v>
      </c>
      <c r="C111" s="9">
        <v>3219.31</v>
      </c>
      <c r="D111" s="9">
        <v>3209.55</v>
      </c>
      <c r="E111" s="9">
        <v>3494</v>
      </c>
      <c r="F111" s="9">
        <v>3377.98</v>
      </c>
      <c r="G111" s="9">
        <v>3618.07</v>
      </c>
      <c r="H111" s="9">
        <v>3860.66</v>
      </c>
      <c r="I111" s="9">
        <v>4863.1899999999996</v>
      </c>
      <c r="J111" s="9">
        <v>6895.41</v>
      </c>
      <c r="K111" s="9">
        <v>8015.72</v>
      </c>
      <c r="L111" s="9">
        <v>6610.41</v>
      </c>
    </row>
    <row r="112" spans="2:12">
      <c r="B112" s="13" t="str">
        <f t="shared" si="29"/>
        <v>中海油服</v>
      </c>
      <c r="C112" s="9">
        <v>3107.17</v>
      </c>
      <c r="D112" s="9">
        <v>4039.08</v>
      </c>
      <c r="E112" s="9">
        <v>4748.38</v>
      </c>
      <c r="F112" s="9">
        <v>5890.44</v>
      </c>
      <c r="G112" s="9">
        <v>7929.91</v>
      </c>
      <c r="H112" s="9">
        <v>11688.94</v>
      </c>
      <c r="I112" s="9">
        <v>11716.69</v>
      </c>
      <c r="J112" s="9">
        <v>12898.06</v>
      </c>
      <c r="K112" s="9">
        <v>15946.19</v>
      </c>
      <c r="L112" s="9">
        <v>19187.95</v>
      </c>
    </row>
    <row r="113" spans="1:12">
      <c r="B113" s="13" t="str">
        <f t="shared" si="29"/>
        <v>青岛海尔</v>
      </c>
      <c r="C113" s="9">
        <v>13276.84</v>
      </c>
      <c r="D113" s="9">
        <v>14567.24</v>
      </c>
      <c r="E113" s="9">
        <v>19481.59</v>
      </c>
      <c r="F113" s="9">
        <v>23867.84</v>
      </c>
      <c r="G113" s="9">
        <v>23375.99</v>
      </c>
      <c r="H113" s="9">
        <v>24263.15</v>
      </c>
      <c r="I113" s="9">
        <v>46420.01</v>
      </c>
      <c r="J113" s="9">
        <v>56263.08</v>
      </c>
      <c r="K113" s="9">
        <v>59703.87</v>
      </c>
      <c r="L113" s="9">
        <v>64586.11</v>
      </c>
    </row>
    <row r="114" spans="1:12">
      <c r="B114" s="13" t="str">
        <f t="shared" si="29"/>
        <v>上汽集团</v>
      </c>
      <c r="C114" s="9">
        <v>5567.64</v>
      </c>
      <c r="D114" s="9">
        <v>5209.75</v>
      </c>
      <c r="E114" s="9">
        <v>16995.79</v>
      </c>
      <c r="F114" s="9">
        <v>89529</v>
      </c>
      <c r="G114" s="9">
        <v>93235.19</v>
      </c>
      <c r="H114" s="9">
        <v>121227.58</v>
      </c>
      <c r="I114" s="9">
        <v>251902.6</v>
      </c>
      <c r="J114" s="9">
        <v>351870.28</v>
      </c>
      <c r="K114" s="9">
        <v>400563.6</v>
      </c>
      <c r="L114" s="9">
        <v>490988.47</v>
      </c>
    </row>
    <row r="116" spans="1:12" s="14" customFormat="1">
      <c r="A116" s="25"/>
      <c r="B116" s="17" t="s">
        <v>45</v>
      </c>
      <c r="C116" s="35" t="s">
        <v>14</v>
      </c>
      <c r="D116" s="36"/>
      <c r="E116" s="36"/>
      <c r="F116" s="36"/>
      <c r="G116" s="37"/>
      <c r="H116" s="35" t="s">
        <v>13</v>
      </c>
      <c r="I116" s="36"/>
      <c r="J116" s="36"/>
      <c r="K116" s="36"/>
      <c r="L116" s="37"/>
    </row>
    <row r="117" spans="1:12">
      <c r="B117" s="8" t="str">
        <f>B89</f>
        <v>中升控股</v>
      </c>
      <c r="C117" s="38">
        <v>4091.22</v>
      </c>
      <c r="D117" s="39"/>
      <c r="E117" s="39"/>
      <c r="F117" s="39"/>
      <c r="G117" s="40"/>
      <c r="H117" s="38">
        <v>1342.78</v>
      </c>
      <c r="I117" s="39"/>
      <c r="J117" s="39"/>
      <c r="K117" s="39"/>
      <c r="L117" s="40"/>
    </row>
    <row r="118" spans="1:12">
      <c r="B118" s="8" t="str">
        <f>B90</f>
        <v>五粮液</v>
      </c>
      <c r="C118" s="38">
        <v>25763.5</v>
      </c>
      <c r="D118" s="39"/>
      <c r="E118" s="39"/>
      <c r="F118" s="39"/>
      <c r="G118" s="40"/>
      <c r="H118" s="38">
        <v>0</v>
      </c>
      <c r="I118" s="39"/>
      <c r="J118" s="39"/>
      <c r="K118" s="39"/>
      <c r="L118" s="40"/>
    </row>
    <row r="119" spans="1:12">
      <c r="B119" s="8" t="str">
        <f>B91</f>
        <v>中海油服</v>
      </c>
      <c r="C119" s="38">
        <v>7702.36</v>
      </c>
      <c r="D119" s="39"/>
      <c r="E119" s="39"/>
      <c r="F119" s="39"/>
      <c r="G119" s="40"/>
      <c r="H119" s="38">
        <v>31755.53</v>
      </c>
      <c r="I119" s="39"/>
      <c r="J119" s="39"/>
      <c r="K119" s="39"/>
      <c r="L119" s="40"/>
    </row>
    <row r="120" spans="1:12">
      <c r="B120" s="8" t="str">
        <f>B92</f>
        <v>青岛海尔</v>
      </c>
      <c r="C120" s="38">
        <v>20631.18</v>
      </c>
      <c r="D120" s="39"/>
      <c r="E120" s="39"/>
      <c r="F120" s="39"/>
      <c r="G120" s="40"/>
      <c r="H120" s="38">
        <v>716.84</v>
      </c>
      <c r="I120" s="39"/>
      <c r="J120" s="39"/>
      <c r="K120" s="39"/>
      <c r="L120" s="40"/>
    </row>
    <row r="121" spans="1:12">
      <c r="B121" s="8" t="str">
        <f>B93</f>
        <v>上汽集团</v>
      </c>
      <c r="C121" s="38">
        <v>103183.97</v>
      </c>
      <c r="D121" s="39"/>
      <c r="E121" s="39"/>
      <c r="F121" s="39"/>
      <c r="G121" s="40"/>
      <c r="H121" s="38">
        <v>0</v>
      </c>
      <c r="I121" s="39"/>
      <c r="J121" s="39"/>
      <c r="K121" s="39"/>
      <c r="L121" s="40"/>
    </row>
    <row r="124" spans="1:12" s="19" customFormat="1">
      <c r="A124" s="34" t="s">
        <v>58</v>
      </c>
    </row>
    <row r="127" spans="1:12">
      <c r="B127" s="17" t="s">
        <v>6</v>
      </c>
      <c r="C127" s="27">
        <f t="shared" ref="C127:L127" si="30">C4</f>
        <v>2005</v>
      </c>
      <c r="D127" s="27">
        <f t="shared" si="30"/>
        <v>2006</v>
      </c>
      <c r="E127" s="27">
        <f t="shared" si="30"/>
        <v>2007</v>
      </c>
      <c r="F127" s="27">
        <f t="shared" si="30"/>
        <v>2008</v>
      </c>
      <c r="G127" s="27">
        <f t="shared" si="30"/>
        <v>2009</v>
      </c>
      <c r="H127" s="27">
        <f t="shared" si="30"/>
        <v>2010</v>
      </c>
      <c r="I127" s="27">
        <f t="shared" si="30"/>
        <v>2011</v>
      </c>
      <c r="J127" s="27">
        <f t="shared" si="30"/>
        <v>2012</v>
      </c>
      <c r="K127" s="27">
        <f t="shared" si="30"/>
        <v>2013</v>
      </c>
      <c r="L127" s="27">
        <f t="shared" si="30"/>
        <v>2014</v>
      </c>
    </row>
    <row r="128" spans="1:12">
      <c r="B128" s="28" t="str">
        <f>B5</f>
        <v>中升控股</v>
      </c>
      <c r="C128" s="9">
        <f t="shared" ref="C128:L128" si="31">C12-C47</f>
        <v>0</v>
      </c>
      <c r="D128" s="9">
        <f t="shared" si="31"/>
        <v>543.20000000000005</v>
      </c>
      <c r="E128" s="9">
        <f t="shared" si="31"/>
        <v>806.65000000000009</v>
      </c>
      <c r="F128" s="9">
        <f t="shared" si="31"/>
        <v>1685.7700000000004</v>
      </c>
      <c r="G128" s="9">
        <f t="shared" si="31"/>
        <v>2147.8000000000002</v>
      </c>
      <c r="H128" s="9">
        <f t="shared" si="31"/>
        <v>6714.57</v>
      </c>
      <c r="I128" s="9">
        <f t="shared" si="31"/>
        <v>8277.8100000000013</v>
      </c>
      <c r="J128" s="9">
        <f t="shared" si="31"/>
        <v>8829.8799999999974</v>
      </c>
      <c r="K128" s="9">
        <f t="shared" si="31"/>
        <v>9697.130000000001</v>
      </c>
      <c r="L128" s="9">
        <f t="shared" si="31"/>
        <v>12380.977000000003</v>
      </c>
    </row>
    <row r="129" spans="1:12">
      <c r="B129" s="28" t="str">
        <f>B6</f>
        <v>五粮液</v>
      </c>
      <c r="C129" s="9">
        <f t="shared" ref="C129:L129" si="32">C13-C48</f>
        <v>6586.9600000000009</v>
      </c>
      <c r="D129" s="9">
        <f t="shared" si="32"/>
        <v>7385.97</v>
      </c>
      <c r="E129" s="9">
        <f t="shared" si="32"/>
        <v>8301.1299999999992</v>
      </c>
      <c r="F129" s="9">
        <f t="shared" si="32"/>
        <v>9626.24</v>
      </c>
      <c r="G129" s="9">
        <f t="shared" si="32"/>
        <v>11455.94</v>
      </c>
      <c r="H129" s="9">
        <f t="shared" si="32"/>
        <v>14580.46</v>
      </c>
      <c r="I129" s="9">
        <f t="shared" si="32"/>
        <v>18366.099999999999</v>
      </c>
      <c r="J129" s="9">
        <f t="shared" si="32"/>
        <v>23446.689999999995</v>
      </c>
      <c r="K129" s="9">
        <f t="shared" si="32"/>
        <v>31521.07</v>
      </c>
      <c r="L129" s="9">
        <f t="shared" si="32"/>
        <v>37019.279999999999</v>
      </c>
    </row>
    <row r="130" spans="1:12">
      <c r="B130" s="28" t="str">
        <f>B7</f>
        <v>中海油服</v>
      </c>
      <c r="C130" s="9">
        <f t="shared" ref="C130:L130" si="33">C14-C49</f>
        <v>7064.67</v>
      </c>
      <c r="D130" s="9">
        <f t="shared" si="33"/>
        <v>7654.74</v>
      </c>
      <c r="E130" s="9">
        <f t="shared" si="33"/>
        <v>8618.61</v>
      </c>
      <c r="F130" s="9">
        <f t="shared" si="33"/>
        <v>17225.010000000002</v>
      </c>
      <c r="G130" s="9">
        <f t="shared" si="33"/>
        <v>19797.849999999999</v>
      </c>
      <c r="H130" s="9">
        <f t="shared" si="33"/>
        <v>22305.609999999993</v>
      </c>
      <c r="I130" s="9">
        <f t="shared" si="33"/>
        <v>25589.929999999993</v>
      </c>
      <c r="J130" s="9">
        <f t="shared" si="33"/>
        <v>28459.160000000003</v>
      </c>
      <c r="K130" s="9">
        <f t="shared" si="33"/>
        <v>32204.909999999996</v>
      </c>
      <c r="L130" s="9">
        <f t="shared" si="33"/>
        <v>37259.80999999999</v>
      </c>
    </row>
    <row r="131" spans="1:12">
      <c r="B131" s="28" t="str">
        <f>B8</f>
        <v>青岛海尔</v>
      </c>
      <c r="C131" s="9">
        <f t="shared" ref="C131:L131" si="34">C15-C50</f>
        <v>6176.7400000000007</v>
      </c>
      <c r="D131" s="9">
        <f t="shared" si="34"/>
        <v>6054.41</v>
      </c>
      <c r="E131" s="9">
        <f t="shared" si="34"/>
        <v>6651.420000000001</v>
      </c>
      <c r="F131" s="9">
        <f t="shared" si="34"/>
        <v>7056.1299999999992</v>
      </c>
      <c r="G131" s="9">
        <f t="shared" si="34"/>
        <v>7701.06</v>
      </c>
      <c r="H131" s="9">
        <f t="shared" si="34"/>
        <v>9631.7900000000009</v>
      </c>
      <c r="I131" s="9">
        <f t="shared" si="34"/>
        <v>9488.7900000000009</v>
      </c>
      <c r="J131" s="9">
        <f t="shared" si="34"/>
        <v>11559.600000000002</v>
      </c>
      <c r="K131" s="9">
        <f t="shared" si="34"/>
        <v>15426.14</v>
      </c>
      <c r="L131" s="9">
        <f t="shared" si="34"/>
        <v>19994.14</v>
      </c>
    </row>
    <row r="132" spans="1:12">
      <c r="B132" s="28" t="str">
        <f>B9</f>
        <v>上汽集团</v>
      </c>
      <c r="C132" s="9">
        <f t="shared" ref="C132:L132" si="35">C16-C51</f>
        <v>11466.33</v>
      </c>
      <c r="D132" s="9">
        <f t="shared" si="35"/>
        <v>11734.16</v>
      </c>
      <c r="E132" s="9">
        <f t="shared" si="35"/>
        <v>37701.440000000002</v>
      </c>
      <c r="F132" s="9">
        <f t="shared" si="35"/>
        <v>43006.27</v>
      </c>
      <c r="G132" s="9">
        <f t="shared" si="35"/>
        <v>38536.739999999991</v>
      </c>
      <c r="H132" s="9">
        <f t="shared" si="35"/>
        <v>46764.079999999987</v>
      </c>
      <c r="I132" s="9">
        <f t="shared" si="35"/>
        <v>81748.53</v>
      </c>
      <c r="J132" s="9">
        <f t="shared" si="35"/>
        <v>133116.34000000003</v>
      </c>
      <c r="K132" s="9">
        <f t="shared" si="35"/>
        <v>145006.32999999996</v>
      </c>
      <c r="L132" s="9">
        <f t="shared" si="35"/>
        <v>161732.05999999997</v>
      </c>
    </row>
    <row r="134" spans="1:12">
      <c r="B134" s="17" t="s">
        <v>15</v>
      </c>
      <c r="C134" s="27">
        <f>C127</f>
        <v>2005</v>
      </c>
      <c r="D134" s="27">
        <f>D127</f>
        <v>2006</v>
      </c>
      <c r="E134" s="27">
        <f t="shared" ref="E134:L134" si="36">E127</f>
        <v>2007</v>
      </c>
      <c r="F134" s="27">
        <f t="shared" si="36"/>
        <v>2008</v>
      </c>
      <c r="G134" s="27">
        <f t="shared" si="36"/>
        <v>2009</v>
      </c>
      <c r="H134" s="27">
        <f t="shared" si="36"/>
        <v>2010</v>
      </c>
      <c r="I134" s="27">
        <f t="shared" si="36"/>
        <v>2011</v>
      </c>
      <c r="J134" s="27">
        <f t="shared" si="36"/>
        <v>2012</v>
      </c>
      <c r="K134" s="27">
        <f t="shared" si="36"/>
        <v>2013</v>
      </c>
      <c r="L134" s="27">
        <f t="shared" si="36"/>
        <v>2014</v>
      </c>
    </row>
    <row r="135" spans="1:12">
      <c r="B135" s="28" t="str">
        <f>B128</f>
        <v>中升控股</v>
      </c>
      <c r="C135" s="9">
        <f>C54+C75</f>
        <v>0</v>
      </c>
      <c r="D135" s="9">
        <f t="shared" ref="D135:L135" si="37">D54+D75</f>
        <v>2147.37</v>
      </c>
      <c r="E135" s="9">
        <f t="shared" si="37"/>
        <v>2753.94</v>
      </c>
      <c r="F135" s="9">
        <f t="shared" si="37"/>
        <v>3930.57</v>
      </c>
      <c r="G135" s="9">
        <f t="shared" si="37"/>
        <v>4944.46</v>
      </c>
      <c r="H135" s="9">
        <f t="shared" si="37"/>
        <v>13088.58</v>
      </c>
      <c r="I135" s="9">
        <f t="shared" si="37"/>
        <v>22843.84</v>
      </c>
      <c r="J135" s="9">
        <f t="shared" si="37"/>
        <v>25343.93</v>
      </c>
      <c r="K135" s="9">
        <f t="shared" si="37"/>
        <v>28181.360000000001</v>
      </c>
      <c r="L135" s="9">
        <f t="shared" si="37"/>
        <v>31237.728999999999</v>
      </c>
    </row>
    <row r="136" spans="1:12">
      <c r="B136" s="28" t="str">
        <f>B129</f>
        <v>五粮液</v>
      </c>
      <c r="C136" s="9">
        <f t="shared" ref="C136:L136" si="38">C55+C76</f>
        <v>8739.86</v>
      </c>
      <c r="D136" s="9">
        <f t="shared" si="38"/>
        <v>9521.3100000000013</v>
      </c>
      <c r="E136" s="9">
        <f t="shared" si="38"/>
        <v>10243.029999999999</v>
      </c>
      <c r="F136" s="9">
        <f t="shared" si="38"/>
        <v>11477.45</v>
      </c>
      <c r="G136" s="9">
        <f t="shared" si="38"/>
        <v>13403.65</v>
      </c>
      <c r="H136" s="9">
        <f t="shared" si="38"/>
        <v>20437.310000000001</v>
      </c>
      <c r="I136" s="9">
        <f t="shared" si="38"/>
        <v>28257.82</v>
      </c>
      <c r="J136" s="9">
        <f t="shared" si="38"/>
        <v>36410.31</v>
      </c>
      <c r="K136" s="9">
        <f t="shared" si="38"/>
        <v>44276.03</v>
      </c>
      <c r="L136" s="9">
        <f t="shared" si="38"/>
        <v>43049.2</v>
      </c>
    </row>
    <row r="137" spans="1:12">
      <c r="B137" s="28" t="str">
        <f t="shared" ref="B137:B139" si="39">B130</f>
        <v>中海油服</v>
      </c>
      <c r="C137" s="9">
        <f t="shared" ref="C137:L137" si="40">C56+C77</f>
        <v>9098.9599999999991</v>
      </c>
      <c r="D137" s="9">
        <f t="shared" si="40"/>
        <v>9617.02</v>
      </c>
      <c r="E137" s="9">
        <f t="shared" si="40"/>
        <v>12568.26</v>
      </c>
      <c r="F137" s="9">
        <f t="shared" si="40"/>
        <v>22283.03</v>
      </c>
      <c r="G137" s="9">
        <f t="shared" si="40"/>
        <v>49663.280000000006</v>
      </c>
      <c r="H137" s="9">
        <f t="shared" si="40"/>
        <v>54439.37</v>
      </c>
      <c r="I137" s="9">
        <f t="shared" si="40"/>
        <v>57798.22</v>
      </c>
      <c r="J137" s="9">
        <f t="shared" si="40"/>
        <v>59472.72</v>
      </c>
      <c r="K137" s="9">
        <f t="shared" si="40"/>
        <v>68799.16</v>
      </c>
      <c r="L137" s="9">
        <f t="shared" si="40"/>
        <v>72375.69</v>
      </c>
    </row>
    <row r="138" spans="1:12">
      <c r="B138" s="28" t="str">
        <f t="shared" si="39"/>
        <v>青岛海尔</v>
      </c>
      <c r="C138" s="9">
        <f t="shared" ref="C138:L138" si="41">C57+C78</f>
        <v>5577.99</v>
      </c>
      <c r="D138" s="9">
        <f t="shared" si="41"/>
        <v>5380.9</v>
      </c>
      <c r="E138" s="9">
        <f t="shared" si="41"/>
        <v>9208.48</v>
      </c>
      <c r="F138" s="9">
        <f t="shared" si="41"/>
        <v>10339.06</v>
      </c>
      <c r="G138" s="9">
        <f t="shared" si="41"/>
        <v>10523.27</v>
      </c>
      <c r="H138" s="9">
        <f t="shared" si="41"/>
        <v>20623.54</v>
      </c>
      <c r="I138" s="9">
        <f t="shared" si="41"/>
        <v>27408.98</v>
      </c>
      <c r="J138" s="9">
        <f t="shared" si="41"/>
        <v>36939.03</v>
      </c>
      <c r="K138" s="9">
        <f t="shared" si="41"/>
        <v>46100.58</v>
      </c>
      <c r="L138" s="9">
        <f t="shared" si="41"/>
        <v>56629.98</v>
      </c>
    </row>
    <row r="139" spans="1:12">
      <c r="B139" s="28" t="str">
        <f t="shared" si="39"/>
        <v>上汽集团</v>
      </c>
      <c r="C139" s="9">
        <f t="shared" ref="C139:L139" si="42">C58+C79</f>
        <v>9148.09</v>
      </c>
      <c r="D139" s="9">
        <f t="shared" si="42"/>
        <v>10118.11</v>
      </c>
      <c r="E139" s="9">
        <f t="shared" si="42"/>
        <v>59419.85</v>
      </c>
      <c r="F139" s="9">
        <f t="shared" si="42"/>
        <v>76841.460000000006</v>
      </c>
      <c r="G139" s="9">
        <f t="shared" si="42"/>
        <v>74409.17</v>
      </c>
      <c r="H139" s="9">
        <f t="shared" si="42"/>
        <v>93910.87</v>
      </c>
      <c r="I139" s="9">
        <f t="shared" si="42"/>
        <v>180192.78</v>
      </c>
      <c r="J139" s="9">
        <f t="shared" si="42"/>
        <v>239671.74000000002</v>
      </c>
      <c r="K139" s="9">
        <f t="shared" si="42"/>
        <v>224853.67</v>
      </c>
      <c r="L139" s="9">
        <f t="shared" si="42"/>
        <v>273297.66000000003</v>
      </c>
    </row>
    <row r="141" spans="1:12">
      <c r="A141" s="26" t="s">
        <v>16</v>
      </c>
      <c r="B141" s="17" t="s">
        <v>17</v>
      </c>
      <c r="C141" s="27">
        <f>C134</f>
        <v>2005</v>
      </c>
      <c r="D141" s="27">
        <f>D134</f>
        <v>2006</v>
      </c>
      <c r="E141" s="27">
        <f t="shared" ref="E141:L141" si="43">E134</f>
        <v>2007</v>
      </c>
      <c r="F141" s="27">
        <f t="shared" si="43"/>
        <v>2008</v>
      </c>
      <c r="G141" s="27">
        <f t="shared" si="43"/>
        <v>2009</v>
      </c>
      <c r="H141" s="27">
        <f t="shared" si="43"/>
        <v>2010</v>
      </c>
      <c r="I141" s="27">
        <f t="shared" si="43"/>
        <v>2011</v>
      </c>
      <c r="J141" s="27">
        <f t="shared" si="43"/>
        <v>2012</v>
      </c>
      <c r="K141" s="27">
        <f t="shared" si="43"/>
        <v>2013</v>
      </c>
      <c r="L141" s="27">
        <f t="shared" si="43"/>
        <v>2014</v>
      </c>
    </row>
    <row r="142" spans="1:12">
      <c r="B142" s="29" t="str">
        <f>B135</f>
        <v>中升控股</v>
      </c>
      <c r="C142" s="20" t="e">
        <f t="shared" ref="C142:L142" si="44">C33/C5</f>
        <v>#DIV/0!</v>
      </c>
      <c r="D142" s="20">
        <f t="shared" si="44"/>
        <v>2.3226061643623955E-2</v>
      </c>
      <c r="E142" s="20">
        <f t="shared" si="44"/>
        <v>3.3335786701936584E-2</v>
      </c>
      <c r="F142" s="20">
        <f t="shared" si="44"/>
        <v>2.2221948357030046E-2</v>
      </c>
      <c r="G142" s="20">
        <f t="shared" si="44"/>
        <v>3.5927209869561633E-2</v>
      </c>
      <c r="H142" s="20">
        <f t="shared" si="44"/>
        <v>4.5018261100673751E-2</v>
      </c>
      <c r="I142" s="20">
        <f t="shared" si="44"/>
        <v>3.9211357927348173E-2</v>
      </c>
      <c r="J142" s="20">
        <f t="shared" si="44"/>
        <v>1.7294097360768968E-2</v>
      </c>
      <c r="K142" s="20">
        <f t="shared" si="44"/>
        <v>1.947727071100824E-2</v>
      </c>
      <c r="L142" s="20">
        <f t="shared" si="44"/>
        <v>1.4250184260183044E-2</v>
      </c>
    </row>
    <row r="143" spans="1:12">
      <c r="B143" s="29" t="str">
        <f>B136</f>
        <v>五粮液</v>
      </c>
      <c r="C143" s="20">
        <f t="shared" ref="C143:L143" si="45">C34/C6</f>
        <v>0.13167783871622996</v>
      </c>
      <c r="D143" s="20">
        <f t="shared" si="45"/>
        <v>0.12437037313758087</v>
      </c>
      <c r="E143" s="20">
        <f t="shared" si="45"/>
        <v>0.15906562246096731</v>
      </c>
      <c r="F143" s="20">
        <f t="shared" si="45"/>
        <v>0.2009644459484537</v>
      </c>
      <c r="G143" s="20">
        <f t="shared" si="45"/>
        <v>0.23064210954901446</v>
      </c>
      <c r="H143" s="20">
        <f t="shared" si="45"/>
        <v>0.31149262931274613</v>
      </c>
      <c r="I143" s="20">
        <f t="shared" si="45"/>
        <v>0.29354429809604093</v>
      </c>
      <c r="J143" s="20">
        <f t="shared" si="45"/>
        <v>0.31421088321720247</v>
      </c>
      <c r="K143" s="20">
        <f t="shared" si="45"/>
        <v>0.37997540536119012</v>
      </c>
      <c r="L143" s="20">
        <f t="shared" si="45"/>
        <v>0.33667858886773072</v>
      </c>
    </row>
    <row r="144" spans="1:12">
      <c r="B144" s="29" t="str">
        <f t="shared" ref="B144:B146" si="46">B137</f>
        <v>中海油服</v>
      </c>
      <c r="C144" s="20">
        <f t="shared" ref="C144:L144" si="47">C35/C7</f>
        <v>0.16468630676764429</v>
      </c>
      <c r="D144" s="20">
        <f t="shared" si="47"/>
        <v>0.15401288536884136</v>
      </c>
      <c r="E144" s="20">
        <f t="shared" si="47"/>
        <v>0.17293260741612715</v>
      </c>
      <c r="F144" s="20">
        <f t="shared" si="47"/>
        <v>0.24211255261364006</v>
      </c>
      <c r="G144" s="20">
        <f t="shared" si="47"/>
        <v>0.24957181070372678</v>
      </c>
      <c r="H144" s="20">
        <f t="shared" si="47"/>
        <v>0.1709049680028781</v>
      </c>
      <c r="I144" s="20">
        <f t="shared" si="47"/>
        <v>0.22857320045670343</v>
      </c>
      <c r="J144" s="20">
        <f t="shared" si="47"/>
        <v>0.21366410610794548</v>
      </c>
      <c r="K144" s="20">
        <f t="shared" si="47"/>
        <v>0.2019473655369419</v>
      </c>
      <c r="L144" s="20">
        <f t="shared" si="47"/>
        <v>0.24059104497684738</v>
      </c>
    </row>
    <row r="145" spans="2:12">
      <c r="B145" s="29" t="str">
        <f t="shared" si="46"/>
        <v>青岛海尔</v>
      </c>
      <c r="C145" s="20">
        <f t="shared" ref="C145:L145" si="48">C36/C8</f>
        <v>2.5915411314133299E-2</v>
      </c>
      <c r="D145" s="20">
        <f t="shared" si="48"/>
        <v>1.5114990494877646E-2</v>
      </c>
      <c r="E145" s="20">
        <f t="shared" si="48"/>
        <v>2.747314048963764E-2</v>
      </c>
      <c r="F145" s="20">
        <f t="shared" si="48"/>
        <v>2.5596354091551528E-2</v>
      </c>
      <c r="G145" s="20">
        <f t="shared" si="48"/>
        <v>3.2185566711961704E-2</v>
      </c>
      <c r="H145" s="20">
        <f t="shared" si="48"/>
        <v>4.1680842173694992E-2</v>
      </c>
      <c r="I145" s="20">
        <f t="shared" si="48"/>
        <v>4.6614318782932339E-2</v>
      </c>
      <c r="J145" s="20">
        <f t="shared" si="48"/>
        <v>4.9518540706799161E-2</v>
      </c>
      <c r="K145" s="20">
        <f t="shared" si="48"/>
        <v>5.4605505368372803E-2</v>
      </c>
      <c r="L145" s="20">
        <f t="shared" si="48"/>
        <v>6.4185759550604404E-2</v>
      </c>
    </row>
    <row r="146" spans="2:12">
      <c r="B146" s="29" t="str">
        <f t="shared" si="46"/>
        <v>上汽集团</v>
      </c>
      <c r="C146" s="20">
        <f t="shared" ref="C146:L146" si="49">C37/C9</f>
        <v>5.4081610921210962E-3</v>
      </c>
      <c r="D146" s="20">
        <f t="shared" si="49"/>
        <v>9.0557926544344424E-3</v>
      </c>
      <c r="E146" s="20">
        <f t="shared" si="49"/>
        <v>3.7087914902160838E-3</v>
      </c>
      <c r="F146" s="20">
        <f t="shared" si="49"/>
        <v>9.1042218186576597E-4</v>
      </c>
      <c r="G146" s="20">
        <f t="shared" si="49"/>
        <v>1.6857738108791182E-3</v>
      </c>
      <c r="H146" s="20">
        <f t="shared" si="49"/>
        <v>1.7355123030410996E-3</v>
      </c>
      <c r="I146" s="20">
        <f t="shared" si="49"/>
        <v>1.0155032168375701E-3</v>
      </c>
      <c r="J146" s="20">
        <f t="shared" si="49"/>
        <v>9.718642404641176E-4</v>
      </c>
      <c r="K146" s="20">
        <f t="shared" si="49"/>
        <v>1.1895719480654119E-3</v>
      </c>
      <c r="L146" s="20">
        <f t="shared" si="49"/>
        <v>1.368324991208773E-3</v>
      </c>
    </row>
    <row r="148" spans="2:12">
      <c r="B148" s="17" t="s">
        <v>52</v>
      </c>
      <c r="C148" s="27">
        <f t="shared" ref="C148:L148" si="50">C134</f>
        <v>2005</v>
      </c>
      <c r="D148" s="27">
        <f t="shared" si="50"/>
        <v>2006</v>
      </c>
      <c r="E148" s="27">
        <f t="shared" si="50"/>
        <v>2007</v>
      </c>
      <c r="F148" s="27">
        <f t="shared" si="50"/>
        <v>2008</v>
      </c>
      <c r="G148" s="27">
        <f t="shared" si="50"/>
        <v>2009</v>
      </c>
      <c r="H148" s="27">
        <f t="shared" si="50"/>
        <v>2010</v>
      </c>
      <c r="I148" s="27">
        <f t="shared" si="50"/>
        <v>2011</v>
      </c>
      <c r="J148" s="27">
        <f t="shared" si="50"/>
        <v>2012</v>
      </c>
      <c r="K148" s="27">
        <f t="shared" si="50"/>
        <v>2013</v>
      </c>
      <c r="L148" s="27">
        <f t="shared" si="50"/>
        <v>2014</v>
      </c>
    </row>
    <row r="149" spans="2:12">
      <c r="B149" s="29" t="str">
        <f>B135</f>
        <v>中升控股</v>
      </c>
      <c r="C149" s="20" t="e">
        <f t="shared" ref="C149:L149" si="51">(C5-C110)/C5</f>
        <v>#DIV/0!</v>
      </c>
      <c r="D149" s="20">
        <f t="shared" si="51"/>
        <v>6.1384045834080095E-2</v>
      </c>
      <c r="E149" s="20">
        <f t="shared" si="51"/>
        <v>7.9210117838589542E-2</v>
      </c>
      <c r="F149" s="20">
        <f t="shared" si="51"/>
        <v>7.36942792300007E-2</v>
      </c>
      <c r="G149" s="20">
        <f t="shared" si="51"/>
        <v>8.5950566199710129E-2</v>
      </c>
      <c r="H149" s="20">
        <f t="shared" si="51"/>
        <v>9.535992107444563E-2</v>
      </c>
      <c r="I149" s="20">
        <f t="shared" si="51"/>
        <v>0.10281380374203347</v>
      </c>
      <c r="J149" s="20">
        <f t="shared" si="51"/>
        <v>8.5595931449406165E-2</v>
      </c>
      <c r="K149" s="20">
        <f t="shared" si="51"/>
        <v>9.0633494379502619E-2</v>
      </c>
      <c r="L149" s="20">
        <f t="shared" si="51"/>
        <v>8.7152967528956987E-2</v>
      </c>
    </row>
    <row r="150" spans="2:12">
      <c r="B150" s="29" t="str">
        <f>B136</f>
        <v>五粮液</v>
      </c>
      <c r="C150" s="20">
        <f t="shared" ref="C150:L150" si="52">(C6-C111)/C6</f>
        <v>0.48911518637009949</v>
      </c>
      <c r="D150" s="20">
        <f t="shared" si="52"/>
        <v>0.50041560042587363</v>
      </c>
      <c r="E150" s="20">
        <f t="shared" si="52"/>
        <v>0.52764698168584334</v>
      </c>
      <c r="F150" s="20">
        <f t="shared" si="52"/>
        <v>0.53906633772528301</v>
      </c>
      <c r="G150" s="20">
        <f t="shared" si="52"/>
        <v>0.54392561769907488</v>
      </c>
      <c r="H150" s="20">
        <f t="shared" si="52"/>
        <v>0.65310596789352715</v>
      </c>
      <c r="I150" s="20">
        <f t="shared" si="52"/>
        <v>0.68707958793665913</v>
      </c>
      <c r="J150" s="20">
        <f t="shared" si="52"/>
        <v>0.66116920385639733</v>
      </c>
      <c r="K150" s="20">
        <f t="shared" si="52"/>
        <v>0.70531578744202883</v>
      </c>
      <c r="L150" s="20">
        <f t="shared" si="52"/>
        <v>0.73257333852780437</v>
      </c>
    </row>
    <row r="151" spans="2:12">
      <c r="B151" s="29" t="str">
        <f>B137</f>
        <v>中海油服</v>
      </c>
      <c r="C151" s="20">
        <f t="shared" ref="C151:L151" si="53">(C7-C112)/C7</f>
        <v>0.27079025864759765</v>
      </c>
      <c r="D151" s="20">
        <f t="shared" si="53"/>
        <v>0.24462938200723747</v>
      </c>
      <c r="E151" s="20">
        <f t="shared" si="53"/>
        <v>0.27218523150873059</v>
      </c>
      <c r="F151" s="20">
        <f t="shared" si="53"/>
        <v>0.36263755288414723</v>
      </c>
      <c r="G151" s="20">
        <f t="shared" si="53"/>
        <v>0.36204742462943224</v>
      </c>
      <c r="H151" s="20">
        <f t="shared" si="53"/>
        <v>0.36284082113227295</v>
      </c>
      <c r="I151" s="20">
        <f t="shared" si="53"/>
        <v>0.35123029746631479</v>
      </c>
      <c r="J151" s="20">
        <f t="shared" si="53"/>
        <v>0.31778062343072555</v>
      </c>
      <c r="K151" s="20">
        <f t="shared" si="53"/>
        <v>0.29530565852296126</v>
      </c>
      <c r="L151" s="20">
        <f t="shared" si="53"/>
        <v>0.31368512844651641</v>
      </c>
    </row>
    <row r="152" spans="2:12">
      <c r="B152" s="29" t="str">
        <f>B138</f>
        <v>青岛海尔</v>
      </c>
      <c r="C152" s="20">
        <f t="shared" ref="C152:L152" si="54">(C8-C113)/C8</f>
        <v>0.13331292304297843</v>
      </c>
      <c r="D152" s="20">
        <f t="shared" si="54"/>
        <v>0.11834830569151346</v>
      </c>
      <c r="E152" s="20">
        <f t="shared" si="54"/>
        <v>0.16079392409251023</v>
      </c>
      <c r="F152" s="20">
        <f t="shared" si="54"/>
        <v>0.190059945060259</v>
      </c>
      <c r="G152" s="20">
        <f t="shared" si="54"/>
        <v>0.23125627301200599</v>
      </c>
      <c r="H152" s="20">
        <f t="shared" si="54"/>
        <v>0.26429421742407833</v>
      </c>
      <c r="I152" s="20">
        <f t="shared" si="54"/>
        <v>0.2338446811056599</v>
      </c>
      <c r="J152" s="20">
        <f t="shared" si="54"/>
        <v>0.23620468539559669</v>
      </c>
      <c r="K152" s="20">
        <f t="shared" si="54"/>
        <v>0.2523614829582026</v>
      </c>
      <c r="L152" s="20">
        <f t="shared" si="54"/>
        <v>0.25323375387858532</v>
      </c>
    </row>
    <row r="153" spans="2:12">
      <c r="B153" s="29" t="str">
        <f>B139</f>
        <v>上汽集团</v>
      </c>
      <c r="C153" s="20">
        <f t="shared" ref="C153:L153" si="55">(C9-C114)/C9</f>
        <v>0.25890489729418903</v>
      </c>
      <c r="D153" s="20">
        <f t="shared" si="55"/>
        <v>0.18853774025731285</v>
      </c>
      <c r="E153" s="20">
        <f t="shared" si="55"/>
        <v>0.12948706916862837</v>
      </c>
      <c r="F153" s="20">
        <f t="shared" si="55"/>
        <v>0.13983550527374253</v>
      </c>
      <c r="G153" s="20">
        <f t="shared" si="55"/>
        <v>0.11546265094074701</v>
      </c>
      <c r="H153" s="20">
        <f t="shared" si="55"/>
        <v>0.12707677139698306</v>
      </c>
      <c r="I153" s="20">
        <f t="shared" si="55"/>
        <v>0.19387419837472755</v>
      </c>
      <c r="J153" s="20">
        <f t="shared" si="55"/>
        <v>0.18754569286998071</v>
      </c>
      <c r="K153" s="20">
        <f t="shared" si="55"/>
        <v>0.16275855784074916</v>
      </c>
      <c r="L153" s="20">
        <f t="shared" si="55"/>
        <v>0.12844196733906016</v>
      </c>
    </row>
    <row r="155" spans="2:12">
      <c r="B155" s="17" t="s">
        <v>0</v>
      </c>
      <c r="C155" s="27">
        <f t="shared" ref="C155:L155" si="56">C141</f>
        <v>2005</v>
      </c>
      <c r="D155" s="27">
        <f t="shared" si="56"/>
        <v>2006</v>
      </c>
      <c r="E155" s="27">
        <f t="shared" si="56"/>
        <v>2007</v>
      </c>
      <c r="F155" s="27">
        <f t="shared" si="56"/>
        <v>2008</v>
      </c>
      <c r="G155" s="27">
        <f t="shared" si="56"/>
        <v>2009</v>
      </c>
      <c r="H155" s="27">
        <f t="shared" si="56"/>
        <v>2010</v>
      </c>
      <c r="I155" s="27">
        <f t="shared" si="56"/>
        <v>2011</v>
      </c>
      <c r="J155" s="27">
        <f t="shared" si="56"/>
        <v>2012</v>
      </c>
      <c r="K155" s="27">
        <f t="shared" si="56"/>
        <v>2013</v>
      </c>
      <c r="L155" s="27">
        <f t="shared" si="56"/>
        <v>2014</v>
      </c>
    </row>
    <row r="156" spans="2:12">
      <c r="B156" s="29" t="str">
        <f>B142</f>
        <v>中升控股</v>
      </c>
      <c r="C156" s="20" t="e">
        <f t="shared" ref="C156:L156" si="57">C33/(C12-C47)</f>
        <v>#DIV/0!</v>
      </c>
      <c r="D156" s="20">
        <f t="shared" si="57"/>
        <v>0.27673048600883648</v>
      </c>
      <c r="E156" s="20">
        <f t="shared" si="57"/>
        <v>0.37619785532758937</v>
      </c>
      <c r="F156" s="20">
        <f t="shared" si="57"/>
        <v>0.13905218386849921</v>
      </c>
      <c r="G156" s="20">
        <f t="shared" si="57"/>
        <v>0.22953720085669055</v>
      </c>
      <c r="H156" s="20">
        <f t="shared" si="57"/>
        <v>0.16119721739441245</v>
      </c>
      <c r="I156" s="20">
        <f t="shared" si="57"/>
        <v>0.19849332130116537</v>
      </c>
      <c r="J156" s="20">
        <f t="shared" si="57"/>
        <v>9.8023982205873716E-2</v>
      </c>
      <c r="K156" s="20">
        <f t="shared" si="57"/>
        <v>0.10550441213018696</v>
      </c>
      <c r="L156" s="20">
        <f t="shared" si="57"/>
        <v>6.3058028457689555E-2</v>
      </c>
    </row>
    <row r="157" spans="2:12">
      <c r="B157" s="29" t="str">
        <f>B143</f>
        <v>五粮液</v>
      </c>
      <c r="C157" s="20">
        <f t="shared" ref="C157:L157" si="58">C34/(C13-C48)</f>
        <v>0.12597009849763774</v>
      </c>
      <c r="D157" s="20">
        <f t="shared" si="58"/>
        <v>0.1081794266697536</v>
      </c>
      <c r="E157" s="20">
        <f t="shared" si="58"/>
        <v>0.14174094370284529</v>
      </c>
      <c r="F157" s="20">
        <f t="shared" si="58"/>
        <v>0.15299639319194203</v>
      </c>
      <c r="G157" s="20">
        <f t="shared" si="58"/>
        <v>0.15971626946370179</v>
      </c>
      <c r="H157" s="20">
        <f t="shared" si="58"/>
        <v>0.23776136006682919</v>
      </c>
      <c r="I157" s="20">
        <f t="shared" si="58"/>
        <v>0.24839568552931765</v>
      </c>
      <c r="J157" s="20">
        <f t="shared" si="58"/>
        <v>0.27271994469155353</v>
      </c>
      <c r="K157" s="20">
        <f t="shared" si="58"/>
        <v>0.32789908464401746</v>
      </c>
      <c r="L157" s="20">
        <f t="shared" si="58"/>
        <v>0.22480772181414657</v>
      </c>
    </row>
    <row r="158" spans="2:12">
      <c r="B158" s="29" t="str">
        <f>B144</f>
        <v>中海油服</v>
      </c>
      <c r="C158" s="20">
        <f t="shared" ref="C158:L158" si="59">C35/(C14-C49)</f>
        <v>9.9329480357893574E-2</v>
      </c>
      <c r="D158" s="20">
        <f t="shared" si="59"/>
        <v>0.10758432030349822</v>
      </c>
      <c r="E158" s="20">
        <f t="shared" si="59"/>
        <v>0.13090742010602638</v>
      </c>
      <c r="F158" s="20">
        <f t="shared" si="59"/>
        <v>0.12990297248013208</v>
      </c>
      <c r="G158" s="20">
        <f t="shared" si="59"/>
        <v>0.15669580282707465</v>
      </c>
      <c r="H158" s="20">
        <f t="shared" si="59"/>
        <v>0.14056194831703778</v>
      </c>
      <c r="I158" s="20">
        <f t="shared" si="59"/>
        <v>0.16131345415950732</v>
      </c>
      <c r="J158" s="20">
        <f t="shared" si="59"/>
        <v>0.14194164550183488</v>
      </c>
      <c r="K158" s="20">
        <f t="shared" si="59"/>
        <v>0.14189668594012531</v>
      </c>
      <c r="L158" s="20">
        <f t="shared" si="59"/>
        <v>0.18052775899823434</v>
      </c>
    </row>
    <row r="159" spans="2:12">
      <c r="B159" s="29" t="str">
        <f>B145</f>
        <v>青岛海尔</v>
      </c>
      <c r="C159" s="20">
        <f t="shared" ref="C159:L159" si="60">C36/(C15-C50)</f>
        <v>6.4273386932265239E-2</v>
      </c>
      <c r="D159" s="20">
        <f t="shared" si="60"/>
        <v>4.1249271192403555E-2</v>
      </c>
      <c r="E159" s="20">
        <f t="shared" si="60"/>
        <v>9.5884788511325383E-2</v>
      </c>
      <c r="F159" s="20">
        <f t="shared" si="60"/>
        <v>0.10689854070148935</v>
      </c>
      <c r="G159" s="20">
        <f t="shared" si="60"/>
        <v>0.12708640109283656</v>
      </c>
      <c r="H159" s="20">
        <f t="shared" si="60"/>
        <v>0.14271594376538524</v>
      </c>
      <c r="I159" s="20">
        <f t="shared" si="60"/>
        <v>0.29764385132350912</v>
      </c>
      <c r="J159" s="20">
        <f t="shared" si="60"/>
        <v>0.31555244126094323</v>
      </c>
      <c r="K159" s="20">
        <f t="shared" si="60"/>
        <v>0.2826766773800834</v>
      </c>
      <c r="L159" s="20">
        <f t="shared" si="60"/>
        <v>0.27764535008757568</v>
      </c>
    </row>
    <row r="160" spans="2:12">
      <c r="B160" s="29" t="str">
        <f>B146</f>
        <v>上汽集团</v>
      </c>
      <c r="C160" s="20">
        <f t="shared" ref="C160:L160" si="61">C37/(C16-C51)</f>
        <v>3.5434179898886568E-3</v>
      </c>
      <c r="D160" s="20">
        <f t="shared" si="61"/>
        <v>4.9547645506793844E-3</v>
      </c>
      <c r="E160" s="20">
        <f t="shared" si="61"/>
        <v>1.9206162947622157E-3</v>
      </c>
      <c r="F160" s="20">
        <f t="shared" si="61"/>
        <v>2.2033996438193784E-3</v>
      </c>
      <c r="G160" s="20">
        <f t="shared" si="61"/>
        <v>4.6109245359104078E-3</v>
      </c>
      <c r="H160" s="20">
        <f t="shared" si="61"/>
        <v>5.1539557711816437E-3</v>
      </c>
      <c r="I160" s="20">
        <f t="shared" si="61"/>
        <v>3.8817823390830388E-3</v>
      </c>
      <c r="J160" s="20">
        <f t="shared" si="61"/>
        <v>3.1619709496219619E-3</v>
      </c>
      <c r="K160" s="20">
        <f t="shared" si="61"/>
        <v>3.9248631421814496E-3</v>
      </c>
      <c r="L160" s="20">
        <f t="shared" si="61"/>
        <v>4.7661545892632553E-3</v>
      </c>
    </row>
    <row r="162" spans="2:12">
      <c r="B162" s="17" t="s">
        <v>65</v>
      </c>
      <c r="C162" s="27">
        <f t="shared" ref="C162:L162" si="62">C148</f>
        <v>2005</v>
      </c>
      <c r="D162" s="27">
        <f t="shared" si="62"/>
        <v>2006</v>
      </c>
      <c r="E162" s="27">
        <f t="shared" si="62"/>
        <v>2007</v>
      </c>
      <c r="F162" s="27">
        <f t="shared" si="62"/>
        <v>2008</v>
      </c>
      <c r="G162" s="27">
        <f t="shared" si="62"/>
        <v>2009</v>
      </c>
      <c r="H162" s="27">
        <f t="shared" si="62"/>
        <v>2010</v>
      </c>
      <c r="I162" s="27">
        <f t="shared" si="62"/>
        <v>2011</v>
      </c>
      <c r="J162" s="27">
        <f t="shared" si="62"/>
        <v>2012</v>
      </c>
      <c r="K162" s="27">
        <f t="shared" si="62"/>
        <v>2013</v>
      </c>
      <c r="L162" s="27">
        <f t="shared" si="62"/>
        <v>2014</v>
      </c>
    </row>
    <row r="163" spans="2:12">
      <c r="B163" s="29" t="str">
        <f>B149</f>
        <v>中升控股</v>
      </c>
      <c r="C163" s="20" t="e">
        <f>(C5-C110-C82-C89-C96-C40)/C5</f>
        <v>#DIV/0!</v>
      </c>
      <c r="D163" s="20">
        <f t="shared" ref="D163:L163" si="63">(D5-D110-D82-D89-D96-D40)/D5</f>
        <v>1.8583012465930339E-2</v>
      </c>
      <c r="E163" s="20">
        <f t="shared" si="63"/>
        <v>2.9574443076172643E-2</v>
      </c>
      <c r="F163" s="20">
        <f t="shared" si="63"/>
        <v>1.8626203716519261E-2</v>
      </c>
      <c r="G163" s="20">
        <f t="shared" si="63"/>
        <v>3.0355941726502855E-2</v>
      </c>
      <c r="H163" s="20">
        <f t="shared" si="63"/>
        <v>3.1294464771527218E-2</v>
      </c>
      <c r="I163" s="20">
        <f t="shared" si="63"/>
        <v>3.0216626709705326E-2</v>
      </c>
      <c r="J163" s="20">
        <f t="shared" si="63"/>
        <v>3.4123043964139474E-3</v>
      </c>
      <c r="K163" s="20">
        <f t="shared" si="63"/>
        <v>4.9286676776949066E-3</v>
      </c>
      <c r="L163" s="20">
        <f t="shared" si="63"/>
        <v>-3.0560359036304234E-3</v>
      </c>
    </row>
    <row r="164" spans="2:12">
      <c r="B164" s="29" t="str">
        <f>B150</f>
        <v>五粮液</v>
      </c>
      <c r="C164" s="20">
        <f t="shared" ref="C164:L164" si="64">(C6-C111-C83-C90-C97-C41)/C6</f>
        <v>0.20358203839122485</v>
      </c>
      <c r="D164" s="20">
        <f t="shared" si="64"/>
        <v>0.18684430082621983</v>
      </c>
      <c r="E164" s="20">
        <f t="shared" si="64"/>
        <v>0.24111904674997059</v>
      </c>
      <c r="F164" s="20">
        <f t="shared" si="64"/>
        <v>0.29739539554837519</v>
      </c>
      <c r="G164" s="20">
        <f t="shared" si="64"/>
        <v>0.30623453467573086</v>
      </c>
      <c r="H164" s="20">
        <f t="shared" si="64"/>
        <v>0.41122199040004592</v>
      </c>
      <c r="I164" s="20">
        <f t="shared" si="64"/>
        <v>0.39336027230669252</v>
      </c>
      <c r="J164" s="20">
        <f t="shared" si="64"/>
        <v>0.4181429540160978</v>
      </c>
      <c r="K164" s="20">
        <f t="shared" si="64"/>
        <v>0.50369636466239343</v>
      </c>
      <c r="L164" s="20">
        <f t="shared" si="64"/>
        <v>0.46281806526990421</v>
      </c>
    </row>
    <row r="165" spans="2:12">
      <c r="B165" s="29" t="str">
        <f>B151</f>
        <v>中海油服</v>
      </c>
      <c r="C165" s="20">
        <f t="shared" ref="C165:L165" si="65">(C7-C112-C84-C91-C98-C42)/C7</f>
        <v>0.18757993996728473</v>
      </c>
      <c r="D165" s="20">
        <f t="shared" si="65"/>
        <v>0.18234386542363687</v>
      </c>
      <c r="E165" s="20">
        <f t="shared" si="65"/>
        <v>0.20260692564253477</v>
      </c>
      <c r="F165" s="20">
        <f t="shared" si="65"/>
        <v>0.29650071954901053</v>
      </c>
      <c r="G165" s="20">
        <f t="shared" si="65"/>
        <v>0.27851893566098834</v>
      </c>
      <c r="H165" s="20">
        <f t="shared" si="65"/>
        <v>0.26634415166744801</v>
      </c>
      <c r="I165" s="20">
        <f t="shared" si="65"/>
        <v>0.27044340321575028</v>
      </c>
      <c r="J165" s="20">
        <f t="shared" si="65"/>
        <v>0.24811819297864229</v>
      </c>
      <c r="K165" s="20">
        <f t="shared" si="65"/>
        <v>0.22814262709182923</v>
      </c>
      <c r="L165" s="20">
        <f t="shared" si="65"/>
        <v>0.25108538039640971</v>
      </c>
    </row>
    <row r="166" spans="2:12">
      <c r="B166" s="29" t="str">
        <f>B152</f>
        <v>青岛海尔</v>
      </c>
      <c r="C166" s="20">
        <f t="shared" ref="C166:L166" si="66">(C8-C113-C85-C92-C99-C43)/C8</f>
        <v>4.0972461121987137E-2</v>
      </c>
      <c r="D166" s="20">
        <f t="shared" si="66"/>
        <v>2.6588922976734288E-2</v>
      </c>
      <c r="E166" s="20">
        <f t="shared" si="66"/>
        <v>3.3562057196617132E-2</v>
      </c>
      <c r="F166" s="20">
        <f t="shared" si="66"/>
        <v>2.7047048303875505E-2</v>
      </c>
      <c r="G166" s="20">
        <f t="shared" si="66"/>
        <v>3.5094665752873226E-2</v>
      </c>
      <c r="H166" s="20">
        <f t="shared" si="66"/>
        <v>4.5152097884074274E-2</v>
      </c>
      <c r="I166" s="20">
        <f t="shared" si="66"/>
        <v>4.570572677045464E-2</v>
      </c>
      <c r="J166" s="20">
        <f t="shared" si="66"/>
        <v>5.1581598291994019E-2</v>
      </c>
      <c r="K166" s="20">
        <f t="shared" si="66"/>
        <v>6.1700723546957985E-2</v>
      </c>
      <c r="L166" s="20">
        <f t="shared" si="66"/>
        <v>6.6646224458223671E-2</v>
      </c>
    </row>
    <row r="167" spans="2:12">
      <c r="B167" s="29" t="str">
        <f>B153</f>
        <v>上汽集团</v>
      </c>
      <c r="C167" s="20">
        <f t="shared" ref="C167:L167" si="67">(C9-C114-C86-C93-C100-C44)/C9</f>
        <v>7.2269431044947777E-2</v>
      </c>
      <c r="D167" s="20">
        <f t="shared" si="67"/>
        <v>2.6933740381919539E-2</v>
      </c>
      <c r="E167" s="20">
        <f t="shared" si="67"/>
        <v>-1.0732497843666314E-2</v>
      </c>
      <c r="F167" s="20">
        <f t="shared" si="67"/>
        <v>-9.0516678999703806E-3</v>
      </c>
      <c r="G167" s="20">
        <f t="shared" si="67"/>
        <v>-2.5636968054828176E-2</v>
      </c>
      <c r="H167" s="20">
        <f t="shared" si="67"/>
        <v>7.6614709788097209E-3</v>
      </c>
      <c r="I167" s="20">
        <f t="shared" si="67"/>
        <v>6.2418646217374432E-2</v>
      </c>
      <c r="J167" s="20">
        <f t="shared" si="67"/>
        <v>6.5024046545672579E-2</v>
      </c>
      <c r="K167" s="20">
        <f t="shared" si="67"/>
        <v>5.0719871513772261E-2</v>
      </c>
      <c r="L167" s="20">
        <f t="shared" si="67"/>
        <v>2.8574603480598121E-2</v>
      </c>
    </row>
    <row r="169" spans="2:12">
      <c r="B169" s="17" t="s">
        <v>55</v>
      </c>
      <c r="C169" s="27">
        <f>C148</f>
        <v>2005</v>
      </c>
      <c r="D169" s="27">
        <f>D148</f>
        <v>2006</v>
      </c>
      <c r="E169" s="27">
        <f t="shared" ref="E169:L169" si="68">E148</f>
        <v>2007</v>
      </c>
      <c r="F169" s="27">
        <f t="shared" si="68"/>
        <v>2008</v>
      </c>
      <c r="G169" s="27">
        <f t="shared" si="68"/>
        <v>2009</v>
      </c>
      <c r="H169" s="27">
        <f t="shared" si="68"/>
        <v>2010</v>
      </c>
      <c r="I169" s="27">
        <f t="shared" si="68"/>
        <v>2011</v>
      </c>
      <c r="J169" s="27">
        <f t="shared" si="68"/>
        <v>2012</v>
      </c>
      <c r="K169" s="27">
        <f t="shared" si="68"/>
        <v>2013</v>
      </c>
      <c r="L169" s="27">
        <f t="shared" si="68"/>
        <v>2014</v>
      </c>
    </row>
    <row r="170" spans="2:12">
      <c r="B170" s="29" t="str">
        <f>B149</f>
        <v>中升控股</v>
      </c>
      <c r="C170" s="33">
        <f>C103+C82</f>
        <v>0</v>
      </c>
      <c r="D170" s="33">
        <f t="shared" ref="D170:L170" si="69">D103+D82</f>
        <v>208.42</v>
      </c>
      <c r="E170" s="33">
        <f t="shared" si="69"/>
        <v>453.13</v>
      </c>
      <c r="F170" s="33">
        <f t="shared" si="69"/>
        <v>422.11</v>
      </c>
      <c r="G170" s="33">
        <f t="shared" si="69"/>
        <v>747.3900000000001</v>
      </c>
      <c r="H170" s="33">
        <f t="shared" si="69"/>
        <v>1610.92</v>
      </c>
      <c r="I170" s="33">
        <f t="shared" si="69"/>
        <v>2743.0899999999997</v>
      </c>
      <c r="J170" s="33">
        <f t="shared" si="69"/>
        <v>2188.6999999999998</v>
      </c>
      <c r="K170" s="33">
        <f t="shared" si="69"/>
        <v>2465.2799999999997</v>
      </c>
      <c r="L170" s="33">
        <f t="shared" si="69"/>
        <v>2368.02</v>
      </c>
    </row>
    <row r="171" spans="2:12">
      <c r="B171" s="29" t="str">
        <f>B150</f>
        <v>五粮液</v>
      </c>
      <c r="C171" s="33">
        <f t="shared" ref="C171:L171" si="70">C104+C83</f>
        <v>1244.7</v>
      </c>
      <c r="D171" s="33">
        <f t="shared" si="70"/>
        <v>1170.68</v>
      </c>
      <c r="E171" s="33">
        <f t="shared" si="70"/>
        <v>1735.41</v>
      </c>
      <c r="F171" s="33">
        <f t="shared" si="70"/>
        <v>2086.12</v>
      </c>
      <c r="G171" s="33">
        <f t="shared" si="70"/>
        <v>2239.21</v>
      </c>
      <c r="H171" s="33">
        <f t="shared" si="70"/>
        <v>4495.8600000000006</v>
      </c>
      <c r="I171" s="33">
        <f t="shared" si="70"/>
        <v>5877.7699999999995</v>
      </c>
      <c r="J171" s="33">
        <f t="shared" si="70"/>
        <v>8023.3600000000006</v>
      </c>
      <c r="K171" s="33">
        <f t="shared" si="70"/>
        <v>12949.08</v>
      </c>
      <c r="L171" s="33">
        <f t="shared" si="70"/>
        <v>10420.200000000001</v>
      </c>
    </row>
    <row r="172" spans="2:12">
      <c r="B172" s="29" t="str">
        <f>B151</f>
        <v>中海油服</v>
      </c>
      <c r="C172" s="33">
        <f t="shared" ref="C172:L172" si="71">C105+C84</f>
        <v>797.76</v>
      </c>
      <c r="D172" s="33">
        <f t="shared" si="71"/>
        <v>990.46</v>
      </c>
      <c r="E172" s="33">
        <f t="shared" si="71"/>
        <v>1518.3500000000001</v>
      </c>
      <c r="F172" s="33">
        <f t="shared" si="71"/>
        <v>2956.31</v>
      </c>
      <c r="G172" s="33">
        <f t="shared" si="71"/>
        <v>3673.4</v>
      </c>
      <c r="H172" s="33">
        <f t="shared" si="71"/>
        <v>4627.66</v>
      </c>
      <c r="I172" s="33">
        <f t="shared" si="71"/>
        <v>5343.91</v>
      </c>
      <c r="J172" s="33">
        <f t="shared" si="71"/>
        <v>5156.95</v>
      </c>
      <c r="K172" s="33">
        <f t="shared" si="71"/>
        <v>5863.9800000000005</v>
      </c>
      <c r="L172" s="33">
        <f t="shared" si="71"/>
        <v>8039.79</v>
      </c>
    </row>
    <row r="173" spans="2:12">
      <c r="B173" s="29" t="str">
        <f>B152</f>
        <v>青岛海尔</v>
      </c>
      <c r="C173" s="33">
        <f t="shared" ref="C173:L173" si="72">C106+C85</f>
        <v>517.1</v>
      </c>
      <c r="D173" s="33">
        <f t="shared" si="72"/>
        <v>323.74</v>
      </c>
      <c r="E173" s="33">
        <f t="shared" si="72"/>
        <v>809.51</v>
      </c>
      <c r="F173" s="33">
        <f t="shared" si="72"/>
        <v>928.08</v>
      </c>
      <c r="G173" s="33">
        <f t="shared" si="72"/>
        <v>1240.7900000000002</v>
      </c>
      <c r="H173" s="33">
        <f t="shared" si="72"/>
        <v>1732.18</v>
      </c>
      <c r="I173" s="33">
        <f t="shared" si="72"/>
        <v>3718.97</v>
      </c>
      <c r="J173" s="33">
        <f t="shared" si="72"/>
        <v>4528.92</v>
      </c>
      <c r="K173" s="33">
        <f t="shared" si="72"/>
        <v>5406.1200000000008</v>
      </c>
      <c r="L173" s="33">
        <f t="shared" si="72"/>
        <v>6668.22</v>
      </c>
    </row>
    <row r="174" spans="2:12">
      <c r="B174" s="29" t="str">
        <f>B153</f>
        <v>上汽集团</v>
      </c>
      <c r="C174" s="33">
        <f t="shared" ref="C174:L174" si="73">C107+C86</f>
        <v>2075.85</v>
      </c>
      <c r="D174" s="33">
        <f t="shared" si="73"/>
        <v>1181.54</v>
      </c>
      <c r="E174" s="33">
        <f t="shared" si="73"/>
        <v>1434.43</v>
      </c>
      <c r="F174" s="33">
        <f t="shared" si="73"/>
        <v>6677.58</v>
      </c>
      <c r="G174" s="33">
        <f t="shared" si="73"/>
        <v>1036.8400000000001</v>
      </c>
      <c r="H174" s="33">
        <f t="shared" si="73"/>
        <v>9175.880000000001</v>
      </c>
      <c r="I174" s="33">
        <f t="shared" si="73"/>
        <v>27071.16</v>
      </c>
      <c r="J174" s="33">
        <f t="shared" si="73"/>
        <v>42070.95</v>
      </c>
      <c r="K174" s="33">
        <f t="shared" si="73"/>
        <v>40041.15</v>
      </c>
      <c r="L174" s="33">
        <f t="shared" si="73"/>
        <v>41238.28</v>
      </c>
    </row>
    <row r="176" spans="2:12">
      <c r="B176" s="17" t="s">
        <v>18</v>
      </c>
      <c r="C176" s="27">
        <f>C155</f>
        <v>2005</v>
      </c>
      <c r="D176" s="27">
        <f>D155</f>
        <v>2006</v>
      </c>
      <c r="E176" s="27">
        <f t="shared" ref="E176:L176" si="74">E155</f>
        <v>2007</v>
      </c>
      <c r="F176" s="27">
        <f t="shared" si="74"/>
        <v>2008</v>
      </c>
      <c r="G176" s="27">
        <f t="shared" si="74"/>
        <v>2009</v>
      </c>
      <c r="H176" s="27">
        <f t="shared" si="74"/>
        <v>2010</v>
      </c>
      <c r="I176" s="27">
        <f t="shared" si="74"/>
        <v>2011</v>
      </c>
      <c r="J176" s="27">
        <f t="shared" si="74"/>
        <v>2012</v>
      </c>
      <c r="K176" s="27">
        <f t="shared" si="74"/>
        <v>2013</v>
      </c>
      <c r="L176" s="27">
        <f t="shared" si="74"/>
        <v>2014</v>
      </c>
    </row>
    <row r="177" spans="1:12">
      <c r="B177" s="29" t="str">
        <f>B156</f>
        <v>中升控股</v>
      </c>
      <c r="C177" s="20" t="e">
        <f>C170/C135</f>
        <v>#DIV/0!</v>
      </c>
      <c r="D177" s="20">
        <f t="shared" ref="D177:L177" si="75">D170/D135</f>
        <v>9.7058261966964238E-2</v>
      </c>
      <c r="E177" s="20">
        <f t="shared" si="75"/>
        <v>0.16453880621945285</v>
      </c>
      <c r="F177" s="20">
        <f t="shared" si="75"/>
        <v>0.10739154880844254</v>
      </c>
      <c r="G177" s="20">
        <f t="shared" si="75"/>
        <v>0.15115705253961001</v>
      </c>
      <c r="H177" s="20">
        <f t="shared" si="75"/>
        <v>0.123078286567374</v>
      </c>
      <c r="I177" s="20">
        <f t="shared" si="75"/>
        <v>0.120080074103128</v>
      </c>
      <c r="J177" s="20">
        <f t="shared" si="75"/>
        <v>8.6359929182253894E-2</v>
      </c>
      <c r="K177" s="20">
        <f t="shared" si="75"/>
        <v>8.7479099660200912E-2</v>
      </c>
      <c r="L177" s="20">
        <f t="shared" si="75"/>
        <v>7.5806407053470498E-2</v>
      </c>
    </row>
    <row r="178" spans="1:12">
      <c r="B178" s="29" t="str">
        <f>B157</f>
        <v>五粮液</v>
      </c>
      <c r="C178" s="20">
        <f t="shared" ref="C178:L178" si="76">C171/C136</f>
        <v>0.1424164689136897</v>
      </c>
      <c r="D178" s="20">
        <f t="shared" si="76"/>
        <v>0.12295366919047904</v>
      </c>
      <c r="E178" s="20">
        <f t="shared" si="76"/>
        <v>0.16942350066337794</v>
      </c>
      <c r="F178" s="20">
        <f t="shared" si="76"/>
        <v>0.18175814314155145</v>
      </c>
      <c r="G178" s="20">
        <f t="shared" si="76"/>
        <v>0.16705971880793666</v>
      </c>
      <c r="H178" s="20">
        <f t="shared" si="76"/>
        <v>0.21998296253274038</v>
      </c>
      <c r="I178" s="20">
        <f t="shared" si="76"/>
        <v>0.20800507611698282</v>
      </c>
      <c r="J178" s="20">
        <f t="shared" si="76"/>
        <v>0.22035956299191084</v>
      </c>
      <c r="K178" s="20">
        <f t="shared" si="76"/>
        <v>0.2924625355977038</v>
      </c>
      <c r="L178" s="20">
        <f t="shared" si="76"/>
        <v>0.24205327857428249</v>
      </c>
    </row>
    <row r="179" spans="1:12">
      <c r="B179" s="29" t="str">
        <f>B158</f>
        <v>中海油服</v>
      </c>
      <c r="C179" s="20">
        <f t="shared" ref="C179:L179" si="77">C172/C137</f>
        <v>8.767595417498264E-2</v>
      </c>
      <c r="D179" s="20">
        <f t="shared" si="77"/>
        <v>0.10299032340579514</v>
      </c>
      <c r="E179" s="20">
        <f t="shared" si="77"/>
        <v>0.12080829008947938</v>
      </c>
      <c r="F179" s="20">
        <f t="shared" si="77"/>
        <v>0.13267091593916985</v>
      </c>
      <c r="G179" s="20">
        <f t="shared" si="77"/>
        <v>7.3966117421161062E-2</v>
      </c>
      <c r="H179" s="20">
        <f t="shared" si="77"/>
        <v>8.5005759618452595E-2</v>
      </c>
      <c r="I179" s="20">
        <f t="shared" si="77"/>
        <v>9.2458037635069032E-2</v>
      </c>
      <c r="J179" s="20">
        <f t="shared" si="77"/>
        <v>8.6711184556549623E-2</v>
      </c>
      <c r="K179" s="20">
        <f t="shared" si="77"/>
        <v>8.5233308081087034E-2</v>
      </c>
      <c r="L179" s="20">
        <f t="shared" si="77"/>
        <v>0.11108412230681323</v>
      </c>
    </row>
    <row r="180" spans="1:12">
      <c r="B180" s="29" t="str">
        <f>B159</f>
        <v>青岛海尔</v>
      </c>
      <c r="C180" s="20">
        <f t="shared" ref="C180:L180" si="78">C173/C138</f>
        <v>9.2703644144216835E-2</v>
      </c>
      <c r="D180" s="20">
        <f t="shared" si="78"/>
        <v>6.0164656470107235E-2</v>
      </c>
      <c r="E180" s="20">
        <f t="shared" si="78"/>
        <v>8.7909188052751386E-2</v>
      </c>
      <c r="F180" s="20">
        <f t="shared" si="78"/>
        <v>8.9764446671167411E-2</v>
      </c>
      <c r="G180" s="20">
        <f t="shared" si="78"/>
        <v>0.11790916701747652</v>
      </c>
      <c r="H180" s="20">
        <f t="shared" si="78"/>
        <v>8.3990430352888015E-2</v>
      </c>
      <c r="I180" s="20">
        <f t="shared" si="78"/>
        <v>0.13568436329991118</v>
      </c>
      <c r="J180" s="20">
        <f t="shared" si="78"/>
        <v>0.12260527685756774</v>
      </c>
      <c r="K180" s="20">
        <f t="shared" si="78"/>
        <v>0.11726793892831719</v>
      </c>
      <c r="L180" s="20">
        <f t="shared" si="78"/>
        <v>0.11775070377916431</v>
      </c>
    </row>
    <row r="181" spans="1:12">
      <c r="B181" s="29" t="str">
        <f>B160</f>
        <v>上汽集团</v>
      </c>
      <c r="C181" s="20">
        <f t="shared" ref="C181:L181" si="79">C174/C139</f>
        <v>0.22691621966989831</v>
      </c>
      <c r="D181" s="20">
        <f t="shared" si="79"/>
        <v>0.11677477315427486</v>
      </c>
      <c r="E181" s="20">
        <f t="shared" si="79"/>
        <v>2.414058601628917E-2</v>
      </c>
      <c r="F181" s="20">
        <f t="shared" si="79"/>
        <v>8.6900743426790689E-2</v>
      </c>
      <c r="G181" s="20">
        <f t="shared" si="79"/>
        <v>1.3934304064942536E-2</v>
      </c>
      <c r="H181" s="20">
        <f t="shared" si="79"/>
        <v>9.7708390945584908E-2</v>
      </c>
      <c r="I181" s="20">
        <f t="shared" si="79"/>
        <v>0.15023443225638675</v>
      </c>
      <c r="J181" s="20">
        <f t="shared" si="79"/>
        <v>0.17553571397278625</v>
      </c>
      <c r="K181" s="20">
        <f t="shared" si="79"/>
        <v>0.17807647969454979</v>
      </c>
      <c r="L181" s="20">
        <f t="shared" si="79"/>
        <v>0.15089144927183054</v>
      </c>
    </row>
    <row r="183" spans="1:12">
      <c r="A183" s="26" t="s">
        <v>20</v>
      </c>
      <c r="B183" s="17" t="s">
        <v>19</v>
      </c>
      <c r="C183" s="27">
        <f>C176</f>
        <v>2005</v>
      </c>
      <c r="D183" s="27">
        <f>D176</f>
        <v>2006</v>
      </c>
      <c r="E183" s="27">
        <f t="shared" ref="E183:L183" si="80">E176</f>
        <v>2007</v>
      </c>
      <c r="F183" s="27">
        <f t="shared" si="80"/>
        <v>2008</v>
      </c>
      <c r="G183" s="27">
        <f t="shared" si="80"/>
        <v>2009</v>
      </c>
      <c r="H183" s="27">
        <f t="shared" si="80"/>
        <v>2010</v>
      </c>
      <c r="I183" s="27">
        <f t="shared" si="80"/>
        <v>2011</v>
      </c>
      <c r="J183" s="27">
        <f t="shared" si="80"/>
        <v>2012</v>
      </c>
      <c r="K183" s="27">
        <f t="shared" si="80"/>
        <v>2013</v>
      </c>
      <c r="L183" s="27">
        <f t="shared" si="80"/>
        <v>2014</v>
      </c>
    </row>
    <row r="184" spans="1:12">
      <c r="B184" s="28" t="str">
        <f>B177</f>
        <v>中升控股</v>
      </c>
      <c r="C184" s="9">
        <f t="shared" ref="C184:L184" si="81">C19-C26</f>
        <v>0</v>
      </c>
      <c r="D184" s="9">
        <f t="shared" si="81"/>
        <v>-492.22</v>
      </c>
      <c r="E184" s="9">
        <f t="shared" si="81"/>
        <v>-86.710000000000008</v>
      </c>
      <c r="F184" s="9">
        <f t="shared" si="81"/>
        <v>-217.80000000000007</v>
      </c>
      <c r="G184" s="9">
        <f t="shared" si="81"/>
        <v>-246.65000000000003</v>
      </c>
      <c r="H184" s="9">
        <f t="shared" si="81"/>
        <v>-3156.19</v>
      </c>
      <c r="I184" s="9">
        <f t="shared" si="81"/>
        <v>-3060.9500000000003</v>
      </c>
      <c r="J184" s="9">
        <f t="shared" si="81"/>
        <v>-2925.93</v>
      </c>
      <c r="K184" s="9">
        <f t="shared" si="81"/>
        <v>-203.17000000000007</v>
      </c>
      <c r="L184" s="9">
        <f t="shared" si="81"/>
        <v>-1783.8059999999998</v>
      </c>
    </row>
    <row r="185" spans="1:12">
      <c r="B185" s="28" t="str">
        <f>B178</f>
        <v>五粮液</v>
      </c>
      <c r="C185" s="9">
        <f t="shared" ref="C185:L185" si="82">C20-C27</f>
        <v>138.68000000000006</v>
      </c>
      <c r="D185" s="9">
        <f t="shared" si="82"/>
        <v>1135.6500000000001</v>
      </c>
      <c r="E185" s="9">
        <f t="shared" si="82"/>
        <v>1084.8699999999999</v>
      </c>
      <c r="F185" s="9">
        <f t="shared" si="82"/>
        <v>1416.74</v>
      </c>
      <c r="G185" s="9">
        <f t="shared" si="82"/>
        <v>1863.27</v>
      </c>
      <c r="H185" s="9">
        <f t="shared" si="82"/>
        <v>5068.8500000000004</v>
      </c>
      <c r="I185" s="9">
        <f t="shared" si="82"/>
        <v>7240.21</v>
      </c>
      <c r="J185" s="9">
        <f t="shared" si="82"/>
        <v>8996.91</v>
      </c>
      <c r="K185" s="9">
        <f t="shared" si="82"/>
        <v>8394.16</v>
      </c>
      <c r="L185" s="9">
        <f t="shared" si="82"/>
        <v>1117.3800000000001</v>
      </c>
    </row>
    <row r="186" spans="1:12">
      <c r="B186" s="28" t="str">
        <f t="shared" ref="B186:B188" si="83">B179</f>
        <v>中海油服</v>
      </c>
      <c r="C186" s="9">
        <f t="shared" ref="C186:L186" si="84">C21-C28</f>
        <v>-112.17000000000007</v>
      </c>
      <c r="D186" s="9">
        <f t="shared" si="84"/>
        <v>-818.78</v>
      </c>
      <c r="E186" s="9">
        <f t="shared" si="84"/>
        <v>41.839999999999918</v>
      </c>
      <c r="F186" s="9">
        <f t="shared" si="84"/>
        <v>-164.11999999999989</v>
      </c>
      <c r="G186" s="9">
        <f t="shared" si="84"/>
        <v>-3593.91</v>
      </c>
      <c r="H186" s="9">
        <f t="shared" si="84"/>
        <v>-1793.8000000000002</v>
      </c>
      <c r="I186" s="9">
        <f t="shared" si="84"/>
        <v>3421.17</v>
      </c>
      <c r="J186" s="9">
        <f t="shared" si="84"/>
        <v>1752.8500000000004</v>
      </c>
      <c r="K186" s="9">
        <f t="shared" si="84"/>
        <v>5095.9400000000005</v>
      </c>
      <c r="L186" s="9">
        <f t="shared" si="84"/>
        <v>6.8999999999996362</v>
      </c>
    </row>
    <row r="187" spans="1:12">
      <c r="B187" s="28" t="str">
        <f t="shared" si="83"/>
        <v>青岛海尔</v>
      </c>
      <c r="C187" s="9">
        <f t="shared" ref="C187:L187" si="85">C22-C29</f>
        <v>1442.1599999999999</v>
      </c>
      <c r="D187" s="9">
        <f t="shared" si="85"/>
        <v>817.97</v>
      </c>
      <c r="E187" s="9">
        <f t="shared" si="85"/>
        <v>1576.5</v>
      </c>
      <c r="F187" s="9">
        <f t="shared" si="85"/>
        <v>1591.23</v>
      </c>
      <c r="G187" s="9">
        <f t="shared" si="85"/>
        <v>1540.58</v>
      </c>
      <c r="H187" s="9">
        <f t="shared" si="85"/>
        <v>5195.5</v>
      </c>
      <c r="I187" s="9">
        <f t="shared" si="85"/>
        <v>5754.76</v>
      </c>
      <c r="J187" s="9">
        <f t="shared" si="85"/>
        <v>5451.43</v>
      </c>
      <c r="K187" s="9">
        <f t="shared" si="85"/>
        <v>5987.33</v>
      </c>
      <c r="L187" s="9">
        <f t="shared" si="85"/>
        <v>7434.96</v>
      </c>
    </row>
    <row r="188" spans="1:12">
      <c r="B188" s="28" t="str">
        <f t="shared" si="83"/>
        <v>上汽集团</v>
      </c>
      <c r="C188" s="9">
        <f t="shared" ref="C188:L188" si="86">C23-C30</f>
        <v>-444.98</v>
      </c>
      <c r="D188" s="9">
        <f t="shared" si="86"/>
        <v>-186.77999999999997</v>
      </c>
      <c r="E188" s="9">
        <f t="shared" si="86"/>
        <v>4422.29</v>
      </c>
      <c r="F188" s="9">
        <f t="shared" si="86"/>
        <v>-10254.900000000001</v>
      </c>
      <c r="G188" s="9">
        <f t="shared" si="86"/>
        <v>4310.78</v>
      </c>
      <c r="H188" s="9">
        <f t="shared" si="86"/>
        <v>17813.62</v>
      </c>
      <c r="I188" s="9">
        <f t="shared" si="86"/>
        <v>17790.900000000001</v>
      </c>
      <c r="J188" s="9">
        <f t="shared" si="86"/>
        <v>4044.1799999999985</v>
      </c>
      <c r="K188" s="9">
        <f t="shared" si="86"/>
        <v>3582.59</v>
      </c>
      <c r="L188" s="9">
        <f t="shared" si="86"/>
        <v>4943.0599999999977</v>
      </c>
    </row>
    <row r="190" spans="1:12">
      <c r="A190" s="26" t="s">
        <v>21</v>
      </c>
      <c r="B190" s="17" t="s">
        <v>22</v>
      </c>
      <c r="C190" s="27">
        <f>C183</f>
        <v>2005</v>
      </c>
      <c r="D190" s="27">
        <f>D183</f>
        <v>2006</v>
      </c>
      <c r="E190" s="27">
        <f t="shared" ref="E190:L190" si="87">E183</f>
        <v>2007</v>
      </c>
      <c r="F190" s="27">
        <f t="shared" si="87"/>
        <v>2008</v>
      </c>
      <c r="G190" s="27">
        <f t="shared" si="87"/>
        <v>2009</v>
      </c>
      <c r="H190" s="27">
        <f t="shared" si="87"/>
        <v>2010</v>
      </c>
      <c r="I190" s="27">
        <f t="shared" si="87"/>
        <v>2011</v>
      </c>
      <c r="J190" s="27">
        <f t="shared" si="87"/>
        <v>2012</v>
      </c>
      <c r="K190" s="27">
        <f t="shared" si="87"/>
        <v>2013</v>
      </c>
      <c r="L190" s="27">
        <f t="shared" si="87"/>
        <v>2014</v>
      </c>
    </row>
    <row r="191" spans="1:12">
      <c r="B191" s="28" t="str">
        <f>B184</f>
        <v>中升控股</v>
      </c>
      <c r="C191" s="21" t="e">
        <f t="shared" ref="C191:L191" si="88">C47/C12</f>
        <v>#DIV/0!</v>
      </c>
      <c r="D191" s="20">
        <f t="shared" si="88"/>
        <v>0.75083826045474766</v>
      </c>
      <c r="E191" s="20">
        <f t="shared" si="88"/>
        <v>0.72647958387869005</v>
      </c>
      <c r="F191" s="20">
        <f t="shared" si="88"/>
        <v>0.59579289112253508</v>
      </c>
      <c r="G191" s="20">
        <f t="shared" si="88"/>
        <v>0.60980731988242254</v>
      </c>
      <c r="H191" s="20">
        <f t="shared" si="88"/>
        <v>0.58551090364409553</v>
      </c>
      <c r="I191" s="20">
        <f t="shared" si="88"/>
        <v>0.70288237274581322</v>
      </c>
      <c r="J191" s="20">
        <f t="shared" si="88"/>
        <v>0.71964051265524376</v>
      </c>
      <c r="K191" s="20">
        <f t="shared" si="88"/>
        <v>0.71255140775890324</v>
      </c>
      <c r="L191" s="20">
        <f t="shared" si="88"/>
        <v>0.68179085182338983</v>
      </c>
    </row>
    <row r="192" spans="1:12">
      <c r="B192" s="28" t="str">
        <f>B185</f>
        <v>五粮液</v>
      </c>
      <c r="C192" s="21">
        <f t="shared" ref="C192:L192" si="89">C48/C13</f>
        <v>0.25237641776374409</v>
      </c>
      <c r="D192" s="20">
        <f t="shared" si="89"/>
        <v>0.2317556835852379</v>
      </c>
      <c r="E192" s="20">
        <f t="shared" si="89"/>
        <v>0.19719443141540499</v>
      </c>
      <c r="F192" s="20">
        <f t="shared" si="89"/>
        <v>0.16811863476686559</v>
      </c>
      <c r="G192" s="20">
        <f t="shared" si="89"/>
        <v>0.15118675915539084</v>
      </c>
      <c r="H192" s="20">
        <f t="shared" si="89"/>
        <v>0.30066683965583152</v>
      </c>
      <c r="I192" s="20">
        <f t="shared" si="89"/>
        <v>0.3594747763614487</v>
      </c>
      <c r="J192" s="20">
        <f t="shared" si="89"/>
        <v>0.36468889476570648</v>
      </c>
      <c r="K192" s="20">
        <f t="shared" si="89"/>
        <v>0.30336543519175807</v>
      </c>
      <c r="L192" s="20">
        <f t="shared" si="89"/>
        <v>0.16112169863696621</v>
      </c>
    </row>
    <row r="193" spans="2:12">
      <c r="B193" s="28" t="str">
        <f t="shared" ref="B193:B195" si="90">B186</f>
        <v>中海油服</v>
      </c>
      <c r="C193" s="21">
        <f t="shared" ref="C193:L193" si="91">C49/C14</f>
        <v>0.23354568671655815</v>
      </c>
      <c r="D193" s="20">
        <f t="shared" si="91"/>
        <v>0.21612291773977674</v>
      </c>
      <c r="E193" s="20">
        <f t="shared" si="91"/>
        <v>0.34376449071490195</v>
      </c>
      <c r="F193" s="20">
        <f t="shared" si="91"/>
        <v>0.25397590549298626</v>
      </c>
      <c r="G193" s="20">
        <f t="shared" si="91"/>
        <v>0.64818157650251673</v>
      </c>
      <c r="H193" s="20">
        <f t="shared" si="91"/>
        <v>0.63393423042295083</v>
      </c>
      <c r="I193" s="20">
        <f t="shared" si="91"/>
        <v>0.59760047199911193</v>
      </c>
      <c r="J193" s="20">
        <f t="shared" si="91"/>
        <v>0.56217808524333523</v>
      </c>
      <c r="K193" s="20">
        <f t="shared" si="91"/>
        <v>0.56893175891592962</v>
      </c>
      <c r="L193" s="20">
        <f t="shared" si="91"/>
        <v>0.52991756861932715</v>
      </c>
    </row>
    <row r="194" spans="2:12">
      <c r="B194" s="28" t="str">
        <f t="shared" si="90"/>
        <v>青岛海尔</v>
      </c>
      <c r="C194" s="21">
        <f t="shared" ref="C194:L194" si="92">C50/C15</f>
        <v>0.1309008225623535</v>
      </c>
      <c r="D194" s="20">
        <f t="shared" si="92"/>
        <v>0.10668978236812984</v>
      </c>
      <c r="E194" s="20">
        <f t="shared" si="92"/>
        <v>0.32708856456648461</v>
      </c>
      <c r="F194" s="20">
        <f t="shared" si="92"/>
        <v>0.3693673322924273</v>
      </c>
      <c r="G194" s="20">
        <f t="shared" si="92"/>
        <v>0.37034487269635175</v>
      </c>
      <c r="H194" s="20">
        <f t="shared" si="92"/>
        <v>0.56131559003246478</v>
      </c>
      <c r="I194" s="20">
        <f t="shared" si="92"/>
        <v>0.67578712796185214</v>
      </c>
      <c r="J194" s="20">
        <f t="shared" si="92"/>
        <v>0.70942856496482098</v>
      </c>
      <c r="K194" s="20">
        <f t="shared" si="92"/>
        <v>0.68954192856590846</v>
      </c>
      <c r="L194" s="20">
        <f t="shared" si="92"/>
        <v>0.67231241188766333</v>
      </c>
    </row>
    <row r="195" spans="2:12">
      <c r="B195" s="28" t="str">
        <f t="shared" si="90"/>
        <v>上汽集团</v>
      </c>
      <c r="C195" s="21">
        <f t="shared" ref="C195:L195" si="93">C51/C16</f>
        <v>0.18084770463930044</v>
      </c>
      <c r="D195" s="20">
        <f t="shared" si="93"/>
        <v>0.19600681062155487</v>
      </c>
      <c r="E195" s="20">
        <f t="shared" si="93"/>
        <v>0.55076763372254989</v>
      </c>
      <c r="F195" s="20">
        <f t="shared" si="93"/>
        <v>0.57760578253915806</v>
      </c>
      <c r="G195" s="20">
        <f t="shared" si="93"/>
        <v>0.64270408917762611</v>
      </c>
      <c r="H195" s="20">
        <f t="shared" si="93"/>
        <v>0.66151827511559924</v>
      </c>
      <c r="I195" s="20">
        <f t="shared" si="93"/>
        <v>0.64277361061999183</v>
      </c>
      <c r="J195" s="20">
        <f t="shared" si="93"/>
        <v>0.58222702467916077</v>
      </c>
      <c r="K195" s="20">
        <f t="shared" si="93"/>
        <v>0.54285948205339951</v>
      </c>
      <c r="L195" s="20">
        <f t="shared" si="93"/>
        <v>0.56714551882888997</v>
      </c>
    </row>
    <row r="197" spans="2:12">
      <c r="B197" s="17" t="s">
        <v>23</v>
      </c>
      <c r="C197" s="27">
        <f>C190</f>
        <v>2005</v>
      </c>
      <c r="D197" s="27">
        <f>D190</f>
        <v>2006</v>
      </c>
      <c r="E197" s="27">
        <f t="shared" ref="E197:L197" si="94">E190</f>
        <v>2007</v>
      </c>
      <c r="F197" s="27">
        <f t="shared" si="94"/>
        <v>2008</v>
      </c>
      <c r="G197" s="27">
        <f t="shared" si="94"/>
        <v>2009</v>
      </c>
      <c r="H197" s="27">
        <f t="shared" si="94"/>
        <v>2010</v>
      </c>
      <c r="I197" s="27">
        <f t="shared" si="94"/>
        <v>2011</v>
      </c>
      <c r="J197" s="27">
        <f t="shared" si="94"/>
        <v>2012</v>
      </c>
      <c r="K197" s="27">
        <f t="shared" si="94"/>
        <v>2013</v>
      </c>
      <c r="L197" s="27">
        <f t="shared" si="94"/>
        <v>2014</v>
      </c>
    </row>
    <row r="198" spans="2:12">
      <c r="B198" s="28" t="str">
        <f>B191</f>
        <v>中升控股</v>
      </c>
      <c r="C198" s="22" t="e">
        <f t="shared" ref="C198:L198" si="95">C54/C61</f>
        <v>#DIV/0!</v>
      </c>
      <c r="D198" s="22">
        <f t="shared" si="95"/>
        <v>0.99092191995894696</v>
      </c>
      <c r="E198" s="22">
        <f t="shared" si="95"/>
        <v>0.99047587630420642</v>
      </c>
      <c r="F198" s="22">
        <f t="shared" si="95"/>
        <v>1.274934209184194</v>
      </c>
      <c r="G198" s="22">
        <f t="shared" si="95"/>
        <v>1.1325508669755942</v>
      </c>
      <c r="H198" s="22">
        <f t="shared" si="95"/>
        <v>1.1695742657071038</v>
      </c>
      <c r="I198" s="22">
        <f t="shared" si="95"/>
        <v>1.0146989608533004</v>
      </c>
      <c r="J198" s="22">
        <f t="shared" si="95"/>
        <v>0.94569764263665612</v>
      </c>
      <c r="K198" s="22">
        <f t="shared" si="95"/>
        <v>0.87314361098149518</v>
      </c>
      <c r="L198" s="22">
        <f t="shared" si="95"/>
        <v>1.0190061071177647</v>
      </c>
    </row>
    <row r="199" spans="2:12">
      <c r="B199" s="28" t="str">
        <f>B192</f>
        <v>五粮液</v>
      </c>
      <c r="C199" s="22">
        <f t="shared" ref="C199:L199" si="96">C55/C62</f>
        <v>1.3369862273588855</v>
      </c>
      <c r="D199" s="22">
        <f t="shared" si="96"/>
        <v>1.847921028747046</v>
      </c>
      <c r="E199" s="22">
        <f t="shared" si="96"/>
        <v>2.4704339883916204</v>
      </c>
      <c r="F199" s="22">
        <f t="shared" si="96"/>
        <v>3.3372055319083231</v>
      </c>
      <c r="G199" s="22">
        <f t="shared" si="96"/>
        <v>4.2840655139967065</v>
      </c>
      <c r="H199" s="22">
        <f t="shared" si="96"/>
        <v>2.1206018758730791</v>
      </c>
      <c r="I199" s="22">
        <f t="shared" si="96"/>
        <v>2.0770814339339485</v>
      </c>
      <c r="J199" s="22">
        <f t="shared" si="96"/>
        <v>2.2158391519997491</v>
      </c>
      <c r="K199" s="22">
        <f t="shared" si="96"/>
        <v>2.7747410181327554</v>
      </c>
      <c r="L199" s="22">
        <f t="shared" si="96"/>
        <v>5.2455297112860153</v>
      </c>
    </row>
    <row r="200" spans="2:12">
      <c r="B200" s="28" t="str">
        <f t="shared" ref="B200:B202" si="97">B193</f>
        <v>中海油服</v>
      </c>
      <c r="C200" s="22">
        <f t="shared" ref="C200:L200" si="98">C56/C63</f>
        <v>2.5723651033787189</v>
      </c>
      <c r="D200" s="22">
        <f t="shared" si="98"/>
        <v>1.6018303004655101</v>
      </c>
      <c r="E200" s="22">
        <f t="shared" si="98"/>
        <v>1.1352835973428717</v>
      </c>
      <c r="F200" s="22">
        <f t="shared" si="98"/>
        <v>3.3782774412764072</v>
      </c>
      <c r="G200" s="22">
        <f t="shared" si="98"/>
        <v>0.81372804221632489</v>
      </c>
      <c r="H200" s="22">
        <f t="shared" si="98"/>
        <v>1.9622700313005605</v>
      </c>
      <c r="I200" s="22">
        <f t="shared" si="98"/>
        <v>1.7566521808823268</v>
      </c>
      <c r="J200" s="22">
        <f t="shared" si="98"/>
        <v>1.8670739791804778</v>
      </c>
      <c r="K200" s="22">
        <f t="shared" si="98"/>
        <v>2.7840534765520295</v>
      </c>
      <c r="L200" s="22">
        <f t="shared" si="98"/>
        <v>1.7211992018501261</v>
      </c>
    </row>
    <row r="201" spans="2:12">
      <c r="B201" s="28" t="str">
        <f t="shared" si="97"/>
        <v>青岛海尔</v>
      </c>
      <c r="C201" s="22">
        <f t="shared" ref="C201:L201" si="99">C57/C64</f>
        <v>5.0517454847150418</v>
      </c>
      <c r="D201" s="22">
        <f t="shared" si="99"/>
        <v>5.3269089548723203</v>
      </c>
      <c r="E201" s="22">
        <f t="shared" si="99"/>
        <v>2.1021789235028123</v>
      </c>
      <c r="F201" s="22">
        <f t="shared" si="99"/>
        <v>1.9268949005990275</v>
      </c>
      <c r="G201" s="22">
        <f t="shared" si="99"/>
        <v>1.7692112119589429</v>
      </c>
      <c r="H201" s="22">
        <f t="shared" si="99"/>
        <v>1.5129089450763027</v>
      </c>
      <c r="I201" s="22">
        <f t="shared" si="99"/>
        <v>1.2622893053469249</v>
      </c>
      <c r="J201" s="22">
        <f t="shared" si="99"/>
        <v>1.2087666080624331</v>
      </c>
      <c r="K201" s="22">
        <f t="shared" si="99"/>
        <v>1.2666917454446602</v>
      </c>
      <c r="L201" s="22">
        <f t="shared" si="99"/>
        <v>1.3036741623026249</v>
      </c>
    </row>
    <row r="202" spans="2:12">
      <c r="B202" s="28" t="str">
        <f t="shared" si="97"/>
        <v>上汽集团</v>
      </c>
      <c r="C202" s="22">
        <f t="shared" ref="C202:L202" si="100">C58/C65</f>
        <v>2.5412543229298032</v>
      </c>
      <c r="D202" s="22">
        <f t="shared" si="100"/>
        <v>2.5321546033449183</v>
      </c>
      <c r="E202" s="22">
        <f t="shared" si="100"/>
        <v>1.0056508071831218</v>
      </c>
      <c r="F202" s="22">
        <f t="shared" si="100"/>
        <v>1.1600673574017151</v>
      </c>
      <c r="G202" s="22">
        <f t="shared" si="100"/>
        <v>1.0154427482979522</v>
      </c>
      <c r="H202" s="22">
        <f t="shared" si="100"/>
        <v>0.93398553883687041</v>
      </c>
      <c r="I202" s="22">
        <f t="shared" si="100"/>
        <v>1.1003795407858914</v>
      </c>
      <c r="J202" s="22">
        <f t="shared" si="100"/>
        <v>1.1767254640865212</v>
      </c>
      <c r="K202" s="22">
        <f t="shared" si="100"/>
        <v>1.2098024651988091</v>
      </c>
      <c r="L202" s="22">
        <f t="shared" si="100"/>
        <v>1.2460278859538727</v>
      </c>
    </row>
    <row r="204" spans="2:12">
      <c r="B204" s="17" t="s">
        <v>24</v>
      </c>
      <c r="C204" s="27">
        <f>C197</f>
        <v>2005</v>
      </c>
      <c r="D204" s="27">
        <f>D197</f>
        <v>2006</v>
      </c>
      <c r="E204" s="27">
        <f t="shared" ref="E204:L204" si="101">E197</f>
        <v>2007</v>
      </c>
      <c r="F204" s="27">
        <f t="shared" si="101"/>
        <v>2008</v>
      </c>
      <c r="G204" s="27">
        <f t="shared" si="101"/>
        <v>2009</v>
      </c>
      <c r="H204" s="27">
        <f t="shared" si="101"/>
        <v>2010</v>
      </c>
      <c r="I204" s="27">
        <f t="shared" si="101"/>
        <v>2011</v>
      </c>
      <c r="J204" s="27">
        <f t="shared" si="101"/>
        <v>2012</v>
      </c>
      <c r="K204" s="27">
        <f t="shared" si="101"/>
        <v>2013</v>
      </c>
      <c r="L204" s="27">
        <f t="shared" si="101"/>
        <v>2014</v>
      </c>
    </row>
    <row r="205" spans="2:12">
      <c r="B205" s="28" t="str">
        <f>B198</f>
        <v>中升控股</v>
      </c>
      <c r="C205" s="22" t="e">
        <f t="shared" ref="C205:L205" si="102">(C54-C68)/C61</f>
        <v>#DIV/0!</v>
      </c>
      <c r="D205" s="22">
        <f t="shared" si="102"/>
        <v>0.72997904588523488</v>
      </c>
      <c r="E205" s="22">
        <f t="shared" si="102"/>
        <v>0.65796567356902513</v>
      </c>
      <c r="F205" s="22">
        <f t="shared" si="102"/>
        <v>0.81249311491462506</v>
      </c>
      <c r="G205" s="22">
        <f t="shared" si="102"/>
        <v>0.81760457057110603</v>
      </c>
      <c r="H205" s="22">
        <f t="shared" si="102"/>
        <v>0.78854637703228481</v>
      </c>
      <c r="I205" s="22">
        <f t="shared" si="102"/>
        <v>0.65246524113051974</v>
      </c>
      <c r="J205" s="22">
        <f t="shared" si="102"/>
        <v>0.62740318912317916</v>
      </c>
      <c r="K205" s="22">
        <f t="shared" si="102"/>
        <v>0.57305949653826549</v>
      </c>
      <c r="L205" s="22">
        <f t="shared" si="102"/>
        <v>0.64432060566754945</v>
      </c>
    </row>
    <row r="206" spans="2:12">
      <c r="B206" s="28" t="str">
        <f>B199</f>
        <v>五粮液</v>
      </c>
      <c r="C206" s="22">
        <f t="shared" ref="C206:L206" si="103">(C55-C69)/C62</f>
        <v>0.71768561999396685</v>
      </c>
      <c r="D206" s="22">
        <f t="shared" si="103"/>
        <v>1.1966598071548604</v>
      </c>
      <c r="E206" s="22">
        <f t="shared" si="103"/>
        <v>1.7299234946917688</v>
      </c>
      <c r="F206" s="22">
        <f t="shared" si="103"/>
        <v>2.4077389071032629</v>
      </c>
      <c r="G206" s="22">
        <f t="shared" si="103"/>
        <v>3.2662020701011523</v>
      </c>
      <c r="H206" s="22">
        <f t="shared" si="103"/>
        <v>1.565528636998603</v>
      </c>
      <c r="I206" s="22">
        <f t="shared" si="103"/>
        <v>1.6382565117404753</v>
      </c>
      <c r="J206" s="22">
        <f t="shared" si="103"/>
        <v>1.8029580675688675</v>
      </c>
      <c r="K206" s="22">
        <f t="shared" si="103"/>
        <v>2.2859702728766709</v>
      </c>
      <c r="L206" s="22">
        <f t="shared" si="103"/>
        <v>4.2678254226771042</v>
      </c>
    </row>
    <row r="207" spans="2:12">
      <c r="B207" s="28" t="str">
        <f t="shared" ref="B207:B209" si="104">B200</f>
        <v>中海油服</v>
      </c>
      <c r="C207" s="22">
        <f t="shared" ref="C207:L207" si="105">(C56-C70)/C63</f>
        <v>2.3730573511208912</v>
      </c>
      <c r="D207" s="22">
        <f t="shared" si="105"/>
        <v>1.4148063901819721</v>
      </c>
      <c r="E207" s="22">
        <f t="shared" si="105"/>
        <v>1.0481901581680551</v>
      </c>
      <c r="F207" s="22">
        <f t="shared" si="105"/>
        <v>3.2548411877677648</v>
      </c>
      <c r="G207" s="22">
        <f t="shared" si="105"/>
        <v>0.75079764064385057</v>
      </c>
      <c r="H207" s="22">
        <f t="shared" si="105"/>
        <v>1.8044109357655558</v>
      </c>
      <c r="I207" s="22">
        <f t="shared" si="105"/>
        <v>1.635609798089539</v>
      </c>
      <c r="J207" s="22">
        <f t="shared" si="105"/>
        <v>1.7437845332421866</v>
      </c>
      <c r="K207" s="22">
        <f t="shared" si="105"/>
        <v>2.665210431785332</v>
      </c>
      <c r="L207" s="22">
        <f t="shared" si="105"/>
        <v>1.6373719408705831</v>
      </c>
    </row>
    <row r="208" spans="2:12">
      <c r="B208" s="28" t="str">
        <f t="shared" si="104"/>
        <v>青岛海尔</v>
      </c>
      <c r="C208" s="22">
        <f t="shared" ref="C208:L208" si="106">(C57-C71)/C64</f>
        <v>3.9652562384325734</v>
      </c>
      <c r="D208" s="22">
        <f t="shared" si="106"/>
        <v>4.1102351294805537</v>
      </c>
      <c r="E208" s="22">
        <f t="shared" si="106"/>
        <v>1.5730149186426665</v>
      </c>
      <c r="F208" s="22">
        <f t="shared" si="106"/>
        <v>1.2025539050558713</v>
      </c>
      <c r="G208" s="22">
        <f t="shared" si="106"/>
        <v>1.3523131752667317</v>
      </c>
      <c r="H208" s="22">
        <f t="shared" si="106"/>
        <v>1.32644844600215</v>
      </c>
      <c r="I208" s="22">
        <f t="shared" si="106"/>
        <v>1.0718001858263246</v>
      </c>
      <c r="J208" s="22">
        <f t="shared" si="106"/>
        <v>0.97838266177194255</v>
      </c>
      <c r="K208" s="22">
        <f t="shared" si="106"/>
        <v>1.0401962398424567</v>
      </c>
      <c r="L208" s="22">
        <f t="shared" si="106"/>
        <v>1.1230695314672785</v>
      </c>
    </row>
    <row r="209" spans="1:12">
      <c r="B209" s="28" t="str">
        <f t="shared" si="104"/>
        <v>上汽集团</v>
      </c>
      <c r="C209" s="22">
        <f t="shared" ref="C209:L209" si="107">(C58-C72)/C65</f>
        <v>1.8432374202208381</v>
      </c>
      <c r="D209" s="22">
        <f t="shared" si="107"/>
        <v>1.9856196496466141</v>
      </c>
      <c r="E209" s="22">
        <f t="shared" si="107"/>
        <v>0.86430432957546766</v>
      </c>
      <c r="F209" s="22">
        <f t="shared" si="107"/>
        <v>0.99317434509444991</v>
      </c>
      <c r="G209" s="22">
        <f t="shared" si="107"/>
        <v>0.88042641948883871</v>
      </c>
      <c r="H209" s="22">
        <f t="shared" si="107"/>
        <v>0.82974211565194156</v>
      </c>
      <c r="I209" s="22">
        <f t="shared" si="107"/>
        <v>0.96306463307403078</v>
      </c>
      <c r="J209" s="22">
        <f t="shared" si="107"/>
        <v>0.99669730630448816</v>
      </c>
      <c r="K209" s="22">
        <f t="shared" si="107"/>
        <v>1.0502212032373939</v>
      </c>
      <c r="L209" s="22">
        <f t="shared" si="107"/>
        <v>1.0801237245806301</v>
      </c>
    </row>
    <row r="211" spans="1:12">
      <c r="A211" s="26" t="s">
        <v>25</v>
      </c>
      <c r="B211" s="17" t="s">
        <v>26</v>
      </c>
      <c r="C211" s="27">
        <f>C204</f>
        <v>2005</v>
      </c>
      <c r="D211" s="27">
        <f>D204</f>
        <v>2006</v>
      </c>
      <c r="E211" s="27">
        <f t="shared" ref="E211:L211" si="108">E204</f>
        <v>2007</v>
      </c>
      <c r="F211" s="27">
        <f t="shared" si="108"/>
        <v>2008</v>
      </c>
      <c r="G211" s="27">
        <f t="shared" si="108"/>
        <v>2009</v>
      </c>
      <c r="H211" s="27">
        <f t="shared" si="108"/>
        <v>2010</v>
      </c>
      <c r="I211" s="27">
        <f t="shared" si="108"/>
        <v>2011</v>
      </c>
      <c r="J211" s="27">
        <f t="shared" si="108"/>
        <v>2012</v>
      </c>
      <c r="K211" s="27">
        <f t="shared" si="108"/>
        <v>2013</v>
      </c>
      <c r="L211" s="27">
        <f t="shared" si="108"/>
        <v>2014</v>
      </c>
    </row>
    <row r="212" spans="1:12">
      <c r="B212" s="28" t="str">
        <f>B205</f>
        <v>中升控股</v>
      </c>
      <c r="C212" s="21" t="e">
        <f t="shared" ref="C212:L212" si="109">(C82+C89+C96)/C5</f>
        <v>#DIV/0!</v>
      </c>
      <c r="D212" s="20">
        <f t="shared" si="109"/>
        <v>3.8623061662165246E-2</v>
      </c>
      <c r="E212" s="20">
        <f t="shared" si="109"/>
        <v>3.8767984198841504E-2</v>
      </c>
      <c r="F212" s="20">
        <f t="shared" si="109"/>
        <v>4.7174122014527073E-2</v>
      </c>
      <c r="G212" s="20">
        <f t="shared" si="109"/>
        <v>4.2936295154053394E-2</v>
      </c>
      <c r="H212" s="20">
        <f t="shared" si="109"/>
        <v>5.1520385843477352E-2</v>
      </c>
      <c r="I212" s="20">
        <f t="shared" si="109"/>
        <v>5.9456483504210393E-2</v>
      </c>
      <c r="J212" s="20">
        <f t="shared" si="109"/>
        <v>7.636884297145817E-2</v>
      </c>
      <c r="K212" s="20">
        <f t="shared" si="109"/>
        <v>7.8718755818394145E-2</v>
      </c>
      <c r="L212" s="20">
        <f t="shared" si="109"/>
        <v>8.4464356834309667E-2</v>
      </c>
    </row>
    <row r="213" spans="1:12">
      <c r="B213" s="28" t="str">
        <f>B206</f>
        <v>五粮液</v>
      </c>
      <c r="C213" s="21">
        <f t="shared" ref="C213:L213" si="110">(C83+C90+C97)/C6</f>
        <v>0.18832362126751984</v>
      </c>
      <c r="D213" s="20">
        <f t="shared" si="110"/>
        <v>0.18974105136011857</v>
      </c>
      <c r="E213" s="20">
        <f t="shared" si="110"/>
        <v>0.19374449946667638</v>
      </c>
      <c r="F213" s="20">
        <f t="shared" si="110"/>
        <v>0.16218602290217995</v>
      </c>
      <c r="G213" s="20">
        <f t="shared" si="110"/>
        <v>0.16637569062166352</v>
      </c>
      <c r="H213" s="20">
        <f t="shared" si="110"/>
        <v>0.17012782566972351</v>
      </c>
      <c r="I213" s="20">
        <f t="shared" si="110"/>
        <v>0.20414058026033857</v>
      </c>
      <c r="J213" s="20">
        <f t="shared" si="110"/>
        <v>0.1643239019979755</v>
      </c>
      <c r="K213" s="20">
        <f t="shared" si="110"/>
        <v>0.12788329862266345</v>
      </c>
      <c r="L213" s="20">
        <f t="shared" si="110"/>
        <v>0.19495205834960649</v>
      </c>
    </row>
    <row r="214" spans="1:12">
      <c r="B214" s="28" t="str">
        <f t="shared" ref="B214:B216" si="111">B207</f>
        <v>中海油服</v>
      </c>
      <c r="C214" s="21">
        <f t="shared" ref="C214:L214" si="112">(C84+C91+C98)/C7</f>
        <v>5.299447783506727E-2</v>
      </c>
      <c r="D214" s="20">
        <f t="shared" si="112"/>
        <v>3.3571154727284627E-2</v>
      </c>
      <c r="E214" s="20">
        <f t="shared" si="112"/>
        <v>4.5158303904257409E-2</v>
      </c>
      <c r="F214" s="20">
        <f t="shared" si="112"/>
        <v>4.0827102652052069E-2</v>
      </c>
      <c r="G214" s="20">
        <f t="shared" si="112"/>
        <v>6.0414714104704254E-2</v>
      </c>
      <c r="H214" s="20">
        <f t="shared" si="112"/>
        <v>7.1054324244769804E-2</v>
      </c>
      <c r="I214" s="20">
        <f t="shared" si="112"/>
        <v>5.3163756529674103E-2</v>
      </c>
      <c r="J214" s="20">
        <f t="shared" si="112"/>
        <v>4.4278994585325422E-2</v>
      </c>
      <c r="K214" s="20">
        <f t="shared" si="112"/>
        <v>4.4014367709421562E-2</v>
      </c>
      <c r="L214" s="20">
        <f t="shared" si="112"/>
        <v>4.1349255345708588E-2</v>
      </c>
    </row>
    <row r="215" spans="1:12">
      <c r="B215" s="28" t="str">
        <f t="shared" si="111"/>
        <v>青岛海尔</v>
      </c>
      <c r="C215" s="21">
        <f t="shared" ref="C215:L215" si="113">(C85+C92+C99)/C8</f>
        <v>9.1306456592991608E-2</v>
      </c>
      <c r="D215" s="20">
        <f t="shared" si="113"/>
        <v>9.0077451162554251E-2</v>
      </c>
      <c r="E215" s="20">
        <f t="shared" si="113"/>
        <v>0.1253782688350418</v>
      </c>
      <c r="F215" s="20">
        <f t="shared" si="113"/>
        <v>0.16077797931021609</v>
      </c>
      <c r="G215" s="20">
        <f t="shared" si="113"/>
        <v>0.19302263480316392</v>
      </c>
      <c r="H215" s="20">
        <f t="shared" si="113"/>
        <v>0.21505654132183039</v>
      </c>
      <c r="I215" s="20">
        <f t="shared" si="113"/>
        <v>0.1854943821615577</v>
      </c>
      <c r="J215" s="20">
        <f t="shared" si="113"/>
        <v>0.18011767451312749</v>
      </c>
      <c r="K215" s="20">
        <f t="shared" si="113"/>
        <v>0.18527773534059799</v>
      </c>
      <c r="L215" s="20">
        <f t="shared" si="113"/>
        <v>0.18157629776805306</v>
      </c>
    </row>
    <row r="216" spans="1:12">
      <c r="B216" s="28" t="str">
        <f t="shared" si="111"/>
        <v>上汽集团</v>
      </c>
      <c r="C216" s="21">
        <f t="shared" ref="C216:L216" si="114">(C86+C93+C100)/C9</f>
        <v>0.18350876912755965</v>
      </c>
      <c r="D216" s="20">
        <f t="shared" si="114"/>
        <v>0.15875829413413914</v>
      </c>
      <c r="E216" s="20">
        <f t="shared" si="114"/>
        <v>0.13634380051506156</v>
      </c>
      <c r="F216" s="20">
        <f t="shared" si="114"/>
        <v>0.1421241467674344</v>
      </c>
      <c r="G216" s="20">
        <f t="shared" si="114"/>
        <v>0.13360352770630782</v>
      </c>
      <c r="H216" s="20">
        <f t="shared" si="114"/>
        <v>0.10886310910886893</v>
      </c>
      <c r="I216" s="20">
        <f t="shared" si="114"/>
        <v>0.10530291216420398</v>
      </c>
      <c r="J216" s="20">
        <f t="shared" si="114"/>
        <v>9.6997712767579874E-2</v>
      </c>
      <c r="K216" s="20">
        <f t="shared" si="114"/>
        <v>9.5368877455257031E-2</v>
      </c>
      <c r="L216" s="20">
        <f t="shared" si="114"/>
        <v>9.3761947592748113E-2</v>
      </c>
    </row>
    <row r="217" spans="1:12">
      <c r="B217" s="11"/>
      <c r="C217" s="15"/>
      <c r="D217" s="15"/>
      <c r="E217" s="15"/>
      <c r="F217" s="15"/>
      <c r="G217" s="15"/>
      <c r="H217" s="15"/>
      <c r="I217" s="15"/>
      <c r="J217" s="15"/>
      <c r="K217" s="15"/>
      <c r="L217" s="15"/>
    </row>
    <row r="218" spans="1:12">
      <c r="B218" s="17" t="s">
        <v>39</v>
      </c>
      <c r="C218" s="27">
        <f>C211</f>
        <v>2005</v>
      </c>
      <c r="D218" s="27">
        <f>D211</f>
        <v>2006</v>
      </c>
      <c r="E218" s="27">
        <f t="shared" ref="E218:L218" si="115">E211</f>
        <v>2007</v>
      </c>
      <c r="F218" s="27">
        <f t="shared" si="115"/>
        <v>2008</v>
      </c>
      <c r="G218" s="27">
        <f t="shared" si="115"/>
        <v>2009</v>
      </c>
      <c r="H218" s="27">
        <f t="shared" si="115"/>
        <v>2010</v>
      </c>
      <c r="I218" s="27">
        <f t="shared" si="115"/>
        <v>2011</v>
      </c>
      <c r="J218" s="27">
        <f t="shared" si="115"/>
        <v>2012</v>
      </c>
      <c r="K218" s="27">
        <f t="shared" si="115"/>
        <v>2013</v>
      </c>
      <c r="L218" s="27">
        <f t="shared" si="115"/>
        <v>2014</v>
      </c>
    </row>
    <row r="219" spans="1:12">
      <c r="B219" s="28" t="str">
        <f>B212</f>
        <v>中升控股</v>
      </c>
      <c r="C219" s="16" t="e">
        <f>C110/C68</f>
        <v>#DIV/0!</v>
      </c>
      <c r="D219" s="20">
        <f t="shared" ref="D219:L219" si="116">(D110)/((D68+C68)/2)</f>
        <v>28.443882567776374</v>
      </c>
      <c r="E219" s="20">
        <f t="shared" si="116"/>
        <v>14.799897591637826</v>
      </c>
      <c r="F219" s="20">
        <f t="shared" si="116"/>
        <v>10.626655791190863</v>
      </c>
      <c r="G219" s="20">
        <f t="shared" si="116"/>
        <v>11.626261783598899</v>
      </c>
      <c r="H219" s="20">
        <f t="shared" si="116"/>
        <v>9.7157789645075479</v>
      </c>
      <c r="I219" s="20">
        <f t="shared" si="116"/>
        <v>7.6465400554241985</v>
      </c>
      <c r="J219" s="20">
        <f t="shared" si="116"/>
        <v>7.1917642030096927</v>
      </c>
      <c r="K219" s="20">
        <f t="shared" si="116"/>
        <v>7.2609292119809954</v>
      </c>
      <c r="L219" s="20">
        <f t="shared" si="116"/>
        <v>6.6110129130764417</v>
      </c>
    </row>
    <row r="220" spans="1:12">
      <c r="B220" s="28" t="str">
        <f>B213</f>
        <v>五粮液</v>
      </c>
      <c r="C220" s="16">
        <f>C111/C69</f>
        <v>2.3404482700961826</v>
      </c>
      <c r="D220" s="20">
        <f t="shared" ref="D220:L220" si="117">(D111)/((D69+C69)/2)</f>
        <v>2.2722719179318718</v>
      </c>
      <c r="E220" s="20">
        <f t="shared" si="117"/>
        <v>2.3628224028564859</v>
      </c>
      <c r="F220" s="20">
        <f t="shared" si="117"/>
        <v>2.0386796182130369</v>
      </c>
      <c r="G220" s="20">
        <f t="shared" si="117"/>
        <v>1.8636396414958281</v>
      </c>
      <c r="H220" s="20">
        <f t="shared" si="117"/>
        <v>1.390284437418186</v>
      </c>
      <c r="I220" s="20">
        <f t="shared" si="117"/>
        <v>1.2170723833215291</v>
      </c>
      <c r="J220" s="20">
        <f t="shared" si="117"/>
        <v>1.3720461473563568</v>
      </c>
      <c r="K220" s="20">
        <f t="shared" si="117"/>
        <v>1.3122755089010618</v>
      </c>
      <c r="L220" s="20">
        <f t="shared" si="117"/>
        <v>0.97458352407300508</v>
      </c>
    </row>
    <row r="221" spans="1:12">
      <c r="B221" s="28" t="str">
        <f t="shared" ref="B221:B223" si="118">B214</f>
        <v>中海油服</v>
      </c>
      <c r="C221" s="16">
        <f>C112/C70</f>
        <v>11.91171171171171</v>
      </c>
      <c r="D221" s="20">
        <f t="shared" ref="D221:L221" si="119">(D112)/((D70+C70)/2)</f>
        <v>14.858025713182142</v>
      </c>
      <c r="E221" s="20">
        <f t="shared" si="119"/>
        <v>16.487430555555555</v>
      </c>
      <c r="F221" s="20">
        <f t="shared" si="119"/>
        <v>16.571082947688236</v>
      </c>
      <c r="G221" s="20">
        <f t="shared" si="119"/>
        <v>13.231512380698126</v>
      </c>
      <c r="H221" s="20">
        <f t="shared" si="119"/>
        <v>14.598219080565997</v>
      </c>
      <c r="I221" s="20">
        <f t="shared" si="119"/>
        <v>14.322793978326377</v>
      </c>
      <c r="J221" s="20">
        <f t="shared" si="119"/>
        <v>15.084656363115391</v>
      </c>
      <c r="K221" s="20">
        <f t="shared" si="119"/>
        <v>17.300846262341327</v>
      </c>
      <c r="L221" s="20">
        <f t="shared" si="119"/>
        <v>19.184304982053408</v>
      </c>
    </row>
    <row r="222" spans="1:12">
      <c r="B222" s="28" t="str">
        <f t="shared" si="118"/>
        <v>青岛海尔</v>
      </c>
      <c r="C222" s="16">
        <f>C113/C71</f>
        <v>15.597608110806968</v>
      </c>
      <c r="D222" s="20">
        <f t="shared" ref="D222:L222" si="120">(D113)/((D71+C71)/2)</f>
        <v>16.847361968866373</v>
      </c>
      <c r="E222" s="20">
        <f t="shared" si="120"/>
        <v>15.173168737100355</v>
      </c>
      <c r="F222" s="20">
        <f t="shared" si="120"/>
        <v>10.335843549581462</v>
      </c>
      <c r="G222" s="20">
        <f t="shared" si="120"/>
        <v>9.7774966067772446</v>
      </c>
      <c r="H222" s="20">
        <f t="shared" si="120"/>
        <v>12.17821757330576</v>
      </c>
      <c r="I222" s="20">
        <f t="shared" si="120"/>
        <v>16.319703700057833</v>
      </c>
      <c r="J222" s="20">
        <f t="shared" si="120"/>
        <v>11.794786972777672</v>
      </c>
      <c r="K222" s="20">
        <f t="shared" si="120"/>
        <v>9.1276992426946837</v>
      </c>
      <c r="L222" s="20">
        <f t="shared" si="120"/>
        <v>9.2512682048178529</v>
      </c>
    </row>
    <row r="223" spans="1:12">
      <c r="B223" s="28" t="str">
        <f t="shared" si="118"/>
        <v>上汽集团</v>
      </c>
      <c r="C223" s="16">
        <f>C114/C72</f>
        <v>3.4097681967112723</v>
      </c>
      <c r="D223" s="20">
        <f t="shared" ref="D223:L223" si="121">(D114)/((D72+C72)/2)</f>
        <v>3.4289559940500483</v>
      </c>
      <c r="E223" s="20">
        <f t="shared" si="121"/>
        <v>4.8173120393190034</v>
      </c>
      <c r="F223" s="20">
        <f t="shared" si="121"/>
        <v>13.261875717964614</v>
      </c>
      <c r="G223" s="20">
        <f t="shared" si="121"/>
        <v>12.192738642932058</v>
      </c>
      <c r="H223" s="20">
        <f t="shared" si="121"/>
        <v>15.38782328338506</v>
      </c>
      <c r="I223" s="20">
        <f t="shared" si="121"/>
        <v>19.028664320905026</v>
      </c>
      <c r="J223" s="20">
        <f t="shared" si="121"/>
        <v>14.840945320268204</v>
      </c>
      <c r="K223" s="20">
        <f t="shared" si="121"/>
        <v>14.778850524501324</v>
      </c>
      <c r="L223" s="20">
        <f t="shared" si="121"/>
        <v>17.577573425235293</v>
      </c>
    </row>
    <row r="224" spans="1:12">
      <c r="B224" s="11"/>
      <c r="C224" s="15"/>
      <c r="D224" s="15"/>
      <c r="E224" s="15"/>
      <c r="F224" s="15"/>
      <c r="G224" s="15"/>
      <c r="H224" s="15"/>
      <c r="I224" s="15"/>
      <c r="J224" s="15"/>
      <c r="K224" s="15"/>
      <c r="L224" s="15"/>
    </row>
    <row r="225" spans="1:12">
      <c r="B225" s="17" t="s">
        <v>40</v>
      </c>
      <c r="C225" s="27">
        <f>C218</f>
        <v>2005</v>
      </c>
      <c r="D225" s="27">
        <f>D218</f>
        <v>2006</v>
      </c>
      <c r="E225" s="27">
        <f t="shared" ref="E225:L225" si="122">E218</f>
        <v>2007</v>
      </c>
      <c r="F225" s="27">
        <f t="shared" si="122"/>
        <v>2008</v>
      </c>
      <c r="G225" s="27">
        <f t="shared" si="122"/>
        <v>2009</v>
      </c>
      <c r="H225" s="27">
        <f t="shared" si="122"/>
        <v>2010</v>
      </c>
      <c r="I225" s="27">
        <f t="shared" si="122"/>
        <v>2011</v>
      </c>
      <c r="J225" s="27">
        <f t="shared" si="122"/>
        <v>2012</v>
      </c>
      <c r="K225" s="27">
        <f t="shared" si="122"/>
        <v>2013</v>
      </c>
      <c r="L225" s="27">
        <f t="shared" si="122"/>
        <v>2014</v>
      </c>
    </row>
    <row r="226" spans="1:12">
      <c r="B226" s="28" t="str">
        <f>B219</f>
        <v>中升控股</v>
      </c>
      <c r="C226" s="16" t="e">
        <f>C5/C12</f>
        <v>#DIV/0!</v>
      </c>
      <c r="D226" s="20">
        <f t="shared" ref="D226:L226" si="123">D5/((D12+C12)/2)</f>
        <v>5.9373517850016739</v>
      </c>
      <c r="E226" s="20">
        <f t="shared" si="123"/>
        <v>3.5494974898864355</v>
      </c>
      <c r="F226" s="20">
        <f t="shared" si="123"/>
        <v>2.9632091239799427</v>
      </c>
      <c r="G226" s="20">
        <f t="shared" si="123"/>
        <v>2.8366225599533643</v>
      </c>
      <c r="H226" s="20">
        <f t="shared" si="123"/>
        <v>2.2155188261751588</v>
      </c>
      <c r="I226" s="20">
        <f t="shared" si="123"/>
        <v>1.9021066949372003</v>
      </c>
      <c r="J226" s="20">
        <f t="shared" si="123"/>
        <v>1.6863986543393061</v>
      </c>
      <c r="K226" s="20">
        <f t="shared" si="123"/>
        <v>1.6105275438321889</v>
      </c>
      <c r="L226" s="20">
        <f t="shared" si="123"/>
        <v>1.5083710196703131</v>
      </c>
    </row>
    <row r="227" spans="1:12">
      <c r="B227" s="28" t="str">
        <f>B220</f>
        <v>五粮液</v>
      </c>
      <c r="C227" s="16">
        <f>C6/C13</f>
        <v>0.71521690522590575</v>
      </c>
      <c r="D227" s="20">
        <f t="shared" ref="D227:L227" si="124">D6/((D13+C13)/2)</f>
        <v>0.69737557680972506</v>
      </c>
      <c r="E227" s="20">
        <f t="shared" si="124"/>
        <v>0.74139731706143663</v>
      </c>
      <c r="F227" s="20">
        <f t="shared" si="124"/>
        <v>0.66891446617804107</v>
      </c>
      <c r="G227" s="20">
        <f t="shared" si="124"/>
        <v>0.63292227921814481</v>
      </c>
      <c r="H227" s="20">
        <f t="shared" si="124"/>
        <v>0.64807423153710619</v>
      </c>
      <c r="I227" s="20">
        <f t="shared" si="124"/>
        <v>0.62764487883206432</v>
      </c>
      <c r="J227" s="20">
        <f t="shared" si="124"/>
        <v>0.62064058589183724</v>
      </c>
      <c r="K227" s="20">
        <f t="shared" si="124"/>
        <v>0.66220079782378061</v>
      </c>
      <c r="L227" s="20">
        <f t="shared" si="124"/>
        <v>0.55313002855092475</v>
      </c>
    </row>
    <row r="228" spans="1:12">
      <c r="B228" s="28" t="str">
        <f t="shared" ref="B228:B230" si="125">B221</f>
        <v>中海油服</v>
      </c>
      <c r="C228" s="16">
        <f>C7/C14</f>
        <v>0.46228195987128612</v>
      </c>
      <c r="D228" s="20">
        <f t="shared" ref="D228:L228" si="126">D7/((D14+C14)/2)</f>
        <v>0.56337471691135599</v>
      </c>
      <c r="E228" s="20">
        <f t="shared" si="126"/>
        <v>0.56982947458888389</v>
      </c>
      <c r="F228" s="20">
        <f t="shared" si="126"/>
        <v>0.5102851847015486</v>
      </c>
      <c r="G228" s="20">
        <f t="shared" si="126"/>
        <v>0.31325445427282578</v>
      </c>
      <c r="H228" s="20">
        <f t="shared" si="126"/>
        <v>0.31304471279946994</v>
      </c>
      <c r="I228" s="20">
        <f t="shared" si="126"/>
        <v>0.2900560747303309</v>
      </c>
      <c r="J228" s="20">
        <f t="shared" si="126"/>
        <v>0.29403984695519314</v>
      </c>
      <c r="K228" s="20">
        <f t="shared" si="126"/>
        <v>0.32393275214402967</v>
      </c>
      <c r="L228" s="20">
        <f t="shared" si="126"/>
        <v>0.36315655922255391</v>
      </c>
    </row>
    <row r="229" spans="1:12">
      <c r="B229" s="28" t="str">
        <f t="shared" si="125"/>
        <v>青岛海尔</v>
      </c>
      <c r="C229" s="16">
        <f>C8/C15</f>
        <v>2.1554721642985988</v>
      </c>
      <c r="D229" s="20">
        <f t="shared" ref="D229:L229" si="127">D8/((D15+C15)/2)</f>
        <v>2.3800062803574615</v>
      </c>
      <c r="E229" s="20">
        <f t="shared" si="127"/>
        <v>2.7864907298265997</v>
      </c>
      <c r="F229" s="20">
        <f t="shared" si="127"/>
        <v>2.7967481449459535</v>
      </c>
      <c r="G229" s="20">
        <f t="shared" si="127"/>
        <v>2.5968060045508947</v>
      </c>
      <c r="H229" s="20">
        <f t="shared" si="127"/>
        <v>1.9293724924444255</v>
      </c>
      <c r="I229" s="20">
        <f t="shared" si="127"/>
        <v>2.3656547301576389</v>
      </c>
      <c r="J229" s="20">
        <f t="shared" si="127"/>
        <v>2.1336158168362211</v>
      </c>
      <c r="K229" s="20">
        <f t="shared" si="127"/>
        <v>1.7850910164699878</v>
      </c>
      <c r="L229" s="20">
        <f t="shared" si="127"/>
        <v>1.5625014340018599</v>
      </c>
    </row>
    <row r="230" spans="1:12">
      <c r="B230" s="28" t="str">
        <f t="shared" si="125"/>
        <v>上汽集团</v>
      </c>
      <c r="C230" s="16">
        <f>C9/C16</f>
        <v>0.53670719684521861</v>
      </c>
      <c r="D230" s="20">
        <f t="shared" ref="D230:L230" si="128">D9/((D16+C16)/2)</f>
        <v>0.44908044549910553</v>
      </c>
      <c r="E230" s="20">
        <f t="shared" si="128"/>
        <v>0.39634754680290574</v>
      </c>
      <c r="F230" s="20">
        <f t="shared" si="128"/>
        <v>1.1207472051466456</v>
      </c>
      <c r="G230" s="20">
        <f t="shared" si="128"/>
        <v>1.0054326247365351</v>
      </c>
      <c r="H230" s="20">
        <f t="shared" si="128"/>
        <v>1.1289995679531915</v>
      </c>
      <c r="I230" s="20">
        <f t="shared" si="128"/>
        <v>1.7029147517748739</v>
      </c>
      <c r="J230" s="20">
        <f t="shared" si="128"/>
        <v>1.5821545348983248</v>
      </c>
      <c r="K230" s="20">
        <f t="shared" si="128"/>
        <v>1.5048926832834943</v>
      </c>
      <c r="L230" s="20">
        <f t="shared" si="128"/>
        <v>1.6308919315742756</v>
      </c>
    </row>
    <row r="231" spans="1:12">
      <c r="B231" s="11"/>
      <c r="C231" s="15"/>
      <c r="D231" s="15"/>
      <c r="E231" s="15"/>
      <c r="F231" s="15"/>
      <c r="G231" s="15"/>
      <c r="H231" s="15"/>
      <c r="I231" s="15"/>
      <c r="J231" s="15"/>
      <c r="K231" s="15"/>
      <c r="L231" s="15"/>
    </row>
    <row r="232" spans="1:12">
      <c r="A232" s="26" t="s">
        <v>56</v>
      </c>
      <c r="B232" s="17" t="s">
        <v>27</v>
      </c>
      <c r="C232" s="51" t="s">
        <v>53</v>
      </c>
      <c r="D232" s="51"/>
      <c r="E232" s="51"/>
      <c r="F232" s="51"/>
      <c r="G232" s="51"/>
      <c r="H232" s="51" t="s">
        <v>54</v>
      </c>
      <c r="I232" s="51"/>
      <c r="J232" s="51"/>
      <c r="K232" s="51"/>
      <c r="L232" s="51"/>
    </row>
    <row r="233" spans="1:12">
      <c r="B233" s="28" t="str">
        <f>B212</f>
        <v>中升控股</v>
      </c>
      <c r="C233" s="47">
        <f>SUM(C184:L184)/SUM(C26:L26)</f>
        <v>-0.81579494770329564</v>
      </c>
      <c r="D233" s="47"/>
      <c r="E233" s="47"/>
      <c r="F233" s="47"/>
      <c r="G233" s="47"/>
      <c r="H233" s="47">
        <f>(L33-C33)/SUM(C26:L26)</f>
        <v>5.2319489318037246E-2</v>
      </c>
      <c r="I233" s="47"/>
      <c r="J233" s="47"/>
      <c r="K233" s="47"/>
      <c r="L233" s="47"/>
    </row>
    <row r="234" spans="1:12">
      <c r="B234" s="28" t="str">
        <f>B213</f>
        <v>五粮液</v>
      </c>
      <c r="C234" s="47">
        <f>SUM(C185:L185)/SUM(C27:L27)</f>
        <v>8.9117060387984992</v>
      </c>
      <c r="D234" s="47"/>
      <c r="E234" s="47"/>
      <c r="F234" s="47"/>
      <c r="G234" s="47"/>
      <c r="H234" s="47">
        <f>(L34-C34)/SUM(C27:L27)</f>
        <v>1.8315032462453067</v>
      </c>
      <c r="I234" s="47"/>
      <c r="J234" s="47"/>
      <c r="K234" s="47"/>
      <c r="L234" s="47"/>
    </row>
    <row r="235" spans="1:12">
      <c r="B235" s="28" t="str">
        <f>B214</f>
        <v>中海油服</v>
      </c>
      <c r="C235" s="47">
        <f>SUM(C186:L186)/SUM(C28:L28)</f>
        <v>8.5694773247035103E-2</v>
      </c>
      <c r="D235" s="47"/>
      <c r="E235" s="47"/>
      <c r="F235" s="47"/>
      <c r="G235" s="47"/>
      <c r="H235" s="47">
        <f>(L35-C35)/SUM(C28:L28)</f>
        <v>0.13459230129445149</v>
      </c>
      <c r="I235" s="47"/>
      <c r="J235" s="47"/>
      <c r="K235" s="47"/>
      <c r="L235" s="47"/>
    </row>
    <row r="236" spans="1:12">
      <c r="B236" s="28" t="str">
        <f>B215</f>
        <v>青岛海尔</v>
      </c>
      <c r="C236" s="47">
        <f>SUM(C187:L187)/SUM(C29:L29)</f>
        <v>-11.621509275432816</v>
      </c>
      <c r="D236" s="47"/>
      <c r="E236" s="47"/>
      <c r="F236" s="47"/>
      <c r="G236" s="47"/>
      <c r="H236" s="47">
        <f>(L36-C36)/SUM(C29:L29)</f>
        <v>-1.6280666731945832</v>
      </c>
      <c r="I236" s="47"/>
      <c r="J236" s="47"/>
      <c r="K236" s="47"/>
      <c r="L236" s="47"/>
    </row>
    <row r="237" spans="1:12">
      <c r="B237" s="28" t="str">
        <f>B216</f>
        <v>上汽集团</v>
      </c>
      <c r="C237" s="47">
        <f>SUM(C188:L188)/SUM(C30:L30)</f>
        <v>0.62082218324797955</v>
      </c>
      <c r="D237" s="47"/>
      <c r="E237" s="47"/>
      <c r="F237" s="47"/>
      <c r="G237" s="47"/>
      <c r="H237" s="47">
        <f>(L37-C37)/SUM(C30:L30)</f>
        <v>9.8505667101001209E-3</v>
      </c>
      <c r="I237" s="47"/>
      <c r="J237" s="47"/>
      <c r="K237" s="47"/>
      <c r="L237" s="47"/>
    </row>
    <row r="239" spans="1:12" ht="35" customHeight="1">
      <c r="A239" s="26" t="s">
        <v>29</v>
      </c>
      <c r="B239" s="17" t="s">
        <v>28</v>
      </c>
      <c r="C239" s="41" t="s">
        <v>30</v>
      </c>
      <c r="D239" s="42"/>
      <c r="E239" s="42"/>
      <c r="F239" s="42"/>
      <c r="G239" s="43"/>
      <c r="H239" s="44" t="s">
        <v>31</v>
      </c>
      <c r="I239" s="45"/>
      <c r="J239" s="45"/>
      <c r="K239" s="45"/>
      <c r="L239" s="46"/>
    </row>
    <row r="240" spans="1:12">
      <c r="A240" s="25">
        <v>10</v>
      </c>
      <c r="B240" s="28" t="str">
        <f>B233</f>
        <v>中升控股</v>
      </c>
      <c r="C240" s="38">
        <v>1</v>
      </c>
      <c r="D240" s="39"/>
      <c r="E240" s="39"/>
      <c r="F240" s="39"/>
      <c r="G240" s="40"/>
      <c r="H240" s="38">
        <v>2</v>
      </c>
      <c r="I240" s="39"/>
      <c r="J240" s="39"/>
      <c r="K240" s="39"/>
      <c r="L240" s="40"/>
    </row>
    <row r="241" spans="1:14">
      <c r="A241" s="25">
        <v>10</v>
      </c>
      <c r="B241" s="28" t="str">
        <f>B234</f>
        <v>五粮液</v>
      </c>
      <c r="C241" s="38">
        <v>1</v>
      </c>
      <c r="D241" s="39"/>
      <c r="E241" s="39"/>
      <c r="F241" s="39"/>
      <c r="G241" s="40"/>
      <c r="H241" s="38">
        <v>2</v>
      </c>
      <c r="I241" s="39"/>
      <c r="J241" s="39"/>
      <c r="K241" s="39"/>
      <c r="L241" s="40"/>
    </row>
    <row r="242" spans="1:14">
      <c r="A242" s="25">
        <v>10</v>
      </c>
      <c r="B242" s="28" t="str">
        <f t="shared" ref="B242:B244" si="129">B235</f>
        <v>中海油服</v>
      </c>
      <c r="C242" s="38">
        <v>0</v>
      </c>
      <c r="D242" s="39"/>
      <c r="E242" s="39"/>
      <c r="F242" s="39"/>
      <c r="G242" s="40"/>
      <c r="H242" s="38">
        <v>0</v>
      </c>
      <c r="I242" s="39"/>
      <c r="J242" s="39"/>
      <c r="K242" s="39"/>
      <c r="L242" s="40"/>
    </row>
    <row r="243" spans="1:14">
      <c r="A243" s="25">
        <v>10</v>
      </c>
      <c r="B243" s="28" t="str">
        <f t="shared" si="129"/>
        <v>青岛海尔</v>
      </c>
      <c r="C243" s="38">
        <v>0</v>
      </c>
      <c r="D243" s="39"/>
      <c r="E243" s="39"/>
      <c r="F243" s="39"/>
      <c r="G243" s="40"/>
      <c r="H243" s="38">
        <v>0</v>
      </c>
      <c r="I243" s="39"/>
      <c r="J243" s="39"/>
      <c r="K243" s="39"/>
      <c r="L243" s="40"/>
    </row>
    <row r="244" spans="1:14">
      <c r="A244" s="25">
        <v>10</v>
      </c>
      <c r="B244" s="28" t="str">
        <f t="shared" si="129"/>
        <v>上汽集团</v>
      </c>
      <c r="C244" s="38">
        <v>0</v>
      </c>
      <c r="D244" s="39"/>
      <c r="E244" s="39"/>
      <c r="F244" s="39"/>
      <c r="G244" s="40"/>
      <c r="H244" s="38">
        <v>0</v>
      </c>
      <c r="I244" s="39"/>
      <c r="J244" s="39"/>
      <c r="K244" s="39"/>
      <c r="L244" s="40"/>
    </row>
    <row r="246" spans="1:14">
      <c r="B246" s="17" t="s">
        <v>32</v>
      </c>
      <c r="C246" s="27">
        <f t="shared" ref="C246:L246" si="130">C211</f>
        <v>2005</v>
      </c>
      <c r="D246" s="27">
        <f t="shared" si="130"/>
        <v>2006</v>
      </c>
      <c r="E246" s="27">
        <f t="shared" si="130"/>
        <v>2007</v>
      </c>
      <c r="F246" s="27">
        <f t="shared" si="130"/>
        <v>2008</v>
      </c>
      <c r="G246" s="27">
        <f t="shared" si="130"/>
        <v>2009</v>
      </c>
      <c r="H246" s="27">
        <f t="shared" si="130"/>
        <v>2010</v>
      </c>
      <c r="I246" s="27">
        <f t="shared" si="130"/>
        <v>2011</v>
      </c>
      <c r="J246" s="27">
        <f t="shared" si="130"/>
        <v>2012</v>
      </c>
      <c r="K246" s="27">
        <f t="shared" si="130"/>
        <v>2013</v>
      </c>
      <c r="L246" s="30">
        <f t="shared" si="130"/>
        <v>2014</v>
      </c>
      <c r="M246" s="31" t="s">
        <v>38</v>
      </c>
      <c r="N246" s="31" t="s">
        <v>49</v>
      </c>
    </row>
    <row r="247" spans="1:14">
      <c r="B247" s="28" t="str">
        <f>B240</f>
        <v>中升控股</v>
      </c>
      <c r="C247" s="9" t="e">
        <f>C177*(A240+C240+H240)*C135</f>
        <v>#DIV/0!</v>
      </c>
      <c r="D247" s="9">
        <f>D177*(A240+C240+H240)*D135</f>
        <v>2709.46</v>
      </c>
      <c r="E247" s="9">
        <f>E177*(A240+C240+H240)*E135</f>
        <v>5890.6900000000005</v>
      </c>
      <c r="F247" s="9">
        <f>F177*(A240+C240+H240)*F135</f>
        <v>5487.43</v>
      </c>
      <c r="G247" s="9">
        <f>G177*(A240+C240+H240)*G135</f>
        <v>9716.0700000000015</v>
      </c>
      <c r="H247" s="9">
        <f>H177*(A240+C240+H240)*H135</f>
        <v>20941.96</v>
      </c>
      <c r="I247" s="9">
        <f>I177*(A240+C240+H240)*I135</f>
        <v>35660.17</v>
      </c>
      <c r="J247" s="9">
        <f>J177*(A240+C240+H240)*J135</f>
        <v>28453.100000000002</v>
      </c>
      <c r="K247" s="9">
        <f>K177*(A240+C240+H240)*K135</f>
        <v>32048.639999999996</v>
      </c>
      <c r="L247" s="23">
        <f>L177*(A240+C240+H240)*L135</f>
        <v>30784.26</v>
      </c>
      <c r="M247" s="24">
        <f>MIN(J247:L247)</f>
        <v>28453.100000000002</v>
      </c>
      <c r="N247" s="24">
        <f>MAX(K247:M247)</f>
        <v>32048.639999999996</v>
      </c>
    </row>
    <row r="248" spans="1:14">
      <c r="B248" s="28" t="str">
        <f>B241</f>
        <v>五粮液</v>
      </c>
      <c r="C248" s="9">
        <f>C178*(A241+C241+H241)*C136</f>
        <v>16181.100000000002</v>
      </c>
      <c r="D248" s="9">
        <f>D178*(A241+C241+H241)*D136</f>
        <v>15218.840000000002</v>
      </c>
      <c r="E248" s="9">
        <f>E178*(A241+C241+H241)*E136</f>
        <v>22560.329999999998</v>
      </c>
      <c r="F248" s="9">
        <f>F178*(A241+C241+H241)*F136</f>
        <v>27119.559999999994</v>
      </c>
      <c r="G248" s="9">
        <f>G178*(A241+C241+H241)*G136</f>
        <v>29109.730000000003</v>
      </c>
      <c r="H248" s="9">
        <f>H178*(A241+C241+H241)*H136</f>
        <v>58446.180000000008</v>
      </c>
      <c r="I248" s="9">
        <f>I178*(A241+C241+H241)*I136</f>
        <v>76411.009999999995</v>
      </c>
      <c r="J248" s="9">
        <f>J178*(A241+C241+H241)*J136</f>
        <v>104303.68000000002</v>
      </c>
      <c r="K248" s="9">
        <f>K178*(A241+C241+H241)*K136</f>
        <v>168338.04</v>
      </c>
      <c r="L248" s="23">
        <f>L178*(A241+C241+H241)*L136</f>
        <v>135462.60000000003</v>
      </c>
      <c r="M248" s="24">
        <f t="shared" ref="M248:M251" si="131">MIN(J248:L248)</f>
        <v>104303.68000000002</v>
      </c>
      <c r="N248" s="24">
        <f t="shared" ref="N248:N251" si="132">MAX(K248:M248)</f>
        <v>168338.04</v>
      </c>
    </row>
    <row r="249" spans="1:14">
      <c r="B249" s="28" t="str">
        <f t="shared" ref="B249:B251" si="133">B242</f>
        <v>中海油服</v>
      </c>
      <c r="C249" s="9">
        <f>C179*(A242+C242+H242)*C137</f>
        <v>7977.5999999999995</v>
      </c>
      <c r="D249" s="9">
        <f>D179*(A242+C242+H242)*D137</f>
        <v>9904.6</v>
      </c>
      <c r="E249" s="9">
        <f>E179*(A242+C242+H242)*E137</f>
        <v>15183.5</v>
      </c>
      <c r="F249" s="9">
        <f>F179*(A242+C242+H242)*F137</f>
        <v>29563.100000000002</v>
      </c>
      <c r="G249" s="9">
        <f>G179*(A242+C242+H242)*G137</f>
        <v>36734</v>
      </c>
      <c r="H249" s="9">
        <f>H179*(A242+C242+H242)*H137</f>
        <v>46276.6</v>
      </c>
      <c r="I249" s="9">
        <f>I179*(A242+C242+H242)*I137</f>
        <v>53439.1</v>
      </c>
      <c r="J249" s="9">
        <f>J179*(A242+C242+H242)*J137</f>
        <v>51569.5</v>
      </c>
      <c r="K249" s="9">
        <f>K179*(A242+C242+H242)*K137</f>
        <v>58639.8</v>
      </c>
      <c r="L249" s="23">
        <f>L179*(A242+C242+H242)*L137</f>
        <v>80397.899999999994</v>
      </c>
      <c r="M249" s="24">
        <f t="shared" si="131"/>
        <v>51569.5</v>
      </c>
      <c r="N249" s="24">
        <f t="shared" si="132"/>
        <v>80397.899999999994</v>
      </c>
    </row>
    <row r="250" spans="1:14">
      <c r="B250" s="28" t="str">
        <f t="shared" si="133"/>
        <v>青岛海尔</v>
      </c>
      <c r="C250" s="9">
        <f>C180*(A243+C243+H243)*C138</f>
        <v>5171</v>
      </c>
      <c r="D250" s="9">
        <f>D180*(A243+C243+H243)*D138</f>
        <v>3237.4</v>
      </c>
      <c r="E250" s="9">
        <f>E180*(A243+C243+H243)*E138</f>
        <v>8095.1</v>
      </c>
      <c r="F250" s="9">
        <f>F180*(A243+C243+H243)*F138</f>
        <v>9280.8000000000011</v>
      </c>
      <c r="G250" s="9">
        <f>G180*(A243+C243+H243)*G138</f>
        <v>12407.900000000001</v>
      </c>
      <c r="H250" s="9">
        <f>H180*(A243+C243+H243)*H138</f>
        <v>17321.800000000003</v>
      </c>
      <c r="I250" s="9">
        <f>I180*(A243+C243+H243)*I138</f>
        <v>37189.699999999997</v>
      </c>
      <c r="J250" s="9">
        <f>J180*(A243+C243+H243)*J138</f>
        <v>45289.200000000004</v>
      </c>
      <c r="K250" s="9">
        <f>K180*(A243+C243+H243)*K138</f>
        <v>54061.200000000012</v>
      </c>
      <c r="L250" s="23">
        <f>L180*(A243+C243+H243)*L138</f>
        <v>66682.2</v>
      </c>
      <c r="M250" s="24">
        <f t="shared" si="131"/>
        <v>45289.200000000004</v>
      </c>
      <c r="N250" s="24">
        <f t="shared" si="132"/>
        <v>66682.2</v>
      </c>
    </row>
    <row r="251" spans="1:14">
      <c r="B251" s="28" t="str">
        <f t="shared" si="133"/>
        <v>上汽集团</v>
      </c>
      <c r="C251" s="9">
        <f>C181*(A244+C244+H244)*C139</f>
        <v>20758.5</v>
      </c>
      <c r="D251" s="9">
        <f>D181*(A244+C244+H244)*D139</f>
        <v>11815.4</v>
      </c>
      <c r="E251" s="9">
        <f>E181*(A244+C244+H244)*E139</f>
        <v>14344.3</v>
      </c>
      <c r="F251" s="9">
        <f>F181*(A244+C244+H244)*F139</f>
        <v>66775.8</v>
      </c>
      <c r="G251" s="9">
        <f>G181*(A244+C244+H244)*G139</f>
        <v>10368.400000000001</v>
      </c>
      <c r="H251" s="9">
        <f>H181*(A244+C244+H244)*H139</f>
        <v>91758.800000000017</v>
      </c>
      <c r="I251" s="9">
        <f>I181*(A244+C244+H244)*I139</f>
        <v>270711.60000000003</v>
      </c>
      <c r="J251" s="9">
        <f>J181*(A244+C244+H244)*J139</f>
        <v>420709.49999999994</v>
      </c>
      <c r="K251" s="9">
        <f>K181*(A244+C244+H244)*K139</f>
        <v>400411.5</v>
      </c>
      <c r="L251" s="23">
        <f>L181*(A244+C244+H244)*L139</f>
        <v>412382.79999999993</v>
      </c>
      <c r="M251" s="24">
        <f t="shared" si="131"/>
        <v>400411.5</v>
      </c>
      <c r="N251" s="24">
        <f t="shared" si="132"/>
        <v>412382.79999999993</v>
      </c>
    </row>
    <row r="253" spans="1:14">
      <c r="B253" s="17" t="s">
        <v>33</v>
      </c>
      <c r="C253" s="27">
        <f>C246</f>
        <v>2005</v>
      </c>
      <c r="D253" s="27">
        <f>D246</f>
        <v>2006</v>
      </c>
      <c r="E253" s="27">
        <f t="shared" ref="E253:L253" si="134">E246</f>
        <v>2007</v>
      </c>
      <c r="F253" s="27">
        <f t="shared" si="134"/>
        <v>2008</v>
      </c>
      <c r="G253" s="27">
        <f t="shared" si="134"/>
        <v>2009</v>
      </c>
      <c r="H253" s="27">
        <f t="shared" si="134"/>
        <v>2010</v>
      </c>
      <c r="I253" s="27">
        <f t="shared" si="134"/>
        <v>2011</v>
      </c>
      <c r="J253" s="27">
        <f t="shared" si="134"/>
        <v>2012</v>
      </c>
      <c r="K253" s="30">
        <f t="shared" si="134"/>
        <v>2013</v>
      </c>
      <c r="L253" s="30">
        <f t="shared" si="134"/>
        <v>2014</v>
      </c>
      <c r="M253" s="31" t="s">
        <v>38</v>
      </c>
      <c r="N253" s="31" t="s">
        <v>50</v>
      </c>
    </row>
    <row r="254" spans="1:14">
      <c r="B254" s="28" t="str">
        <f>B247</f>
        <v>中升控股</v>
      </c>
      <c r="C254" s="9" t="e">
        <f>C247+C117-H117</f>
        <v>#DIV/0!</v>
      </c>
      <c r="D254" s="9">
        <f>D247+C117-H117</f>
        <v>5457.9000000000005</v>
      </c>
      <c r="E254" s="9">
        <f>E247+C117-H117</f>
        <v>8639.1299999999992</v>
      </c>
      <c r="F254" s="9">
        <f>F247+C117-H117</f>
        <v>8235.869999999999</v>
      </c>
      <c r="G254" s="9">
        <f>G247+C117-H117</f>
        <v>12464.51</v>
      </c>
      <c r="H254" s="9">
        <f>H247+C117-H117</f>
        <v>23690.400000000001</v>
      </c>
      <c r="I254" s="9">
        <f>I247+C117-H117</f>
        <v>38408.61</v>
      </c>
      <c r="J254" s="9">
        <f>J247+C117-H117</f>
        <v>31201.540000000005</v>
      </c>
      <c r="K254" s="23">
        <f>K247+C117-H117</f>
        <v>34797.079999999994</v>
      </c>
      <c r="L254" s="23">
        <f>L247+C117-H117</f>
        <v>33532.699999999997</v>
      </c>
      <c r="M254" s="24">
        <f>M247+C117-H117</f>
        <v>31201.540000000005</v>
      </c>
      <c r="N254" s="24">
        <f>N247+C117-H117</f>
        <v>34797.079999999994</v>
      </c>
    </row>
    <row r="255" spans="1:14">
      <c r="B255" s="28" t="str">
        <f>B248</f>
        <v>五粮液</v>
      </c>
      <c r="C255" s="9">
        <f>C248+C118-H118</f>
        <v>41944.600000000006</v>
      </c>
      <c r="D255" s="9">
        <f>D248+C118-H118</f>
        <v>40982.340000000004</v>
      </c>
      <c r="E255" s="9">
        <f>E248+C118-H118</f>
        <v>48323.83</v>
      </c>
      <c r="F255" s="9">
        <f>F248+C118-H118</f>
        <v>52883.06</v>
      </c>
      <c r="G255" s="9">
        <f>G248+C118-H118</f>
        <v>54873.23</v>
      </c>
      <c r="H255" s="9">
        <f>H248+C118-H118</f>
        <v>84209.680000000008</v>
      </c>
      <c r="I255" s="9">
        <f>I248+C118-H118</f>
        <v>102174.51</v>
      </c>
      <c r="J255" s="9">
        <f>J248+C118-H118</f>
        <v>130067.18000000002</v>
      </c>
      <c r="K255" s="23">
        <f>K248+C118-H118</f>
        <v>194101.54</v>
      </c>
      <c r="L255" s="23">
        <f>L248+C118-H118</f>
        <v>161226.10000000003</v>
      </c>
      <c r="M255" s="24">
        <f>M248+C118-H118</f>
        <v>130067.18000000002</v>
      </c>
      <c r="N255" s="24">
        <f>N248+C118-H118</f>
        <v>194101.54</v>
      </c>
    </row>
    <row r="256" spans="1:14">
      <c r="B256" s="28" t="str">
        <f t="shared" ref="B256:B258" si="135">B249</f>
        <v>中海油服</v>
      </c>
      <c r="C256" s="9">
        <f>C249+C119-H119</f>
        <v>-16075.57</v>
      </c>
      <c r="D256" s="9">
        <f>D249+C119-H119</f>
        <v>-14148.57</v>
      </c>
      <c r="E256" s="9">
        <f>E249+C119-H119</f>
        <v>-8869.6699999999983</v>
      </c>
      <c r="F256" s="9">
        <f>F249+C119-H119</f>
        <v>5509.93</v>
      </c>
      <c r="G256" s="9">
        <f>G249+C119-H119</f>
        <v>12680.830000000002</v>
      </c>
      <c r="H256" s="9">
        <f>H249+C119-H119</f>
        <v>22223.43</v>
      </c>
      <c r="I256" s="9">
        <f>I249+C119-H119</f>
        <v>29385.93</v>
      </c>
      <c r="J256" s="9">
        <f>J249+C119-H119</f>
        <v>27516.33</v>
      </c>
      <c r="K256" s="23">
        <f>K249+C119-H119</f>
        <v>34586.630000000005</v>
      </c>
      <c r="L256" s="23">
        <f>L249+C119-H119</f>
        <v>56344.729999999996</v>
      </c>
      <c r="M256" s="24">
        <f>M249+C119-H119</f>
        <v>27516.33</v>
      </c>
      <c r="N256" s="24">
        <f>N249+C119-H119</f>
        <v>56344.729999999996</v>
      </c>
    </row>
    <row r="257" spans="1:14">
      <c r="B257" s="28" t="str">
        <f t="shared" si="135"/>
        <v>青岛海尔</v>
      </c>
      <c r="C257" s="9">
        <f>C250+C120-H120</f>
        <v>25085.34</v>
      </c>
      <c r="D257" s="9">
        <f>D250+C120-H120</f>
        <v>23151.74</v>
      </c>
      <c r="E257" s="9">
        <f>E250+C120-H120</f>
        <v>28009.439999999999</v>
      </c>
      <c r="F257" s="9">
        <f>F250+C120-H120</f>
        <v>29195.140000000003</v>
      </c>
      <c r="G257" s="9">
        <f>G250+C120-H120</f>
        <v>32322.240000000002</v>
      </c>
      <c r="H257" s="9">
        <f>H250+C120-H120</f>
        <v>37236.140000000007</v>
      </c>
      <c r="I257" s="9">
        <f>I250+C120-H120</f>
        <v>57104.04</v>
      </c>
      <c r="J257" s="9">
        <f>J250+C120-H120</f>
        <v>65203.540000000008</v>
      </c>
      <c r="K257" s="23">
        <f>K250+C120-H120</f>
        <v>73975.540000000008</v>
      </c>
      <c r="L257" s="23">
        <f>L250+C120-H120</f>
        <v>86596.540000000008</v>
      </c>
      <c r="M257" s="24">
        <f>M250+C120-H120</f>
        <v>65203.540000000008</v>
      </c>
      <c r="N257" s="24">
        <f>N250+C120-H120</f>
        <v>86596.540000000008</v>
      </c>
    </row>
    <row r="258" spans="1:14">
      <c r="B258" s="28" t="str">
        <f t="shared" si="135"/>
        <v>上汽集团</v>
      </c>
      <c r="C258" s="9">
        <f>C251+C121-H121</f>
        <v>123942.47</v>
      </c>
      <c r="D258" s="9">
        <f>D251+C121-H121</f>
        <v>114999.37</v>
      </c>
      <c r="E258" s="9">
        <f>E251+C121-H121</f>
        <v>117528.27</v>
      </c>
      <c r="F258" s="9">
        <f>F251+C121-H121</f>
        <v>169959.77000000002</v>
      </c>
      <c r="G258" s="9">
        <f>G251+C121-H121</f>
        <v>113552.37</v>
      </c>
      <c r="H258" s="9">
        <f>H251+C121-H121</f>
        <v>194942.77000000002</v>
      </c>
      <c r="I258" s="9">
        <f>I251+C121-H121</f>
        <v>373895.57000000007</v>
      </c>
      <c r="J258" s="9">
        <f>J251+C121-H121</f>
        <v>523893.47</v>
      </c>
      <c r="K258" s="23">
        <f>K251+C121-H121</f>
        <v>503595.47</v>
      </c>
      <c r="L258" s="23">
        <f>L251+C121-H121</f>
        <v>515566.7699999999</v>
      </c>
      <c r="M258" s="24">
        <f>M251+C121-H121</f>
        <v>503595.47</v>
      </c>
      <c r="N258" s="24">
        <f>N251+C121-H121</f>
        <v>515566.7699999999</v>
      </c>
    </row>
    <row r="260" spans="1:14">
      <c r="A260" s="26" t="s">
        <v>34</v>
      </c>
      <c r="B260" s="48" t="s">
        <v>63</v>
      </c>
      <c r="C260" s="49"/>
      <c r="D260" s="49"/>
      <c r="E260" s="49"/>
      <c r="F260" s="49"/>
      <c r="G260" s="49"/>
      <c r="H260" s="49"/>
      <c r="I260" s="49"/>
      <c r="J260" s="49"/>
      <c r="K260" s="49"/>
      <c r="L260" s="49"/>
    </row>
    <row r="261" spans="1:14"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</row>
    <row r="262" spans="1:14"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</row>
    <row r="263" spans="1:14"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</row>
    <row r="264" spans="1:14"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</row>
    <row r="265" spans="1:14"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</row>
    <row r="266" spans="1:14"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</row>
    <row r="267" spans="1:14"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</row>
    <row r="268" spans="1:14"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</row>
    <row r="269" spans="1:14"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</row>
    <row r="270" spans="1:14"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</row>
    <row r="271" spans="1:14"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</row>
    <row r="273" spans="1:12">
      <c r="A273" s="26" t="s">
        <v>46</v>
      </c>
      <c r="B273" s="17" t="s">
        <v>35</v>
      </c>
      <c r="C273" s="51" t="s">
        <v>47</v>
      </c>
      <c r="D273" s="51"/>
      <c r="E273" s="51"/>
      <c r="F273" s="51"/>
      <c r="G273" s="51"/>
      <c r="H273" s="51" t="s">
        <v>51</v>
      </c>
      <c r="I273" s="51"/>
      <c r="J273" s="51"/>
      <c r="K273" s="51"/>
      <c r="L273" s="51"/>
    </row>
    <row r="274" spans="1:12">
      <c r="A274" s="25">
        <v>0.1</v>
      </c>
      <c r="B274" s="28" t="str">
        <f>B254</f>
        <v>中升控股</v>
      </c>
      <c r="C274" s="50">
        <f>M254*(1-A274)</f>
        <v>28081.386000000006</v>
      </c>
      <c r="D274" s="50"/>
      <c r="E274" s="50"/>
      <c r="F274" s="50"/>
      <c r="G274" s="50"/>
      <c r="H274" s="50">
        <f>N254*(1-A274)</f>
        <v>31317.371999999996</v>
      </c>
      <c r="I274" s="50"/>
      <c r="J274" s="50"/>
      <c r="K274" s="50"/>
      <c r="L274" s="50"/>
    </row>
    <row r="275" spans="1:12">
      <c r="A275" s="25">
        <v>0.1</v>
      </c>
      <c r="B275" s="28" t="str">
        <f>B255</f>
        <v>五粮液</v>
      </c>
      <c r="C275" s="50">
        <f>M255*(1-A275)</f>
        <v>117060.46200000003</v>
      </c>
      <c r="D275" s="50"/>
      <c r="E275" s="50"/>
      <c r="F275" s="50"/>
      <c r="G275" s="50"/>
      <c r="H275" s="50">
        <f t="shared" ref="H275:H277" si="136">N255*(1-A275)</f>
        <v>174691.386</v>
      </c>
      <c r="I275" s="50"/>
      <c r="J275" s="50"/>
      <c r="K275" s="50"/>
      <c r="L275" s="50"/>
    </row>
    <row r="276" spans="1:12">
      <c r="A276" s="25">
        <v>0.1</v>
      </c>
      <c r="B276" s="28" t="str">
        <f t="shared" ref="B276:B278" si="137">B256</f>
        <v>中海油服</v>
      </c>
      <c r="C276" s="50">
        <f>M256*(1-A276)</f>
        <v>24764.697000000004</v>
      </c>
      <c r="D276" s="50"/>
      <c r="E276" s="50"/>
      <c r="F276" s="50"/>
      <c r="G276" s="50"/>
      <c r="H276" s="50">
        <f t="shared" si="136"/>
        <v>50710.256999999998</v>
      </c>
      <c r="I276" s="50"/>
      <c r="J276" s="50"/>
      <c r="K276" s="50"/>
      <c r="L276" s="50"/>
    </row>
    <row r="277" spans="1:12">
      <c r="A277" s="25">
        <v>0.1</v>
      </c>
      <c r="B277" s="28" t="str">
        <f t="shared" si="137"/>
        <v>青岛海尔</v>
      </c>
      <c r="C277" s="50">
        <f>M257*(1-A277)</f>
        <v>58683.186000000009</v>
      </c>
      <c r="D277" s="50"/>
      <c r="E277" s="50"/>
      <c r="F277" s="50"/>
      <c r="G277" s="50"/>
      <c r="H277" s="50">
        <f t="shared" si="136"/>
        <v>77936.886000000013</v>
      </c>
      <c r="I277" s="50"/>
      <c r="J277" s="50"/>
      <c r="K277" s="50"/>
      <c r="L277" s="50"/>
    </row>
    <row r="278" spans="1:12">
      <c r="A278" s="25">
        <v>0.1</v>
      </c>
      <c r="B278" s="28" t="str">
        <f t="shared" si="137"/>
        <v>上汽集团</v>
      </c>
      <c r="C278" s="50">
        <f>M258*(1-A278)</f>
        <v>453235.92300000001</v>
      </c>
      <c r="D278" s="50"/>
      <c r="E278" s="50"/>
      <c r="F278" s="50"/>
      <c r="G278" s="50"/>
      <c r="H278" s="50">
        <f>N258*(1-A278)</f>
        <v>464010.09299999994</v>
      </c>
      <c r="I278" s="50"/>
      <c r="J278" s="50"/>
      <c r="K278" s="50"/>
      <c r="L278" s="50"/>
    </row>
  </sheetData>
  <mergeCells count="49">
    <mergeCell ref="H232:L232"/>
    <mergeCell ref="C233:G233"/>
    <mergeCell ref="H233:L233"/>
    <mergeCell ref="C234:G234"/>
    <mergeCell ref="H234:L234"/>
    <mergeCell ref="C232:G232"/>
    <mergeCell ref="H277:L277"/>
    <mergeCell ref="H278:L278"/>
    <mergeCell ref="C273:G273"/>
    <mergeCell ref="C274:G274"/>
    <mergeCell ref="C275:G275"/>
    <mergeCell ref="C276:G276"/>
    <mergeCell ref="C277:G277"/>
    <mergeCell ref="C278:G278"/>
    <mergeCell ref="H273:L273"/>
    <mergeCell ref="H274:L274"/>
    <mergeCell ref="H275:L275"/>
    <mergeCell ref="H276:L276"/>
    <mergeCell ref="C243:G243"/>
    <mergeCell ref="H243:L243"/>
    <mergeCell ref="C244:G244"/>
    <mergeCell ref="H244:L244"/>
    <mergeCell ref="B260:L271"/>
    <mergeCell ref="C240:G240"/>
    <mergeCell ref="H240:L240"/>
    <mergeCell ref="C241:G241"/>
    <mergeCell ref="H241:L241"/>
    <mergeCell ref="C242:G242"/>
    <mergeCell ref="H242:L242"/>
    <mergeCell ref="C239:G239"/>
    <mergeCell ref="H239:L239"/>
    <mergeCell ref="C235:G235"/>
    <mergeCell ref="H235:L235"/>
    <mergeCell ref="C236:G236"/>
    <mergeCell ref="H236:L236"/>
    <mergeCell ref="C237:G237"/>
    <mergeCell ref="H237:L237"/>
    <mergeCell ref="C116:G116"/>
    <mergeCell ref="H116:L116"/>
    <mergeCell ref="H121:L121"/>
    <mergeCell ref="C117:G117"/>
    <mergeCell ref="C118:G118"/>
    <mergeCell ref="C119:G119"/>
    <mergeCell ref="C120:G120"/>
    <mergeCell ref="C121:G121"/>
    <mergeCell ref="H117:L117"/>
    <mergeCell ref="H118:L118"/>
    <mergeCell ref="H119:L119"/>
    <mergeCell ref="H120:L120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Wu</dc:creator>
  <cp:lastModifiedBy>David Wu</cp:lastModifiedBy>
  <dcterms:created xsi:type="dcterms:W3CDTF">2014-09-19T07:59:20Z</dcterms:created>
  <dcterms:modified xsi:type="dcterms:W3CDTF">2016-02-22T10:01:50Z</dcterms:modified>
</cp:coreProperties>
</file>