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xl/worksheets/sheet5.xml" ContentType="application/vnd.openxmlformats-officedocument.spreadsheetml.worksheet+xml"/>
  <Override PartName="/xl/worksheets/sheet17.xml" ContentType="application/vnd.openxmlformats-officedocument.spreadsheetml.worksheet+xml"/>
  <Override PartName="/xl/worksheets/sheet23.xml" ContentType="application/vnd.openxmlformats-officedocument.spreadsheetml.worksheet+xml"/>
  <Override PartName="/xl/worksheets/sheet19.xml" ContentType="application/vnd.openxmlformats-officedocument.spreadsheetml.worksheet+xml"/>
  <Override PartName="/xl/worksheets/sheet27.xml" ContentType="application/vnd.openxmlformats-officedocument.spreadsheetml.worksheet+xml"/>
  <Override PartName="/xl/sharedStrings.xml" ContentType="application/vnd.openxmlformats-officedocument.spreadsheetml.sharedStrings+xml"/>
  <Override PartName="/xl/worksheets/sheet4.xml" ContentType="application/vnd.openxmlformats-officedocument.spreadsheetml.worksheet+xml"/>
  <Override PartName="/xl/worksheets/sheet26.xml" ContentType="application/vnd.openxmlformats-officedocument.spreadsheetml.worksheet+xml"/>
  <Override PartName="/xl/worksheets/sheet13.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xl/worksheets/sheet1.xml" ContentType="application/vnd.openxmlformats-officedocument.spreadsheetml.worksheet+xml"/>
  <Override PartName="/xl/worksheets/sheet24.xml" ContentType="application/vnd.openxmlformats-officedocument.spreadsheetml.worksheet+xml"/>
  <Override PartName="/xl/worksheets/sheet11.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docProps/app.xml" ContentType="application/vnd.openxmlformats-officedocument.extended-properties+xml"/>
  <Override PartName="/xl/worksheets/sheet20.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worksheets/sheet10.xml" ContentType="application/vnd.openxmlformats-officedocument.spreadsheetml.worksheet+xml"/>
  <Override PartName="/xl/worksheets/sheet25.xml" ContentType="application/vnd.openxmlformats-officedocument.spreadsheetml.worksheet+xml"/>
  <Override PartName="/xl/worksheets/sheet16.xml" ContentType="application/vnd.openxmlformats-officedocument.spreadsheetml.worksheet+xml"/>
  <Override PartName="/xl/worksheets/sheet22.xml" ContentType="application/vnd.openxmlformats-officedocument.spreadsheetml.worksheet+xml"/>
  <Override PartName="/xl/worksheets/sheet7.xml" ContentType="application/vnd.openxmlformats-officedocument.spreadsheetml.worksheet+xml"/>
  <Override PartName="/xl/worksheets/sheet18.xml" ContentType="application/vnd.openxmlformats-officedocument.spreadsheetml.worksheet+xml"/>
  <Override PartName="/xl/worksheets/sheet6.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Override PartName="/xl/worksheets/sheet2.xml" ContentType="application/vnd.openxmlformats-officedocument.spreadsheetml.worksheet+xml"/>
  <Override PartName="/xl/worksheets/sheet15.xml" ContentType="application/vnd.openxmlformats-officedocument.spreadsheetml.worksheet+xml"/>
  <Override PartName="/xl/worksheets/sheet21.xml" ContentType="application/vnd.openxmlformats-officedocument.spreadsheetml.worksheet+xml"/>
  <Override PartName="/xl/worksheets/sheet12.xml" ContentType="application/vnd.openxmlformats-officedocument.spreadsheetml.worksheet+xml"/>
  <Override PartName="/xl/drawings/drawing1.xml" ContentType="application/vnd.openxmlformats-officedocument.drawing+xml"/>
  <Override PartName="/xl/worksheets/sheet2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座位表" sheetId="1" r:id="rId1"/>
    <sheet name="名单" sheetId="2" r:id="rId2"/>
    <sheet name="day1" sheetId="3" r:id="rId3"/>
    <sheet name="Day1反馈表" sheetId="4" r:id="rId4"/>
    <sheet name="day2" sheetId="5" r:id="rId5"/>
    <sheet name="Day2反馈表" sheetId="6" r:id="rId6"/>
    <sheet name="day3" sheetId="7" r:id="rId7"/>
    <sheet name="Day3反馈表" sheetId="8" r:id="rId8"/>
    <sheet name="day4" sheetId="9" r:id="rId9"/>
    <sheet name="Day4反馈表" sheetId="10" r:id="rId10"/>
    <sheet name="day5" sheetId="11" r:id="rId11"/>
    <sheet name="day51" sheetId="12" r:id="rId12"/>
    <sheet name="陈一实" sheetId="13" r:id="rId13"/>
    <sheet name="Day5反馈表" sheetId="14" r:id="rId14"/>
    <sheet name="day6" sheetId="15" r:id="rId15"/>
    <sheet name="day61" sheetId="16" r:id="rId16"/>
    <sheet name="Day6反馈表" sheetId="17" r:id="rId17"/>
    <sheet name="day7" sheetId="18" r:id="rId18"/>
    <sheet name="day71" sheetId="19" r:id="rId19"/>
    <sheet name="Day7反馈表" sheetId="20" r:id="rId20"/>
    <sheet name="day8" sheetId="21" r:id="rId21"/>
    <sheet name="Day8反馈表" sheetId="22" r:id="rId22"/>
    <sheet name="Sheet26" sheetId="23" r:id="rId23"/>
    <sheet name="day9" sheetId="24" r:id="rId24"/>
    <sheet name="day91" sheetId="25" r:id="rId25"/>
    <sheet name="Day9反馈表" sheetId="26" r:id="rId26"/>
    <sheet name="大反馈" sheetId="27" r:id="rId27"/>
    <sheet name="集训营综合反馈卡" sheetId="28" r:id="rId28"/>
  </sheets>
  <calcPr calcId="0"/>
</workbook>
</file>

<file path=xl/sharedStrings.xml><?xml version="1.0" encoding="utf-8"?>
<sst xmlns="http://schemas.openxmlformats.org/spreadsheetml/2006/main">
  <si>
    <t>讲台</t>
  </si>
  <si>
    <t>屏幕</t>
  </si>
  <si>
    <t>第一排</t>
  </si>
  <si>
    <t>金智宸</t>
  </si>
  <si>
    <t>陈一实</t>
  </si>
  <si>
    <t>何奇阳</t>
  </si>
  <si>
    <t>祁靖轩</t>
  </si>
  <si>
    <t>第二排</t>
  </si>
  <si>
    <t>张允泽</t>
  </si>
  <si>
    <t>张岳琳</t>
  </si>
  <si>
    <t>刘孟霖</t>
  </si>
  <si>
    <t>杜星澎</t>
  </si>
  <si>
    <t>熊子轩</t>
  </si>
  <si>
    <t>张梓涵</t>
  </si>
  <si>
    <t>邓宇然</t>
  </si>
  <si>
    <t>吴奕淳</t>
  </si>
  <si>
    <t>练皓文</t>
  </si>
  <si>
    <t>郭维皓</t>
  </si>
  <si>
    <t>张世昌</t>
  </si>
  <si>
    <t>余廷锴</t>
  </si>
  <si>
    <t>小码王集训营班级学员情况管理表</t>
  </si>
  <si>
    <t>班期</t>
  </si>
  <si>
    <t>7月第一期X01筑基</t>
  </si>
  <si>
    <t>第1天</t>
  </si>
  <si>
    <t>第2天</t>
  </si>
  <si>
    <t>第3天</t>
  </si>
  <si>
    <t>第4天</t>
  </si>
  <si>
    <t>第5天</t>
  </si>
  <si>
    <t>第6天</t>
  </si>
  <si>
    <t>第7天</t>
  </si>
  <si>
    <t>第8天</t>
  </si>
  <si>
    <t>第9天</t>
  </si>
  <si>
    <t>第10天</t>
  </si>
  <si>
    <t>综合评价</t>
  </si>
  <si>
    <t>后期插班建议
（精确到UX-X）</t>
  </si>
  <si>
    <t>当前阶段欠缺的知识点</t>
  </si>
  <si>
    <t>对应训练建议</t>
  </si>
  <si>
    <t>序号</t>
  </si>
  <si>
    <t>姓名</t>
  </si>
  <si>
    <t>ACGO名称</t>
  </si>
  <si>
    <t>到课情况</t>
  </si>
  <si>
    <t>课堂表现</t>
  </si>
  <si>
    <t>课堂练习完成</t>
  </si>
  <si>
    <t>模测分数</t>
  </si>
  <si>
    <t>综合表现</t>
  </si>
  <si>
    <t>课堂互动（讲师）</t>
  </si>
  <si>
    <t>累计学习知识量</t>
  </si>
  <si>
    <t>累计练习测评量</t>
  </si>
  <si>
    <t>综合学习模测成绩</t>
  </si>
  <si>
    <t>综合成绩分析</t>
  </si>
  <si>
    <t>S-优势</t>
  </si>
  <si>
    <t>W-劣势</t>
  </si>
  <si>
    <t>O-机遇</t>
  </si>
  <si>
    <t>T-威胁</t>
  </si>
  <si>
    <t>后期建议</t>
  </si>
  <si>
    <t>准时</t>
  </si>
  <si>
    <t>能准时到课</t>
  </si>
  <si>
    <t>A+</t>
  </si>
  <si>
    <t>今天早上复习了二分以及二分答案，沈桢能熟练运用前缀和优化问题，快速写出二分查找和二分答案的代码，解题思路清晰且正确率高。下午复习了 dfs 枚举和 bfs 最短路算法，以及学习了用邻接表存储图，沈桢对于搜索算法掌握的很不错，能够熟练的在题目中进行应用。沈桢在本次模版测试中考的非常好,能够半小时 AK 模版练习。总体来说，沈桢对于普及组常用模版掌握的很好，能够正确的实现并且独立 debug，并且在做完题之余，能够去完成老师布置的额外习题，继续保持。</t>
  </si>
  <si>
    <t>100%-独立和思考</t>
  </si>
  <si>
    <t>60%-70%</t>
  </si>
  <si>
    <t>迟到</t>
  </si>
  <si>
    <t>能准时到课,听课时能集中注意力,在沟通环节积极参与讨论</t>
  </si>
  <si>
    <t>A</t>
  </si>
  <si>
    <t>B</t>
  </si>
  <si>
    <t>今日上课还是不错的，打打啊打打打打打</t>
  </si>
  <si>
    <t>孩子在本次集训的十天当中，表现优异，上课态度端正，面对老师的提问能够积极回答，但是有些时候可能犯迷糊，题目的思路并不是非常清晰，但是经过老师指导已经可以自己初步解决一些较为复杂的问题了。在十天的集训生活当中，已经熟练的掌握了基本框架，数组，循环等内容，但是依旧是存在一些不足点，不足的地方为二维数组的综合应用，包括填数类和地图类问题，以及结构体概念还较为生疏，需要反复练习，在回去之后需要对于这些方面的内容要多看，多写，才可以彻底掌握。</t>
  </si>
  <si>
    <t>具备了一定的算法思维能力，能够独立思考并解决简单到中等难度的问题。</t>
  </si>
  <si>
    <t>对于某些较难的 C++ 语言结构、算法，还需要进一步学习和掌握。</t>
  </si>
  <si>
    <t>利用线上资源多参加考级活动或ACGO竞赛活动，提高自己的实践能力和临场应变能力。</t>
  </si>
  <si>
    <t>未来随着发展竞赛题目难度可能会增加，需要更多地进行自主研究和学习才能取得好成绩。</t>
  </si>
  <si>
    <t>孩子目前对于X01的所有内容都基本掌握了，在结束之后可以开始准备衔接X02的全部内容了，在学习X02的时候遇到的困难比起X01要多上许多，在这个阶段上更需要各方面的鼓励与支持！希望家长也可以时不时给他打打气！同时对于我们发放的一本通上的基础算法习题可以多做一做，重点需要关注的知识点有,递归，递推，广度优先搜索，深度优先搜索，二叉树，这五个频繁出现的考点，加油！希望在未来的赛场上可以看到你大放光彩！</t>
  </si>
  <si>
    <t>能准时到课,听课时能集中注意力,笔记记录非常详细</t>
  </si>
  <si>
    <t>今天早上复习了二分以及二分答案，子彧能熟练运用前缀和优化问题，快速写出二分查找和二分答案的代码，解题思路清晰且正确率高。下午复习了 dfs 枚举和 bfs 最短路算法，以及学习了用邻接表存储图，子彧对于搜索算法掌握的很不错，子彧能够调理清晰的讲出题目的做法，以及实现逻辑。子彧在本次模版测试中考的非常好。总体来说，子彧对于普及组常用模版掌握的很好，能够正确的实现并且独立 debug，继续加油。</t>
  </si>
  <si>
    <t>腾庆同学，今天的积极性高了很多
，不仅笑容更多了，刷题速度也有所提升。孩子早上来到校区还没上课就开始主动刷题，同时还会先练习和预习今天的任务和题量。老师讲解的时候做到先思考先做,笔记整体很不错，很积极和组长交流，互相挑战难题，甚至题目做累了就去帮一下同学。</t>
  </si>
  <si>
    <t>听课时能集中注意力,笔记记录非常详细,在营期间非常有礼貌尊重老师和同学</t>
  </si>
  <si>
    <t>C</t>
  </si>
  <si>
    <t>早退</t>
  </si>
  <si>
    <t>能准时到课,听课时能集中注意力</t>
  </si>
  <si>
    <t>暂无</t>
  </si>
  <si>
    <t>第五天</t>
  </si>
  <si>
    <t>nvwovnewinvcion</t>
  </si>
  <si>
    <t xml:space="preserve"> aaa</t>
  </si>
  <si>
    <t xml:space="preserve"> bbb</t>
  </si>
  <si>
    <t>ddd</t>
  </si>
  <si>
    <t>eeee</t>
  </si>
  <si>
    <t>第七天</t>
  </si>
  <si>
    <t>gggg</t>
  </si>
  <si>
    <t>笔记记录非常详细,在营期间非常有礼貌尊重老师和同学</t>
  </si>
  <si>
    <t>第八天</t>
  </si>
  <si>
    <t>1%-59%</t>
  </si>
  <si>
    <t>在沟通环节积极参与讨论,当老师提出问题时能积极参与发言,笔记记录非常详细,在营期间非常有礼貌尊重老师和同学</t>
  </si>
  <si>
    <t>第九天数据</t>
  </si>
  <si>
    <t>71%-89%</t>
  </si>
  <si>
    <t>能准时到课,听课时能集中注意力,当老师提出问题时能积极参与发言,在营期间非常有礼貌尊重老师和同学</t>
  </si>
  <si>
    <t>今天早上复习了二分以及二分答案，程程能熟练运用前缀和优化问题，快速写出二分查找和二分答案的代码，解题思路清晰且正确率高。下午复习了 dfs 枚举和 bfs 最短路算法，程程在做题之余也会去帮助同学学习。程程在本次模版测试中考的非常好。总体来说，程程对于普及组常用模版掌握的很好，能够正确的实现并且独立 debug，继续保持。</t>
  </si>
  <si/>
  <si>
    <t>听课时能集中注意力,在沟通环节积极参与讨论,当老师提出问题时能积极参与发言</t>
  </si>
  <si>
    <t>100%-一部分独立</t>
  </si>
  <si>
    <t>能准时到课,听课时能集中注意力,笔记记录非常详细,在营期间非常有礼貌尊重老师和同学</t>
  </si>
  <si>
    <t>今天早上复习了二分以及二分答案，葛义能熟练运用前缀和优化问题，快速写出二分查找和二分答案的代码，解题思路清晰且正确率高。下午复习了 dfs 枚举和 bfs 最短路算法，以及学习了用邻接表存储图，葛义对于搜索算法掌握的很不错，能够熟练的在题目中进行应用。葛义在本次模版测试中考的非常好。总体来说，葛义对于普及组常用模版掌握的很好，能够正确的实现并且独立 debug，继续保持。</t>
  </si>
  <si>
    <r>
      <rPr>
        <rFont val="等线"/>
        <sz val="14"/>
      </rPr>
      <t xml:space="preserve">淳博同学今天早上还没开始上课，就开始在教室主动刷题,在今天的练习中遇到问题和报错信息会自己独立思考。不过对于数学类型的问题分析不是特别清晰，但是今天做题给他带来不错的成就感， 经过看到他做对了就自己对自己说一句“YES”，同时还会主动间问老师和同学。</t>
    </r>
    <r>
      <rPr>
        <rFont val="等线"/>
        <sz val="14"/>
      </rPr>
      <t xml:space="preserve">不过还是</t>
    </r>
    <r>
      <rPr>
        <rFont val="等线"/>
        <sz val="14"/>
      </rPr>
      <t xml:space="preserve">需要多去下去关注他的情况,代码会有报错情况。
</t>
    </r>
    <r>
      <t xml:space="preserve">
</t>
    </r>
    <r>
      <rPr>
        <rFont val="等线"/>
        <sz val="14"/>
      </rPr>
      <t xml:space="preserve">
</t>
    </r>
    <r>
      <t xml:space="preserve">
</t>
    </r>
  </si>
  <si>
    <t>大打扫打扫</t>
  </si>
  <si>
    <t>能准时到课,在沟通环节积极参与讨论,当老师提出问题时能积极参与发言</t>
  </si>
  <si>
    <t>A-</t>
  </si>
  <si>
    <t>今天早上复习了二分以及二分答案，晨浩能熟练运用前缀和优化问题，快速写出二分查找和二分答案的代码，解题思路清晰且正确率高。下午复习了 dfs 枚举和 bfs 最短路算法，以及学习了用邻接表存储图，晨浩对于搜索算法掌握的很不错，能够熟练的在题目中进行应用。晨浩在本次模版测试中考的非常好。总体来说，晨浩对于普及组常用模版掌握的很好，能够正确的实现并且独立 debug，但是晨浩对邻接表问题有些陌生，在图论问题中还是习惯于邻接矩阵，邻接表是普及组非常重要的内容，在后面我们也会继续练习相关内容，加油。</t>
  </si>
  <si>
    <t>100%-独立和快速</t>
  </si>
  <si>
    <t>俊程同学在今天是我们的AC3队的队长，在晚上最后测试上做题速度会比昨天的慢，今天的内容相对会比较多一点，同时需要考虑的点逻辑比较多，需要不断的梳理和演算，但是俊程会更喜欢自己测试完成，而不是模拟演算一下，通过这次的练习来让他加强做题的技巧和拓宽方法。</t>
  </si>
  <si>
    <t>听课时能集中注意力,在沟通环节积极参与讨论,在营期间非常有礼貌尊重老师和同学</t>
  </si>
  <si>
    <t>能准时到课,听课时能集中注意力,当老师提出问题时能积极参与发言</t>
  </si>
  <si>
    <t>今天早上复习了二分以及二分答案，许森能熟练运用前缀和优化问题，快速写出二分查找和二分答案的代码，解题思路清晰且正确率高。下午复习了 dfs 枚举和 bfs 最短路算法，以及学习了用邻接表存储图，许森对于搜索算法掌握的很不错，在做题之余也会去帮助同学学习。。许森在本次模版测试中考的非常好。总体来说，许森对于普及组常用模版掌握的很好，能够正确的实现并且独立 debug，但是许森对邻接表问题有些陌生，在图论问题中还是习惯于邻接矩阵，邻接表是普及组非常重要的内容，在后面我们也会继续练习相关内容，加油。</t>
  </si>
  <si>
    <t>霆钧同学在今天的表现依旧很亮眼，全班第一个完成当天测试，同时全部正确，完成后老师给他单独布置额外的挑战题，也非常积极去完成，甚至完成之余还会帮助同学解答一些问题。今天开心拿下全班第一，明天看他是否能够继续保持。</t>
  </si>
  <si>
    <t>听课时能集中注意力,在沟通环节积极参与讨论,笔记记录非常详细</t>
  </si>
  <si>
    <t>今天早上复习了二分以及二分答案，杨峥对二分查找的终止条件、前缀和的应用场景仍较模糊，需要更多例题讲解和分步引导，在今天的练习后逐渐找到了做题感觉。下午复习了 dfs 枚举和 bfs 最短路算法，以及学习了用邻接表存储图。总体来说，杨峥对于二分以及结构体能够熟练应用，但是在 dfs 枚举以及邻接表问题中，会遇到些问题，这块也是今日较难的内容，也是普及组非常重要的内容，在后面我们也会继续练习相关内容，加油。</t>
  </si>
  <si>
    <t>皓贤同学在今天的课堂练习上还是会有些拖延，不过整体相比昨天有不错的进步，大部分题目都是依靠他自己去完成出来的，在做题的过程中会比较钻牛角尖，需要多一些引导和提示他。他的笔记昨天没有完成，连同今天的让他在这几天抽空补齐。不要再拖了哦~ 
</t>
  </si>
  <si>
    <t>今天早上复习了二分以及二分答案，亦恒能熟练运用前缀和优化问题，快速写出二分查找和二分答案的代码，解题思路清晰且正确率高。下午复习了 dfs 枚举和 bfs 最短路算法，以及学习了用邻接表存储图，亦恒能够完成基础的搜索实现。亦恒在本次模版测试中考的不错。总体来说，亦恒对于二分以及结构体能够熟练应用，但是在 dfs 枚举以及邻接表问题中，会遇到些问题，这块也是今日较难的内容，也是普及组非常重要的内容，在后面我们也会继续练习相关内容，加油。</t>
  </si>
  <si>
    <t>做题速度比做题看，进步</t>
  </si>
  <si>
    <t>B+</t>
  </si>
  <si>
    <t>今天早上复习了二分以及二分答案，张勰能熟练运用前缀和优化问题，快速写出二分查找和二分答案的代码，解题思路清晰且正确率高。下午复习了 dfs 枚举和 bfs 最短路算法，以及学习了用邻接表存储图，张勰能够完成基础的搜索实现，在算法优化和复杂场景应用时需要老师适当引导。张勰在本次模版测试中考的不错。总体来说，张勰对于二分以及结构体能够熟练应用，也非常的好学，能够非常积极的参与课堂，张勰在 dfs 枚举以及邻接表问题中，会遇到些问题，这块也是今日较难的内容，也是普及组非常重要的内容，在后面我们也会继续练习相关内容，加油。</t>
  </si>
  <si>
    <t>启轩同学今天老师把他调到前面来做，整个人的精神状态不仅更加专注了，而且能够自己做完去调整其他题目，完成好晚上的测试练习后主动去记录自己的笔记内容和错题总结，被班上不少的同学称之为大佬，哈哈，继续保持。</t>
  </si>
  <si>
    <t>欧阳陈果</t>
  </si>
  <si>
    <t>能准时到课,听课时能集中注意力,在营期间非常有礼貌尊重老师和同学</t>
  </si>
  <si>
    <t>今天早上复习了二分以及二分答案，梓珩理解前缀和与二分的基本思想，但在边界条件、细节实现和复杂问题转化上仍需老师点拨，在通过练习后能够熟练处理这些问题。下午复习了 dfs 枚举和 bfs 最短路算法，以及学习了用邻接表存储图。梓珩在本次模版测试中考的不错。总体来说，梓珩对于二分以及结构体能够熟练应用，但是在 dfs 枚举以及邻接表问题中，会遇到些问题，这块也是今日较难的内容，也是普及组非常重要的内容，在后面我们也会继续练习相关内容，加油。</t>
  </si>
  <si>
    <t>彦齐今天的积极性和提问的主动性都提高了不少，今日的练习难度也会比较高，孩子做完成题目的过程中，容易放弃去看其他题目，会比较善于去安排自己考试时间，但是相对的克服难题的耐力还需要提高，明天给他安排一个活跃一点的同桌激发一下他。</t>
  </si>
  <si>
    <t>今天早上复习了二分以及二分答案，鑫川理解前缀和与二分的基本思想，但在边界条件、细节实现和复杂问题转化上仍需老师点拨，在通过练习后能够熟练处理这些问题。下午复习了 dfs 枚举和 bfs 最短路算法，以及学习了用邻接表存储图。鑫川在本次模版测试中考的不错。总体来说，鑫川对于二分以及结构体能够熟练应用，不过在上课的时候需要听老师讲解，不要自己埋头写代码，助教老师提醒了很多次。</t>
  </si>
  <si>
    <t>焯凡今天表扬他进步很大之后，上午的状态非常的不错。孩子出现分号操作符的错误不会再出现了,对于报错信息的查看还不太清楚.需要注意查看输入输出的样例,提示后会修改:遇到报错信息会先主动思考尝试。晚上的测试逻辑相对较复杂，在做题上还是缺乏一定的思路和方法，需要多练习一下基础题。</t>
  </si>
  <si>
    <t>能准时到课,当老师提出问题时能积极参与发言,笔记记录非常详细,在营期间非常有礼貌尊重老师和同学</t>
  </si>
  <si>
    <t>今天早上复习了二分以及二分答案，一诺理解前缀和与二分的基本思想，但在边界条件、细节实现和复杂问题转化上仍需老师点拨，在通过练习后能够熟练处理这些问题。下午复习了 dfs 枚举和 bfs 最短路算法，以及学习了用邻接表存储图，一诺能够完成基础的搜索实现，有问题也会及时与老师交流。总体来说，一诺对于二分以及结构体能够熟练应用，但是在 dfs 枚举以及邻接表问题中，会遇到些问题，这块也是今日较难的内容，也是普及组非常重要的内容，在后面我们也会继续练习相关内容，加油。</t>
  </si>
  <si>
    <t>嘉毅今天和一群高手在同一队，做题速度和积极性比较不错，课上也很主动和老师沟通，主动去分析自己的错误，在做题速度上还需要慢慢提升，他的队长在今天帮他很多，不断教他纠错，给他提示思路，他很有礼貌且会自己记录错误总结到笔记本上。</t>
  </si>
  <si>
    <t>能准时到课,在沟通环节积极参与讨论,在营期间非常有礼貌尊重老师和同学</t>
  </si>
  <si>
    <t>今天早上复习了二分以及二分答案，煜祺理解前缀和与二分的基本思想，但在边界条件、细节实现和复杂问题转化上仍需老师点拨，在通过练习后能够熟练处理这些问题。下午复习了 dfs 枚举和 bfs 最短路算法，以及学习了用邻接表存储图，有问题也会及时提问，积极的跟老师交流。煜祺在本次模版测试中考的不错。总体来说，煜祺对于二分以及结构体能够熟练应用，但是在 dfs 枚举以及邻接表问题中，会遇到些问题，这块也是今日较难的内容，也是普及组非常重要的内容，在后面我们也会继续练习相关内容，加油。</t>
  </si>
  <si>
    <t>泽峰</t>
  </si>
  <si>
    <t>当老师提出问题时能积极参与发言,在营期间非常有礼貌尊重老师和同学</t>
  </si>
  <si>
    <t>能准时到课,当老师提出问题时能积极参与发言,笔记记录非常详细</t>
  </si>
  <si>
    <t>今天早上复习了二分以及二分答案，紫陌理解前缀和与二分的基本思想，但在边界条件、细节实现和复杂问题转化上仍需老师点拨，在通过练习后能够熟练处理这些问题。下午复习了 dfs 枚举和 bfs 最短路算法，以及学习了用邻接表存储图，紫陌能够完成基础的搜索实现，有问题也会及时的向同学和老师提问。紫陌在本次模版测试中考的不错。总体来说，紫陌能够普及组算法的逻辑，但是写代码的熟练度低了些，尤其在 dfs 枚举以及邻接表问题中，这块也是今日较难的内容，也是普及组非常重要的内容，在后面我们也会继续练习相关内容，继续努力！</t>
  </si>
  <si>
    <t>听课时能集中注意力,当老师提出问题时能积极参与发言,在营期间非常有礼貌尊重老师和同学</t>
  </si>
  <si>
    <t>能准时到课,听课时能集中注意力,当老师提出问题时能积极参与发言,笔记记录非常详细</t>
  </si>
  <si>
    <t>B-</t>
  </si>
  <si>
    <t>今天早上复习了二分以及二分答案，世诚对二分查找的终止条件、前缀和的应用场景仍较模糊，需要更多例题讲解和分步引导，在今天的练习后逐渐找到了做题感觉。下午复习了 dfs 枚举和 bfs 最短路算法。世诚在本次模版测试中考的不错。总体来说，世诚能够普及组算法的逻辑，但是写代码的熟练度低了些，尤其在 dfs 枚举以及邻接表问题中，这块也是今日较难的内容，也是普及组非常重要的内容，在后面我们也会继续练习相关内容，继续努力！</t>
  </si>
  <si>
    <t>今天早上复习了二分以及二分答案，以新对二分查找的终止条件、前缀和的应用场景仍较模糊，需要更多例题讲解和分步引导，在今天的练习后逐渐找到了做题感觉。下午复习了 dfs 枚举和 bfs 最短路算法。以新在本次模版测试中考的不错。总体来说，以新能够普及组算法的逻辑，但是写代码的熟练度低了些，尤其在 dfs 枚举以及邻接表问题中，这块也是今日较难的内容，也是普及组非常重要的内容，在后面我们也会继续练习相关内容，继续努力！</t>
  </si>
  <si>
    <t>今天早上复习了二分以及二分答案，奕轩对二分查找的终止条件、前缀和的应用场景仍较模糊，需要更多例题讲解和分步引导，在今天的练习后逐渐找到了做题感觉。下午复习了 dfs 枚举和 bfs 最短路算法，以及学习了用邻接表存储图，奕轩对于搜索算法掌握的很不错，能够熟练的在题目中进行应用。奕轩在本次模版测试中考的不错。总体来说，奕轩对于二分以及结构体能够熟练应用，但是在 dfs 枚举以及邻接表问题中，会遇到些问题，这块也是今日较难的内容，也是普及组非常重要的内容，在后面我们也会继续练习相关内容，加油。</t>
  </si>
  <si>
    <t>林君昊</t>
  </si>
  <si>
    <t>今天早上复习了二分以及二分答案，毅熙对二分查找的终止条件、前缀和的应用场景仍较模糊，需要更多例题讲解和分步引导，在今天的练习后逐渐找到了做题感觉。下午复习了 dfs 枚举和 bfs 最短路算法。毅熙在本次测试中考的不错。总体来说，毅熙能够普及组算法的逻辑，但是写代码的熟练度低了些，尤其在 dfs 枚举以及邻接表问题中，这块也是今日较难的内容，也是普及组非常重要的内容，在后面我们也会继续练习相关内容，继续努力！</t>
  </si>
  <si>
    <t>课程内容</t>
  </si>
  <si>
    <t>课堂积极性</t>
  </si>
  <si>
    <t>代码能力</t>
  </si>
  <si>
    <t>理解能力</t>
  </si>
  <si>
    <t>总结</t>
  </si>
  <si>
    <t>反思</t>
  </si>
  <si>
    <t>计划</t>
  </si>
  <si>
    <t>反馈结果</t>
  </si>
  <si>
    <t>总评</t>
  </si>
  <si>
    <t>今天主要复习提高组的算法模板，首先讲解了各种模板的基础功能，然后重点介绍了各种模板在实际问题中的使用技巧。</t>
  </si>
  <si>
    <t>最优解问题、图上和树上相关问题、动态规划。</t>
  </si>
  <si>
    <t>数组开的太大没有发现，多写了一个0，结果导致这个题0分了。有个题审题不仔细，丢掉了十分。</t>
  </si>
  <si>
    <t>找状态压缩DP的题目训练,以及一些图论上的相关知识点的题目，还有一些烧脑的知识点。</t>
  </si>
  <si>
    <t>今天我们主要复习了提高组的算法模板，首先讲解了各种模板的基本功能，然后重点介绍了如何在实际问题中应用这些模板。
 陈一实同学能够深入理解各类算法模板的功能，并且在课堂上能够灵活选择和组合，思路清晰，条理分明，能够根据不同题型提出合适的算法策略。在测试中，他能迅速将常用模板应用到具体题目中，编写代码时能根据问题的特点判断并调用最合适的算法，表现出对算法模板的扎实理解。在代码方面，陈一实同学在剩余题目中能够做对自己熟悉的题，并且对于一些不会的题，也能针对部分分数写出代码。不过在做一些思维题时，还需要更多的思考，深入理解题意后再开始编写代码。继续加油！
</t>
  </si>
  <si>
    <t>【xx】同学能够深入理解各类算法模板的基础功能，并在课堂中中灵活选用和组合，思路清晰，条理分明，能够针对不同题型提出不同的算法策略。</t>
  </si>
  <si>
    <t>在剩下的题目里，【xx】能把自己会做的题做对，并且对于一些不会做的题，【xx】也能针对部分分去写代码，不过在做一些思维题的时候，孩子需要多些思考，对于题目往深处想一想，再开始编写代码，继续加油。</t>
  </si>
  <si>
    <t>【xx】能将提高组常用模板迅速套用到具体题目中，编写代码时能够根据问题特点判断并调用最合适的算法，说明对于算法模板的理解非常到位。</t>
  </si>
  <si>
    <t>复习了dp,树的直径，以及一系列图论树论知识点。尤其是加深了dp算法的思考范式。关于字符串哈希，我原本几乎忘了，现在重新学习了一遍。并且深刻了解了其运用。另外我还了解到map是一个多么好用的数据结构。复习了状态压缩dp</t>
  </si>
  <si>
    <t>考试时间安排不好。死磕线段树实在太伤，完事后也就没几分钟了，后面需要思维的题目因此没有机会完成。</t>
  </si>
  <si>
    <t>树状数组和st表,lca算法需要进行深化，避免线段树单一路径依赖。树上问题的一些模版需要继续熟练一下、</t>
  </si>
  <si>
    <t>今天我们主要复习了提高组的算法模板，首先讲解了各类模板的基本功能，然后重点介绍了它们在实际问题中的应用技巧。
何奇阳同学对各类算法模板的基础功能理解到位，并且在课堂上能灵活选用和组合，思路清晰，条理分明，能够根据不同题型提出相应的算法策略。在测试中，何奇阳大部分题目都能找到合适的算法，并能够运用常见模板解决问题。不过，在一些较为困难的题目中，仍有一些小问题需要注意。
在代码方面，何奇阳能顺利完成自己熟悉的题目，并且对于一些不会做的题，能够争取部分分数，通过编写代码去解决。不过，在做思维性较强的题目时，还需要更多的思考。建议在理解题意后，多从不同角度深入思考，再开始写代码。继续加油，相信会越来越好！</t>
  </si>
  <si>
    <t>【xx】同学对算法模板的基本功能掌握扎实，但在实际应用时偶有纰漏，后续会督促多加练习，强化模板选择与使用的小技巧。</t>
  </si>
  <si>
    <t>【xx】同学已经掌握了ST表的核心概念，能够独立完成稀疏表的构建和最小/最大值查询。但是在具体题目中的运用还存在一些模糊的地方，后续我们还会进行专项练习</t>
  </si>
  <si>
    <t>【xx】在大部分题目上都能找到相对应的算法，能够采用常见模板来解决问题。但是在一些比较困难的问题中有些纰漏。</t>
  </si>
  <si>
    <t>以子问题的形式展开复习了提高组的算法及对应模板,并进行了模拟赛练习,初步学习了状压DP和哈希,并进一步学习了如何求子串的哈希值</t>
  </si>
  <si>
    <t>考试时因为一个小细节没写对而导致整题出错(T10存负数下标忘记使用map)</t>
  </si>
  <si>
    <t>多学习一下状压DP，练习一下相关的题目。</t>
  </si>
  <si>
    <t>今天我们复习了提高组的算法模板，首先讲解了各种模板的基本功能，然后重点分享了它们在实际问题中的应用技巧。
祁靖轩同学对算法模板的基础功能掌握得比较扎实，但在实际应用时偶尔出现一些小失误。后续我会鼓励他多加练习，进一步巩固模板选择和使用的小技巧。
在测试中，祁靖轩能够迅速将常用模板应用到具体题目中，编写代码时也能根据问题的特点准确判断并调用最合适的算法，展现了对算法模板的较好理解。
在代码方面，祁靖轩能在剩下的题目中做对自己熟悉的部分，并且在一些不熟悉的题目上也能尽力争取部分分数，表现不错。对于一些思维性较强的题目，建议他多花点时间思考，深入理解题意后再动手写代码。继续保持，加油！</t>
  </si>
  <si>
    <t>在剩下的题目里，【xx】能针对部分分去写代码，不过在做一些思维题的时候，孩子需要多些思考，对于题目往深处想一想，再开始编写代码，继续加油。</t>
  </si>
  <si>
    <t>在剩下的题目里，【xx】能把自己会做的题做对，并且对于一些不会做的题，煜涵也能针对部分分去写代码，不过在做一些思维题的时候，孩子需要多些思考，对于题目往深处想一想，再开始编写代码，继续加油。</t>
  </si>
  <si>
    <t>【xx】对于题目类型的建模能力以及提高组基础模板的掌握程度还有所欠缺，经常会在题目的思路构建阶段卡住，后续将会通过不断地练习来提升建模能力。</t>
  </si>
  <si>
    <t>今天复习了x04学习的提高组算法，如dp，图论，数论等算法，学习了状态压缩DP，以及学习了一些在复赛中的解题技巧。</t>
  </si>
  <si>
    <t>今天在oi赛制的测试中，没有考虑2^1000超出了长整型的范围，使用了“前缀乘”，导致long long类型数据溢出，第8题数据范围超限只拿到了20分。</t>
  </si>
  <si>
    <t>继续了解状压dp,学习其原理以及运用，在以后的学习中灵活使用该算法</t>
  </si>
  <si>
    <t>今天我们复习了提高组的算法模板，首先讲解了各种模板的基本功能，然后重点介绍了它们在实际问题中的应用技巧。
张允泽同学对算法模板的基础功能掌握得很好，并且在课堂上能够灵活选用和组合，思路清晰，条理分明，能够根据不同题型提出有效的算法策略。
在测试中，张允泽能够快速将提高组常用的模板应用到具体题目中，编写代码时能根据问题特点选择并调用最合适的算法，表现出对算法模板的深入理解。
在代码方面，张允泽能够顺利解决自己擅长的题目，对于一些不熟悉的题目，也能争取部分分数，通过写代码尝试解决。对于一些较为复杂的思维题，建议他多思考，进一步挖掘题目的深层次含义，再着手编写代码。继续努力，相信会有更大进步！</t>
  </si>
  <si>
    <t>今天学到了状压dp，回忆起了树的重心、哈希、多组询问、最优解问题、图的问题、树的问题</t>
  </si>
  <si>
    <t>模拟题第1题忘写数组名导致没过样例，第3题没开long long导致没过样例</t>
  </si>
  <si>
    <t>多练习哈希、树的问题，多练习状压dp的题目</t>
  </si>
  <si>
    <t>今天我们主要复习了提高组的算法模板，首先介绍了各种模板的基本功能，并着重讲解了如何在实际问题中灵活运用这些模板的技巧。
 张岳琳同学对各类算法模板的基本功能理解很好，能够在课堂上灵活运用并有效组合，思路清晰且条理性强，能够根据不同题型提出合适的算法策略。
 在今天的测试中，张岳琳能在大部分题目中找到适用的算法，并顺利应用常见模板解决问题。然而，由于今天的测试采用了OI赛制，之前没有经过相关的训练，这导致在一些较难题目的处理上，张岳琳在代码细节上出现了一些问题，错失了不少分数。
 在代码方面，张岳琳能准确完成自己熟悉的题目，对于不太擅长的题目，也会尽力尝试写出部分正确的代码，争取部分分数。对于思维类题目，建议张岳琳在今后的训练中多加练习，特别是细节处理和优化方面，增强应对赛制题目的能力。继续努力，相信随着更多的训练，成绩会越来越好！</t>
  </si>
  <si>
    <t>今天复习了  前缀和，ST表，树状数组，逆序对(计数数组)，二分答案，贪心，dfs枚举，动态规划，最短路，并查集，最小生成树，树的直径，树的重心，树上差分等算法</t>
  </si>
  <si>
    <t>在做“快来数一数”的时候把2e5开成了1e5导致数组RE，导致没有完全通过；在做“数星星”的时候因为算法思路方向错误导致没有完全通过。</t>
  </si>
  <si>
    <t>后续计划：复习树的直径和树的重心算法，多默写几遍ST表模板，多做点树的直径和树的重心知识点相关的题目；</t>
  </si>
  <si>
    <t>今天我们主要复习了提高组的算法模板，首先系统地讲解了各类模板的基本功能，并结合实际问题探讨了如何灵活使用这些模板来提高解题效率。
 刘孟霖同学对算法模板的理解非常扎实，不仅能够清楚地掌握每个模板的功能，还能在课堂中自如地选择并组合使用，展现出了清晰的思路和条理性。他能够根据不同题型快速分析并提出相应的算法策略，解决问题的思路非常灵活。在测试中，刘孟霖能迅速识别并应用提高组常见的模板来解题，整体表现优秀。
 不过，在面对一些较为复杂的题目时，刘孟霖有时处理得不够细致，可能是因为在问题的深入分析上还可以加强一些。他在思考过程中偶尔略显匆忙，建议他在今后的学习中，可以尝试在遇到难题时稍作停顿，仔细推敲每一个细节。
 在代码方面，刘孟霖能顺利完成自己熟悉的题目，且在解决不会做的题时，能够有效地争取部分分数，这展现了他良好的思维能力和应变能力。对于一些较为抽象的思维题，建议他加强对题目的整体分析，不仅要关注题目的表面信息，更要深入挖掘题目的深层含义，找到最佳的解法。
 总的来说，刘孟霖同学的解题思路和能力都表现得非常好，虽然有些细节还需要打磨，但他的努力和进步是显而易见的。继续加油，相信在未来的学习中，能够取得更加优异的成绩！</t>
  </si>
  <si>
    <t>知识巩固：点权树上查分，状压DP；
新知学习：Floyd判负环，树形（换根）DP求树的重心。</t>
  </si>
  <si>
    <t>LCS的DP板子忘记了，当时思路也十分混乱，导致T5 0pts；
倍增LCA的空间开得太大了（题目空间开的太小了，就开了128MB，CSP是256/512MB），同时函数内部lg取值错误，出现了RE+MLE的错误，可能自己当时对倍增的过程还是不够理解，导致T7 0pts；
贪心没有想对，字符串哈希没有想到，结果std是线性模拟，可能是考场上没有想到特殊性质，导致只骗了10pts；
T10和T11赛时没有思路，看完题目就跑了，下次还是要先看一下特殊性质，再多骗一点，而不是追求AC。</t>
  </si>
  <si>
    <t>状压DPT1还是挺好想的，但是T2依然没有调出来，其实状压DP的状态设计是很显然的，但总是在位运算时出错，看来菜还是得多练。</t>
  </si>
  <si>
    <t>今天主要复习了提高组的算法模板，先讲解了各类模板的基本功能，再结合实例探讨了它们在不同题型中的应用技巧。杜星澎同学对模板的理解较为深入，在课堂上能够灵活选择与组合使用，思路清晰，条理分明，能针对不同题型提出合适的算法方案。在测试中，他大部分题目都能准确找到匹配的模板并加以应用，代码实现稳健，思路基本正确。
 不过在两道较为基础的模板题上，由于 OI 赛制下未及时发现细节问题而出现了小失误，虽然不影响整体解题方向，但提示在赛制环境中还需对细节保持更高的敏感度。整体表现可圈可点，若能在细节检查和赛制适应上再加强，相信成绩会更加稳定。
</t>
  </si>
  <si>
    <t>复习提高组算法：如前缀和，st表，树状数组，
最优解问题：二分，贪心，枚举，最短路
找父母问题：树状数组，并查集，最小生成树
图上问题的算法：弗洛伊德；dij，spfa
树上问题：换根dp，树上前缀和与差分</t>
  </si>
  <si>
    <t>lca题目中for循环边界值写错了，考试时时一些能通过暴力或特殊样例骗分的没拿到</t>
  </si>
  <si>
    <t>动态规划问题的状态转移方程，多做一些dp题目，练习更加熟练推导状态转移方程</t>
  </si>
  <si>
    <t>今天主要复习了提高组的算法模板，先讲解了各类模板的基础功能，再结合实例分析了它们在实际问题中的运用技巧。熊子轩同学对模板的理解比较到位，在课堂中能灵活选用与组合，思路清晰，条理分明，能够针对不同题型提出恰当的算法方案。在测试中，他能迅速将常用模板应用到具体题目中，代码编写稳健，整体表现积极。
不过在模板题部分，有一道题因细节处理不够严谨而失分较多；而在思维题部分，他采用了多道题的暴力解法，虽然没有完全解出最优解，但也凭借这种策略拿到了可观的分数。若能在细节检查上更加严谨，并在思维题中多尝试优化思路，成绩还有进一步提升的空间。
</t>
  </si>
  <si>
    <t>今天复习了几乎整个CSP-S常用的算法以及数据结构，同时打了场OI赛制比赛，学到了一些在OI赛制比赛中的技巧，晚上也学习了如何拿到题目的部分分，也学习了一下状压DP</t>
  </si>
  <si>
    <t>在比赛中，我由于总是忘记读题并开合适的数组大小，导致失了200分，同时默模版时写错了一个字符，导致又失了100分，直接掉到了第8。</t>
  </si>
  <si>
    <t>我要在写题时重新认真读一遍题目，认真对待每道题，以后不犯数组开小了导致RE的这种低级错误</t>
  </si>
  <si>
    <t>今天主要复习了提高组的算法模板，先讲解了各类模板的基本功能，再结合实例探讨了它们在不同题型中的应用方法。张梓涵同学思维活跃，上课积极发言，听课认真，对算法模板的理解较为到位，能够在课堂中灵活选用和组合，思路清晰，条理分明，能针对不同题型提出合理的解题思路。在测试中，他在思维题部分表现突出，拿下了不少分数，展现了较强的分析与解决问题能力。
不过，由于对 OI 赛制还不够熟悉，前面多道模板题在实现中出现了错误且未能及时察觉，造成了一定的失分。建议在平时多进行赛制环境下的练习，培养对细节的敏感度和及时检查的习惯，这样在保持思维题优势和课堂积极性的同时，也能在模板题上稳住分数。</t>
  </si>
  <si>
    <t>图上问题（迪杰斯特拉，弗洛伊德，spfa），区间动态规划，状态压缩动态规划，树上问题（树的直径）</t>
  </si>
  <si>
    <t>代码数组范围开小了导致RE，拓展题没什么思路，只能写了一些部分分</t>
  </si>
  <si>
    <t>动态规划，要多练习，并且记忆模板</t>
  </si>
  <si>
    <t>今天我们复习了提高组的算法模板，首先讲解了各种模板的基础功能，并重点分享了它们在实际问题中的应用技巧。
 邓宇然同学对各类算法模板的基础功能掌握扎实，能够灵活选用和组合，思路清晰、条理分明，能够根据不同题型提出有效的算法策略。在测试中，邓宇然能够在大部分题目中找到合适的算法，并成功运用常见模板解决问题。
 然而，由于今天采用了OI赛制，邓宇然没有经过足够的相关训练，导致在一些细节上出现了疏漏，丢失了不少分数，最终排名不如预期。尤其在处理复杂题目时，一些小细节的错误影响了整体得分，值得在之后的训练中加以重视。
 在代码方面，邓宇然能够准确完成自己擅长的题目，对于一些较难的题目，虽然没有完全解出，但也能争取部分分数，展现了很好的应变能力。对于思维性较强的题目，建议他在之后的训练中注重细节的练习，尤其要强化在赛制环境下的时间管理和细节检查，确保在面对复杂问题时不漏掉关键点。继续加油，相信通过更多的训练，能在未来取得更好的成绩！</t>
  </si>
  <si>
    <t>今天学习了区间dp，状压dp，树的直径，树的重心，拓扑，迪杰斯特拉，弗洛伊德，SPFA等知识点</t>
  </si>
  <si>
    <t>今天在树状数组2的题目中，由于因为没写负号，导致没有完全通过；最近树的直径中，由于没开long long，导致没有完全通过。</t>
  </si>
  <si>
    <t>要在空余时间中多默写树状数组，最长公共子序列，最近公共祖先等模板，增强记忆；多练习dp，树上问题，图上问题等知识点相关题目，提升代码能力。</t>
  </si>
  <si>
    <t>今天我们复习了提高组的算法模板，首先讲解了各种模板的基础功能，并重点介绍了它们在实际问题中的应用技巧。
吴奕淳同学对各类算法模板的基础功能理解非常扎实，能够灵活运用并进行有效组合，思路清晰且条理分明，能够根据不同题型提出切实可行的算法策略。在测试中，吴奕淳能够迅速将提高组常用模板套用到具体题目中，编写代码时能够根据问题的特点判断并调用最合适的算法，表现出对算法模板的深入理解。
不过，由于今天采用了OI赛制，吴奕淳在赛制的适应性上稍有欠缺，特别是在一些模板题上，由于不够熟练，导致细节处理不当，错失了一些分数。如果能够在模板题的应用上更加熟练，排名肯定会更高。
在思维性较强的题目上，吴奕淳展现出了很强的思维能力，能够快速深入分析题目并找到解决方案，做对了很多复杂的题目，体现了非常优秀的解题潜力。
建议吴奕淳继续加强对OI赛制下模板题目的练习，尤其是细节和时间管理方面，这样可以更好地提升整体得分和排名。继续加油，凭借他的思维能力和不断努力，成绩一定会越来越好！</t>
  </si>
  <si>
    <t>学习了状态压缩DP及其代码的实现，回忆了树上差分、树的直径、LCA等知识点。</t>
  </si>
  <si>
    <t>在做后四题的时候，在代码细节处理上有失误，没有注意到题目中的提示等信息，也没有准确地分析样例以及题意，导致部分没有通过。</t>
  </si>
  <si>
    <t>多写几道关于状压DP的题目，加强理解；多写关于树上差分的代码，增强理解；多写LCA的模板，提升熟练度。</t>
  </si>
  <si>
    <t>今天主要复习了提高组的算法模板，先讲解了各种模板的基本功能，再重点介绍了它们在实际问题中的应用技巧。练皓文同学对大部分模板的基础原理能够理解透彻，在课堂中能灵活选用和组合，思路清晰，条理分明，能够针对不同题型提出相应的算法思路。在测试中，大部分题目他都能找到合适的解法，并能运用常见模板加以解决。
 不过在一些难度较高、需要综合思考的题目中，练皓文有时在模板的细节使用上还略显生疏，导致思路切换和代码实现上存在一定波动。在代码方面，他能把自己掌握的题目正确完成，对于不太熟悉的题型，也会尽量争取部分分；但在思维性较强的问题上，还需要在理解题意和方案设计上多花一些时间，深入分析后再动手编写代码。整体表现良好，期待他在模板的熟练度和复杂问题的应对上进一步提升。</t>
  </si>
  <si>
    <t>状压DP，多组询问，最优解问题，和树的父节点相关问题，图上问题，树上问题等</t>
  </si>
  <si>
    <t>对OI赛制不熟悉，没有注意到左移会炸导致T1只过了两个点</t>
  </si>
  <si>
    <t>在二进制枚举和字符串哈希方面要多做一些相关题目，增进对知识点的理解与题目熟练度</t>
  </si>
  <si>
    <t>今天主要复习了提高组的算法模板，先系统梳理了各类模板的核心功能，随后结合实例探讨了它们在不同题型中的应用方法。郭维皓同学对常用模板的原理掌握较为扎实，在课堂练习中能够根据题目的特征进行选择和组合，整体思路清楚，步骤安排合理。在测试中，他在大部分题目中都能找到匹配的解法，并运用相应模板解决问题。
 不过在应对一些结构更复杂、条件更隐蔽的题目时，模板的选用和细节处理上还稍显生涩，有时需要花费较长时间才能稳定切入正确方向。在代码实现上，他能准确完成自己熟悉的题型，对于陌生的题目也会积极争取部分分，但在思维跳跃较大的题目中，还需要进一步提高分析的深度与灵活性。整体表现积极，期待他在模板熟练度和复杂情境下的适应力上继续提升。</t>
  </si>
  <si>
    <t>今天我回忆起了多组查询类的问题，比如前缀和、ST表、树状数组，还回忆起了一些最优解问题的算法，想起了二分、贪心、最短路等算法，我们还学习了一些关于找父母问题的算法，比如并查集可以解决连通性问题，LCA可以找最近公共祖先，还回忆起了一些图论、树论算法，知道了各种算法的优缺点，考试时可以根据题目知道那些算法可以用，那些算法不能用，今天的重点就是动态规划了，针对最值问题、计数问题、可行性问题时，可以用不同的动态规划，今天学到最深刻的就是写动态规划的步骤了：1.设计状态，2.初始化，3.状态转移方程，4.枚举顺序，5.输出答案。</t>
  </si>
  <si>
    <t>在今日测试中，可以暴力拿到得分没有拿到，点击提交次数太多 RE了，数据范围开太大，MLE了</t>
  </si>
  <si>
    <t>多练习一些动态规划的题目，练习如何设计状态，初始化等步骤。</t>
  </si>
  <si>
    <t>今天主要复习了提高组的算法模板，先讲解了各类模板的核心功能，再结合实例分析了它们在实际问题中的运用技巧。张世昌同学对模板的理解非常深入，不仅能准确掌握各类算法模板的原理，还能在课堂中灵活组合运用，思路清晰、条理分明。在测试中，他能够快速判断并选择最合适的模板进行求解，且在 OI 赛制下表现稳定，几乎没有明显失误，代码实现细致而可靠，展现了扎实的编程功底。
不过在涉及思维跨度较大、需要发散或多角度切入的题目时，还可以在分析的广度和深度上进一步加强，以便在遇到新颖题型时也能迅速找到突破口。整体而言，他在模板应用和代码能力上优势明显，后续若能在思维能力上再提升一步，综合实力会更上一层楼。</t>
  </si>
  <si>
    <t>回忆了有关于多组询问问题，最优解问题，图上问题的解题方法，如并查集，LCA等，学到了有关动态规划（dp)的部分知识。</t>
  </si>
  <si>
    <t>并查集模板记忆模糊，STL运用不熟练，部分步骤分没有拿全。</t>
  </si>
  <si>
    <t>有关状态压缩dp的题目与各个模板题目仍需多多练习</t>
  </si>
  <si>
    <t>今天主要复习了提高组的算法模板，先讲解了各类模板的核心功能，再结合实例分析了它们在不同题型中的应用技巧。余廷锴同学思维能力突出，在课堂中能够灵活选用和组合模板，思路清晰，条理分明，能够针对不同题型提出合理的算法策略。在测试中，他在思维题部分表现尤为亮眼，拿下了班级第二的高分，充分展现了出色的分析与解决问题能力。
 在模板题方面，大部分掌握得很扎实，仅有极少部分模板还不够熟练，偶尔影响了得分。建议在保持思维优势的同时，针对这些薄弱模板进行专项巩固，这样可以在各类题型中都发挥稳定的水平。整体表现优秀，继续保持！</t>
  </si>
  <si>
    <t>多组询问/最优解/图上/树论问题，动态规划，状压dp，由多维用二进制压缩至2维的顶尖技术</t>
  </si>
  <si>
    <t>模版记得不清晰，数组开小导致越界，没审题仔细。</t>
  </si>
  <si>
    <t>多练习有关动归的题目，多背点模板，复习点旧知识，再扣点细节。</t>
  </si>
  <si>
    <t>今天主要复习了提高组的算法模板，先讲解了各类模板的核心功能，再结合实例分析了它们在不同题型中的应用方法。金智宸同学对模板的掌握非常扎实，课堂中能够灵活选用与组合，思路清晰，条理分明，能针对不同题型快速制定合适的解题方案。在测试中，他能够熟练地将常用模板应用到具体题目中，代码实现准确且稳定。
不过，在一题中因对 OI 赛制还不够熟悉，未能及时发现并修正错误，造成了少量失分。好在后续的模板题中，他把能争取的部分分全部拿到，展现了良好的赛中调整能力。整体表现优秀，如果在赛制细节上再多加熟悉，相信成绩会更加稳固。</t>
  </si>
  <si>
    <t>over</t>
  </si>
  <si>
    <t>今天主要复习提高组的算法模板，首先讲解了各种模板的基础功能，然后重点介绍了各种模板在实际问题中的使用技巧。over同学对算法模板的基本功能掌握扎实，但在实际应用时偶有纰漏，后续会督促多加练习，强化模板选择与使用的小技巧。在测试中，over在大部分题目上都能找到相对应的算法，能够采用常见模板来解决问题。但是在一些比较困难的问题中有些纰漏。在代码方面，over同学已经掌握了ST表的核心概念，能够独立完成稀疏表的构建和最小/最大值查询。但是在具体题目中的运用还存在一些模糊的地方，后续我们还会进行专项练习</t>
  </si>
  <si>
    <t>LCA,并查集,树状数组,DFS,DP(01，状压，完全，树上......),单源最短路,贪心,前缀和,智商的重要性,数论,图论,ST表,STL,暴力出奇迹,exgcd,数学,拓扑排序,判断负环......</t>
  </si>
  <si>
    <t>模板错了一道，不看完题就写导致测完样例还得再写1,2遍，时间没把握好，没检查......长得太帅了</t>
  </si>
  <si>
    <t>灵感的获取</t>
  </si>
  <si>
    <t>今天主要复习提高组的算法模板，首先讲解了各种模板的基础功能，然后重点介绍了各种模板在实际问题中的使用技巧。煜涵同学能够深入理解各类算法模板的基础功能，并在课堂中中灵活选用和组合，思路清晰，条理分明，能够针对不同题型提出不同的算法策略。在测试中，煜涵能将提高组常用模板迅速套用到具体题目中，编写代码时能够根据问题特点判断并调用最合适的算法，说明对于算法模板的理解非常到位。在剩下的题目里，煜涵能把自己会做的题做对，并且对于每一道题都能自己写一份暴力程序，这个习惯非常好，继续保持。</t>
  </si>
  <si>
    <t>康煜琦</t>
  </si>
  <si>
    <t>树状数组 线性dp 状压dp 资源分配dp 并查集 dfs枚举 树的直径 两个不同数组的dp（忘记叫什么了 最短路 LCA 数论 树上差分 树上差分 差分 前缀和 ST表 bfs 最小生成树 记忆化 组合数学 二分 逆序对 负环 单调队列 单调栈 SPFA Dijkstra FLoyd Kruskal Prim STL</t>
  </si>
  <si>
    <t>来自洛谷 P3390 【模板】矩阵快速幂</t>
  </si>
  <si>
    <t>今天主要复习提高组的算法模板，首先讲解了各种模板的基础功能，然后重点介绍了各种模板在实际问题中的使用技巧。煜琦同学能够深入理解各类算法模板的基础功能，并在课堂中中灵活选用和组合。在测试中，煜琦在大部分题目上都能找到相对应的算法，能够采用常见模板来解决问题。但是在一些比较困难的问题中有些纰漏例如树的直径，最长公共子序列这块有些不熟练，在课上也讲解了树的直径的相关知识点，煜琦可以再去练习下。在剩下的题目里，煜涵能把自己会做的题做对，并且对于一些不会做的题，煜涵也能针对部分分去写代码，不过在做一些思维题的时候，孩子需要多些思考，对于题目往深处想一想，再开始编写代码，继续加油。</t>
  </si>
  <si>
    <t>仲钧维</t>
  </si>
  <si>
    <t>孩子总结写的不认真，明天会监督孩子完成总结</t>
  </si>
  <si>
    <t>不会用Map</t>
  </si>
  <si>
    <t>无</t>
  </si>
  <si>
    <t>今天主要复习提高组的算法模板，首先讲解了各种模板的基础功能，然后重点介绍了各种模板在实际问题中的使用技巧。钧维同学能够深入理解各类算法模板的基础功能，并在课堂中中灵活选用和组合，思路清晰，条理分明，能够针对不同题型提出不同的算法策略。在测试中，钧维在大部分题目上都能找到相对应的算法，能够采用常见模板来解决问题。但是在一些比较困难的问题中有些纰漏。在剩下的题目中，钧维能够确保将自己会做的题目都正确解答，同时对于每道题目会针对部分分去实现代码。这种严谨的解题态度和良好的编程习惯值得继续保持。</t>
  </si>
  <si>
    <t>韩谨泽</t>
  </si>
  <si>
    <t>复习了动态规划（线性动态规划、树形动态规划）、拓扑排序、枚举、多种模版（并查集、树状数组 、树的直径、最长公共子序列、单源最短路径、最近公共祖先）的写法。
了解到自己对于模版生疏的问题。</t>
  </si>
  <si>
    <t>面对难题缺少思路与技巧，对于模版的生疏</t>
  </si>
  <si>
    <t>模板的记忆背诵，对错误题目的分析总结</t>
  </si>
  <si>
    <t>今天主要复习提高组的算法模板，首先讲解了各种模板的基础功能，然后重点介绍了各种模板在实际问题中的使用技巧。谨泽同学对算法模板的基本功能掌握扎实，但在实际应用时偶有纰漏，后续会督促多加练习，强化模板选择与使用的小技巧。在测试中，谨泽在大部分题目上都能找到相对应的算法，能够采用常见模板来解决问题。但是在一些比较困难的问题中有些纰漏。在剩下的题目里，谨泽能针对部分分去写代码，不过在做一些思维题的时候，孩子需要多些思考，对于题目往深处想一想，再开始编写代码，继续加油。</t>
  </si>
  <si>
    <t>徐恺睿</t>
  </si>
  <si>
    <t>树状数组1、并查集、差分数组、树的直径、最长公共子序列、单源最短路径、树状数组2、前缀和、STL容器、树上差分、状压DP、记忆化、树上DP、背包DP、区间DP、最小生成树、组合数学、二分答案、暴力、边权、邻接表、双指针、逆序对、负环、图论、ST表、堆、LCA、Dijkstra、SPFA、FLoyd、Kruskal、Prim、BFS、DFS、LCS、MST</t>
  </si>
  <si>
    <t>提高组算法模板LCS没默出来</t>
  </si>
  <si>
    <t>LCS、记忆化、树上DP、MST</t>
  </si>
  <si>
    <t>今天主要复习提高组的算法模板，首先讲解了各种模板的基础功能，然后重点介绍了各种模板在实际问题中的使用技巧。恺睿同学能够深入理解各类算法模板的基础功能，并在课堂中中灵活选用和组合，思路清晰，条理分明，能够针对不同题型提出不同的算法策略。在测试中，恺睿在大部分题目上都能找到相对应的算法，能够采用常见模板来解决问题。但是在一些比较困难的问题中有些纰漏。在剩下的题目中，恺睿能够确保将自己会做的题目都正确解答，同时对于每道题目会针对部分分去实现代码。这种严谨的解题态度和良好的编程习惯值得继续保持。</t>
  </si>
  <si>
    <t>周天翊</t>
  </si>
  <si>
    <t>多默写了亿点模板</t>
  </si>
  <si>
    <t>没有（吧）
没背模板被模板虐杀了（逃）
算法提高测试7-求和中的题目没有写出来这是一个重大的失误（虽然根本没记住awa）
最后一题时间不够没做出来（逃，当时在写树の直径）
很多细节的模板/没有记住，编码技巧/思维有待提高</t>
  </si>
  <si>
    <t>算法模板
模板组合技巧
题目分析</t>
  </si>
  <si>
    <t>今天主要复习提高组的算法模板，首先讲解了各种模板的基础功能，然后重点介绍了各种模板在实际问题中的使用技巧。天翊同学对算法模板的基本功能掌握扎实，天翊上课的时候非常积极，老师的每一个问题孩子都会回答，但在实际应用模版时偶有纰漏，后续会督促多加练习，强化模板选择与使用的小技巧。在测试中，天翊在大部分题目上都能找到相对应的算法，能够采用常见模板来解决问题。但是在一些比较困难的问题中有些纰漏，后续可以结合《书本》来复习下相关内容。在剩下的题目中，天翊能够确保将自己会做的题目都正确解答，同时对于每道题目会针对部分分去实现代码。这种和良好的编程习惯值得继续保持。</t>
  </si>
  <si>
    <t>李震轩</t>
  </si>
  <si>
    <t>没写总结，明天会监督孩子写完</t>
  </si>
  <si>
    <t>今天主要复习提高组的算法模板，首先讲解了各种模板的基础功能，然后重点介绍了各种模板在实际问题中的使用技巧。震轩同学对算法模板的基本功能掌握扎实，但在实际应用时偶有纰漏，后续会督促多加练习，算法模版也是学习中非常重要的一部分，需要重视。在剩下的题目中，震轩的思维能力非常不错，获取了两道题的首 A，但是对于一些较难的题目，孩子没有很好的根据部分分去编写代码，这块需要注意。</t>
  </si>
  <si>
    <t>张嘉润</t>
  </si>
  <si>
    <t>忘了</t>
  </si>
  <si>
    <t>dp、最短路</t>
  </si>
  <si>
    <t>今天主要复习提高组的算法模板，首先讲解了各种模板的基础功能，然后重点介绍了各种模板在实际问题中的使用技巧。，嘉润对算法模板的基本功能掌握扎实，但在实际应用时偶有纰漏，后续会督促多加练习，强化模板选择与使用的小技巧。在测试中，嘉润在大部分题目上都能找到相对应的算法，能够采用常见模板来解决问题。但是在一些比较困难的问题中有些纰漏，后续可以结合《书本》在对模版进行练习。在剩下的题目中，嘉润的思维能力非常不错，获取了两道题的满分，对于一些较难的题目，孩子会根据部分分去编写代码，这个良好的编程习惯值得继续保持。
</t>
  </si>
  <si>
    <t>李宇轩</t>
  </si>
  <si>
    <t>双序列问题：
1、双指针
2、树状数组
数据结构：
1、树状数组
2、STL容器
3、并查集
枚举：
1、for/while
2、DFS/BFS
3、二分答案（但是会比较少）
连通块问题
动态规划：
1、线性DP
2、状压DP
3*、记忆化搜索
4、区间DP</t>
  </si>
  <si>
    <t>模板如树状数组、并查集等未掌握熟练
对输出的观察不够仔细
出现不注意数据背后大小的问题
树的直径掌握一半</t>
  </si>
  <si>
    <t>迪杰斯特拉和哈希以及最小生成树（克鲁斯卡尔、prim）</t>
  </si>
  <si>
    <t>今天主要复习提高组的算法模板，首先讲解了各种模板的基础功能，然后重点介绍了各种模板在实际问题中的使用技巧。宇轩同学能够理解各类算法模板的基础功能，上课的时候非常积极，老师的每一个问题孩子都会回答。在测试中，宇轩在大部分题目上都能找到相对应的算法，能够采用常见模板来解决问题。但是在实现代码时有些纰漏，后续可以结合《书本》在对模版进行练习。在剩下的题目里，宇轩能针对部分分去写代码，不过在做一些思维题的时候，孩子需要多些思考，对于题目往深处想一想，再开始编写代码，继续加油。
</t>
  </si>
  <si>
    <t>杨涵语</t>
  </si>
  <si>
    <t>上午：提高组初赛大部分知识
举例如下：
动态规划：可用于求方案数、可行性、最值
线性动态规划（普通dp）
区间动态规划（在一段区间中进行操作，求出区间最值和……的方案数）
状态压缩动态规划：将二进制数当中，从右往左的每一位，对应集合中的每一个元素，可以用于求解01枚举方案数==&gt; 可以拓展为多重枚举
双序列型动态规划：用于解决两个序列的问题，如最长公共子序列，最长公共子串
记忆化搜索：搜索优化
示例：
if(dp[n][m]!=-1) return dp[n][m];
return dp[n][m]=f(…)
原理：通过提前记录曾经的搜索结果，省去不必要的时间浪费
最短路算法：
单源最短路：dijkstra,spfa（寄了）
多源最短路：Floyd
连通块问题：
1搜索2并查集（找爹）</t>
  </si>
  <si>
    <t>忘记了树上直径模版应该如何书写，导致在今天的比赛中失去了两道题的分数，</t>
  </si>
  <si>
    <t>离散化，krustal+prim</t>
  </si>
  <si>
    <t>今天主要复习提高组的算法模板，首先讲解了各种模板的基础功能，然后重点介绍了各种模板在实际问题中的使用技巧。涵语同学对算法模板的基本功能掌握扎实，但在实际应用时偶有纰漏，后续会督促多加练习，强化模板选择与使用的小技巧。在测试中，涵语在大部分题目上都能找到相对应的算法，能够采用常见模板来解决问题。但是在实现代码时有些纰漏，后续可以结合《书本》在对模版进行练习。在剩下的题目里，涵语能针对部分分去写代码，不过在做一些思维题的时候，孩子需要多些思考，对于题目往深处想一想，再开始编写代码，继续加油。</t>
  </si>
  <si>
    <t>赵可馨</t>
  </si>
  <si>
    <t>最短路 树状数组 最长公共子序列 并查集 lca 树的直径 组合数学 鸽巢原理 拓扑排序 背包dp 区间dp floyd dijkstra st表</t>
  </si>
  <si>
    <t>并查集没有压缩路径 导致超时
忘记了最长公共子序列
lca的数组爆了 导致MLE
没有估计好数据范围
然后就是不熟练</t>
  </si>
  <si>
    <t>板子不熟练
图论比较的难
那种要想结论的题还是比较的难想出来</t>
  </si>
  <si>
    <t>今天主要复习提高组的算法模板，首先讲解了各种模板的基础功能，然后重点介绍了各种模板在实际问题中的使用技巧。可馨同学对算法模板的基本功能掌握扎实，但在实际应用时偶有纰漏，后续会督促多加练习，强化模板选择与使用的小技巧。在测试中，可馨在大部分题目上都能找到相对应的算法，能够采用常见模板来解决问题。但是在一些比较困难的问题中有些纰漏。在剩下的题目里，可馨能针对部分分去写代码，不过在做一些思维题的时候，孩子需要多些思考，对于题目往深处想一想，再开始编写代码，继续加油。</t>
  </si>
  <si>
    <t>葛义</t>
  </si>
  <si>
    <t>并查集、求积运算符、动态规划（01、完全、多重、树上、拓扑、换根）、鸽巢原理......</t>
  </si>
  <si>
    <t>并查集、动态规划以及图论内容没有多练习、实践</t>
  </si>
  <si>
    <t>并查集、动态规划以及图论内容</t>
  </si>
  <si>
    <t>今天主要复习提高组的算法模板，首先讲解了各种模板的基础功能，然后重点介绍了各种模板在实际问题中的使用技巧。葛义对于题目类型的建模能力以及提高组基础模板的掌握程度还有所欠缺，经常会在题目的思路构建阶段卡住，后续将会通过不断地练习来提升建模能力，可以结合发的书籍进行练习。</t>
  </si>
  <si>
    <t>代码能力(当天最难的知识点 或 所有基础都理解就是A 或 班级表现前70%) A / B
理解能力(当天最难的知识点 或 所有基础都理解就是A 或 班级表现前70%) A / B
摸底测或代码模板默写(统称为小检测，4-5-1 对应A-B-C)
A:30  B:20  C:10
最终表现 A类 &gt;= 80分   B类 &gt;= 60分  C类 &lt; 60分</t>
  </si>
  <si>
    <t>暑假集训学习反馈卡</t>
  </si>
  <si>
    <t>张陈曦暑假集训学习反馈卡</t>
  </si>
  <si>
    <t>测试内容: CSP2022初赛真题</t>
  </si>
  <si>
    <t>基础选择得分
(满分30)</t>
  </si>
  <si>
    <t>程序阅读得分
(满分40)</t>
  </si>
  <si>
    <t>完善代码得分
(满分30)</t>
  </si>
  <si>
    <t>总分
(浙江晋级线78.5)</t>
  </si>
  <si>
    <t>学生总结</t>
  </si>
  <si>
    <r>
      <rPr>
        <b/>
        <sz val="10"/>
      </rPr>
      <t xml:space="preserve">收获</t>
    </r>
    <r>
      <t xml:space="preserve">
</t>
    </r>
    <r>
      <rPr>
        <sz val="10"/>
      </rPr>
      <t xml:space="preserve">(今天学到了/回忆起了什么知识)</t>
    </r>
  </si>
  <si>
    <r>
      <rPr>
        <b/>
        <sz val="10"/>
      </rPr>
      <t xml:space="preserve">学生自我反思</t>
    </r>
    <r>
      <t xml:space="preserve">
</t>
    </r>
    <r>
      <rPr>
        <sz val="10"/>
      </rPr>
      <t xml:space="preserve">(在测试/学习中出现了什么失误/错误)</t>
    </r>
  </si>
  <si>
    <t>二分查找、哈夫曼编码</t>
  </si>
  <si>
    <r>
      <rPr>
        <b/>
        <sz val="10"/>
      </rPr>
      <t xml:space="preserve">计划</t>
    </r>
    <r>
      <t xml:space="preserve">
</t>
    </r>
    <r>
      <rPr>
        <sz val="10"/>
      </rPr>
      <t xml:space="preserve">(在什么知识点上还需要更多练习/讲解)</t>
    </r>
  </si>
  <si>
    <t>阅读程序：
（2）、1（不会）、2（我赌它两行输出相同）、5（因为第一题赌它俩函数输出相同，所以直接拿dp表算的，然后就错了）
（3）、3（没算对）、4（没算对）</t>
  </si>
  <si>
    <t>教师寄语</t>
  </si>
  <si>
    <t>树、图、动态规划</t>
  </si>
  <si>
    <t>今天的课程内容是一次初赛模拟赛和讲解，以及2022年真题的测试与讲解。今天陈曦的表现很不错，超过了浙江晋级分数线整整10分，在基础选择和完善代码部分都是满分，这个成绩已经非常不错了。明天我们会把所有J组的知识点再过一遍，做最后一遍查漏补缺，最后做一下2023的真题卷，作为我们集训营内容的收尾，希望陈曦可以在明天也可以获得一个好成绩。</t>
  </si>
  <si>
    <t>王成峰寒假集训学习反馈卡</t>
  </si>
  <si>
    <t>今日知识点</t>
  </si>
  <si>
    <t>代码完成速度</t>
  </si>
  <si>
    <t>每日测试成绩</t>
  </si>
  <si>
    <t>今天增强巩固了二分答案，增强了对二分答案的应用，进行了模拟来解决问题，比如区间二分答案的模拟。
还有一些二分答案的小技巧，比如在模拟二分答案时，要认真审题，理解题目想让我们做的事是什么，然后可以对于一些复杂的代码进行一些简化和优化，这样反而可以增强代码的准确性。</t>
  </si>
  <si>
    <r>
      <rPr>
        <b/>
        <sz val="10"/>
      </rPr>
      <t xml:space="preserve">反思</t>
    </r>
    <r>
      <t xml:space="preserve">
</t>
    </r>
    <r>
      <rPr>
        <sz val="10"/>
      </rPr>
      <t xml:space="preserve">(在测试/学习中出现了什么失误/错误)</t>
    </r>
  </si>
  <si>
    <t>在考试时，对于解题过程复杂繁琐的题，解题过程的分析还需更加仔细，不然会发生一些不仔细的小错误。</t>
  </si>
  <si>
    <t>今天是成峰在二分算法的最后一课，今天的题目会更加地综合，更考验成峰的代码实现能力。现在二分算法的问题思想成峰已经理解地非常深刻了，能够在对应的问题中使用这个算法。代码实现的基本功还是有待提高，在实现时，会在一些地方会出些小错误。在寒假后的春季课程中，建议加强中等难度的模拟类问题的训练，可以获得更好的效果。</t>
  </si>
  <si>
    <t xml:space="preserve"> </t>
  </si>
  <si>
    <t>后续建议</t>
  </si>
  <si>
    <t>今天重点讲解了种常见的数据结构在动态规划状态转移中的加速技巧，以及讲解了昨天的 atcoder 的比赛。</t>
  </si>
  <si>
    <t>C+</t>
  </si>
  <si>
    <t>今天重点讲解了种常见的数据结构在动态规划状态转移中的加速技巧，以及讲解了昨天的 atcoder 的比赛。葛义同学在昨天的Atcoder 中表现不错，能够做出基础的题目，并且在老师讲解后能够及时进行补题，对于较难的题目也有很好的探究精神，对于早上讲解的动态规划问题，孩子也能及时想到朴素的转移方程，在老师讲解后能够理解优化转移的技巧。在测试中，在代码方面，在代码方面，葛义在 dp 测试中可以结合 dfs 枚举的方式来获取部分分，但是在设计 dp 状态方面还不够熟悉，在做题目时还是需要多考虑一些特殊的情况，去设计状态，我们会在后续加强孩子对于基础动态规划的练习，在实战中真正运用动态规划的思想。</t>
  </si>
  <si>
    <t>【xx】同学在昨天的Atcoder 中表现非常不错，并且在老师讲解后能够及时进行补题，对于较难的题目也有很好的探究精神，对于早上讲解的动态规划问题，孩子也能及时想到朴素的转移方程，并且在老师的引导下能够想到优化转移的办法。</t>
  </si>
  <si>
    <t>【xx】在 dp 测试中能够在题目中写出最基本的动态规划式子，同时可以结合 dfs 枚举的方式来获取部分分，但是在优化方面还不够熟悉，在做题目时还是需要多考虑一些特殊的情况，去优化状态或者转移的时间。</t>
  </si>
  <si>
    <t>【xx】在今天的模版练习中，基本上把考试的模版都写出来了，非常不错。</t>
  </si>
  <si>
    <t>【xx】同学在昨天的Atcoder 中表现不错，能够做出基础的题目，并且在老师讲解后能够及时进行补题，对于较难的题目也有很好的探究精神，对于早上讲解的动态规划问题，孩子也能及时想到朴素的转移方程，在老师讲解后能够理解优化转移的技巧。</t>
  </si>
  <si>
    <t>【xx】在 dp 测试中能够在题目中写出最基本的动态规划式子，但是在优化方面还不够熟悉，在做题目时还是需要多考虑一些特殊的情况，去优化状态或者转移的时间，我们会在后续督促孩子多做练习，加强对于知识点的实际运用能力。</t>
  </si>
  <si>
    <t>【xx】在今天的模版练习中，【xx】对于 dp 的模版掌握的不错，基本都能写对，但是对于其他的一些模版【xx】 掌握的还是有些欠缺。【xx】非常好学，在吃好晚饭后，孩子主动回到教室练习模版，非常不错。</t>
  </si>
  <si>
    <t>我们会在后续督促孩子多做练习，加强对于知识点的实际运用能力。</t>
  </si>
  <si>
    <t>在代码方面，【xx】在 dp 测试中可以结合 dfs 枚举的方式来获取部分分，但是在设计 dp 状态方面还不够熟悉，在做题目时还是需要多考虑一些特殊的情况，去设计状态，我们会在后续加强孩子对于基础动态规划的练习，在实战中真正运用动态规划的思想。</t>
  </si>
  <si>
    <t>我们会在后续加强孩子对于基础动态规划以及数据结构的练习，在实战中真正运用动态规划的思想。</t>
  </si>
  <si>
    <t>今天的任务就是深入学习了dp,上午主要研究dp状态设计(数组的意义)及状态转移的方法,回顾了不同种类的dp,简单了解了dp优化的概念(主要为数据结构的优化).而下午针对dp进行了专项测试,晚上讲解了测试题,题目难度很高但老师讲的很细致,让我受益匪浅.</t>
  </si>
  <si>
    <t>在考试时,一些高难题没有骗到分,虽然部分题是真的完成不了其子任务,但还是有些遗憾.</t>
  </si>
  <si>
    <t>dp数组的状态设计,以及怎么识别一些dp题应该要用dp.</t>
  </si>
  <si>
    <t>今天重点讲解了种常见的数据结构在动态规划状态转移中的加速技巧。对于早上讲解的动态规划问题，靖轩也能及时想到朴素的转移方程，在老师讲解后能够理解优化转移的技巧。靖轩在今天的模版练习中，基本上把考试的模版都写出来了，非常不错。在代码方面，靖轩在 dp 测试中能够在题目中写出最基本的动态规划式子，并且成功通过了两道题，不过在其他题目时，在设计 dp 状态上会出现问题，不过这也是正常现象，我们会在后续有相关的练习，加强对于知识点的实际运用能力。</t>
  </si>
  <si>
    <t>今天重点讲解了种常见的数据结构在动态规划状态转移中的加速技巧，以及讲解了昨天的 atcoder 的比赛。沈奕同学在昨天的Atcoder 中表现不错，能够做出基础的题目，并且在老师讲解后能够及时进行补题，对于较难的题目也有很好的探究精神，对于早上讲解的动态规划问题，孩子也能及时想到朴素的转移方程，在老师讲解后能够理解优化转移的技巧。沈奕在今天的模版练习中，基本上把考试的模版都写出来了，非常不错。在代码方面，沈奕在 dp 测试中能够在题目中写出最基本的动态规划式子，但是在优化方面还不够熟悉，在做题目时还是需要多考虑一些特殊的情况，去优化状态或者转移的时间，我们会在后续督促孩子多做练习，加强对于知识点的实际运用能力。</t>
  </si>
  <si>
    <t>今天学习了状态压缩dp，线性dp，还有区间dp</t>
  </si>
  <si>
    <t>在复赛模拟赛中，想不出DP解法，只使用了暴力解法，导致没有完全通过。同时，由于拓展欧几里得算法不熟练，在比赛中没有写出来，导致没有通过。</t>
  </si>
  <si>
    <t>应多默写几遍拓展欧几里得算法，增强记忆；同时多练习dp相关题目，提高代码熟练度。</t>
  </si>
  <si>
    <t>今天重点讲解了种常见的数据结构在动态规划状态转移中的加速技巧。对于早上讲解的动态规划问题，奕淳也能及时想到朴素的转移方程，在老师的引导下能够想到优化转移的办法。奕淳在今天的比赛中发挥不错，基本上把考试的模版都写出来了，非常不错。在代码方面，奕淳在 dp 测试中能够在题目中写出最基本的动态规划式子，并且能过通过一道较难的题目，同时可以结合 dfs 枚举的方式来获取部分分，但是在优化方面还不够熟悉，在做题目时还是需要多考虑一些特殊的情况，去优化状态或者转移的时间。</t>
  </si>
  <si>
    <t>今天重点讲解了种常见的数据结构在动态规划状态转移中的加速技巧，以及讲解了昨天的 atcoder 的比赛。煜涵同学在昨天的Atcoder 中表现非常不错，能自己独立做出一道非常困难的题目，并且在老师讲解后能够及时进行补题，对于较难的题目也有很好的探究精神，对于早上讲解的动态规划问题，孩子也能及时想到朴素的转移方程，并且在老师的引导下能够想到优化转移的办法。煜涵在今天的模版练习中，基本上把考试的模版都写出来了，非常不错。在代码方面，煜涵在 dp 测试中能够在题目中写出最基本的动态规划式子，同时可以结合 dfs 枚举的方式来获取部分分，但是在优化方面还不够熟悉，在做题目时还是需要多考虑一些特殊的情况，去优化状态或者转移的时间。</t>
  </si>
  <si>
    <t>今天复习了传统的线性，二维，多维dp，继续深入地学习了状态压缩dp，单调栈优化dp，树状数组优化dp，以及其他有关于动态规划的知识。</t>
  </si>
  <si>
    <t>测试时T10一开始没读完题就开始写，写完发现方向错了，对着题目条件死磕了40多分钟，最后还没有解决问题，浪费了许多时间。</t>
  </si>
  <si>
    <t>还是要继续深入学习动态规划问题，在做题时能够快速捕捉到题目的要点以设计状态，转移状态，快速求解问题等 ， 测试时合理分配时间，不要再一些题目上浪费过多时间。</t>
  </si>
  <si>
    <t>今天重点讲解了种常见的数据结构在动态规划状态转移中的加速技巧。对于早上讲解的动态规划问题，允泽也能及时想到朴素的转移方程，并且在老师的引导下能够想到优化转移的办法。允泽在今天的比赛中发挥不错，基本上把考试的模版都写出来了，非常不错。在代码方面，允泽在 dp 测试中能够在题目中写出最基本的动态规划式子，并且能想到通过背包来解决问题，允泽在状态设计上做的非常不错，但是在发现正解不会做的时候，可以通过去做部分分来获取一定的分数，这块下次可以注意下。</t>
  </si>
  <si>
    <t>今天重点讲解了种常见的数据结构在动态规划状态转移中的加速技巧，以及讲解了昨天的 atcoder 的比赛。煜琦同学在昨天的Atcoder 中表现非常不错，并且在老师讲解后能够及时进行补题，对于较难的题目也有很好的探究精神，对于早上讲解的动态规划问题，孩子也能及时想到朴素的转移方程，并且在老师的引导下能够想到优化转移的办法。煜琦在今天的模版练习中，基本上把考试的模版都写出来了，非常不错。在代码方面，煜琦在 dp 测试中能够在题目中写出最基本的动态规划式子，但是在优化方面还不够熟悉，在做题目时还是需要多考虑一些特殊的情况，去优化状态或者转移的时间，我们会在后续督促孩子多做练习，加强对于知识点的实际运用能力。</t>
  </si>
  <si>
    <t>介绍动态规划（Dynamic Programming, DP）及其解决的问题、根据其设计的算法及优化。
动态规划是一种通过把原问题分解为相对简单的子问题的方式求解复杂问题的方法。</t>
  </si>
  <si>
    <t>对于一个能用动态规划解决的问题，一般采用如下思路解决：
1将原问题划分为若干 阶段，每个阶段对应若干个子问题，提取这些子问题的特征（称之为 状态）；
2寻找每一个状态的可能 决策，或者说是各状态间的相互转移方式（用数学的语言描述就是 状态转移方程）。
3按顺序求解每一个阶段的问题
</t>
  </si>
  <si>
    <t>DP 优化，
所谓 DP 优化，是指许多动态规划问题虽然容易列出朴素的状态转移方程，但直接计算往往效率低下，因此需要借助一些技巧来降低时间复杂度。</t>
  </si>
  <si>
    <t>今天重点讲解了种常见的数据结构在动态规划状态转移中的加速技巧。对于早上讲解的动态规划问题，一实也能及时想到朴素的转移方程，并且在老师的引导下能够想到优化转移的办法。一实在今天的比赛中发挥不错，基本上把考试的模版都写出来了，非常不错。在代码方面，一实可以结合 dfs 枚举的方式来获取部分分，但是在优化方面还不够熟悉，在做题目时还是需要多考虑一些特殊的情况，去优化状态或者转移的时间，我们会在后续有相关的练习，加强对于知识点的实际运用能力。</t>
  </si>
  <si>
    <t>今天重点讲解了种常见的数据结构在动态规划状态转移中的加速技巧，以及讲解了昨天的 atcoder 的比赛。钧维同学在昨天的Atcoder 中是班里考的最好的，非常厉害，对于早上讲解的动态规划问题，孩子也能及时想到朴素的转移方程，并且在老师的引导下能够想到优化转移的办法。钧维在今天的模版练习中，基本上把考试的模版都写出来了。在代码方面，钧维在 dp 测试中能够在题目中写出朴素的动态规划式子，同时可以在代码的基础上进行优化，非常不错，继续保持。</t>
  </si>
  <si>
    <t>学习了有关于dp的知识，学习了多种dp类型，如背包dp；状态压缩DP；区间DP等，练习了dp题目，复习了部分代码模板。</t>
  </si>
  <si>
    <t>在做动态规划的题目中，设计不出状态与状态转移方程，只能通过暴力获得部分分。</t>
  </si>
  <si>
    <t>练习DP题目，设计状态与状态转移方程，练习观察力，数学变换能力，找到设计状态的灵感。</t>
  </si>
  <si>
    <t>今天重点讲解了种常见的数据结构在动态规划状态转移中的加速技巧。对于早上讲解的动态规划问题，廷锴也能及时想到朴素的转移方程，并且在老师的引导下能够想到优化转移的办法。廷锴在今天的比赛中发挥不错，基本上把考试的模版都写出来了，非常不错。在代码方面，廷锴可以结合 dfs 枚举的方式来获取部分分，但是在优化方面还不够熟悉，在做题目时还是需要多考虑一些特殊的情况，去优化状态或者转移的时间，我们会在后续有相关的练习，加强对于知识点的实际运用能力。</t>
  </si>
  <si>
    <t>今天重点讲解了种常见的数据结构在动态规划状态转移中的加速技巧，以及讲解了昨天的 atcoder 的比赛。谨泽同学在昨天的Atcoder 中表现不错，能够做出基础的题目，并且在老师讲解后能够及时进行补题，对于较难的题目也有很好的探究精神，对于早上讲解的动态规划问题，孩子也能及时想到朴素的转移方程，在老师讲解后能够理解优化转移的技巧。谨泽在今天的模版练习中，基本上把考试的模版都写出来了，非常不错。在代码方面，谨泽在 dp 测试中能够在题目中写出最基本的动态规划式子，但是在优化方面还不够熟悉，在做题目时还是需要多考虑一些特殊的情况，去优化状态或者转移的时间，我们会在后续督促孩子多做练习，加强对于知识点的实际运用能力。我们会在后续督促孩子多做练习，加强对于知识点的实际运用能力。</t>
  </si>
  <si>
    <t>今天学习了状态压缩动态规划，线性动态规划，区间动态规划 ；CSP复赛不可使用#define int long long</t>
  </si>
  <si>
    <t>在复赛模拟赛中，出现了动态规划无法正确定义数组状态，同时导致找不到动态转移方程的情况。也有因想不出动态规划解法而导致的Time Limit enough；忘记了拓展欧几里得的算法</t>
  </si>
  <si>
    <t>多练习练习动态规划题目，找到定义数组状态的逻辑；记背拓展欧几里得代码模板</t>
  </si>
  <si>
    <t>今天重点讲解了种常见的数据结构在动态规划状态转移中的加速技巧。对于早上讲解的动态规划问题，宇然也能及时想到朴素的转移方程，并且在老师的引导下能够想到优化转移的办法。宇然在今天的比赛中发挥非常不错，基本上把考试的模版都写出来了，非常不错。在代码方面，宇然可以结合 dfs 枚举的方式来获取部分分，但是在优化方面还不够熟悉，在做题目时还是需要多考虑一些特殊的情况，去优化状态或者转移的时间，我们会在后续有相关的练习，加强对于知识点的实际运用能力，继续加油。
</t>
  </si>
  <si>
    <t>今天重点讲解了种常见的数据结构在动态规划状态转移中的加速技巧，以及讲解了昨天的 atcoder 的比赛。恺睿同学在昨天的Atcoder 中表现不错，能够做出基础的题目，并且在老师讲解后能够及时进行补题，对于较难的题目也有很好的探究精神，对于早上讲解的动态规划问题，孩子也能及时想到朴素的转移方程，在老师讲解后能够理解优化转移的技巧。恺睿在今天的模版练习中，基本上把考试的模版都写出来了，非常不错。在代码方面，恺睿在 dp 测试中能够在题目中成功做出一道很难的题目，非常不错，但是因为时间原因，没有去做剩下的题目，考试的时候需要注意控制时间。</t>
  </si>
  <si>
    <t>在刘老师的坚定带领下，在张老师的辛勤辅助下，今天我们深度学习了有关DP的知识，知道了更多类型的DP，比如：背包 DP、区间 DP、DAG 上的 DP、树形 DP、换根DP、状压 DP、数位 DP、计数 DP、动态 DP、概率 DP、记忆化搜索等，还接触到了一些申必优化DP的方法，比如：单调队列/单调栈优化、斜率优化、四边形不等式优化、Slope Trick 优化、WQS二分、状态设计优化，今天收获最多的就是下午考试时的题，经过刘老师的耐心教导下，又学习到了写DP题目的方法，收获很多。</t>
  </si>
  <si>
    <t>在下午的考试中，有DP的题没有推出来DP状态转移方程，没有设计好DP，导致只能拿部分分（骗分）。</t>
  </si>
  <si>
    <t>我还要多深度练习DP题目，找到设计DP和设计状态转移方程的灵感。</t>
  </si>
  <si>
    <t>今天重点讲解了种常见的数据结构在动态规划状态转移中的加速技巧。对于早上讲解的动态规划问题，世昌也能及时想到朴素的转移方程，在老师讲解后能够理解优化转移的技巧。世昌在今天的比赛中发挥非常不错，基本上把考试的模版都写出来了。在代码方面，世昌在 dp 测试中能够在题目中写出最基本的动态规划式子，但是在优化方面还不够熟悉，在做题目时还是需要多考虑一些特殊的情况，去优化状态或者转移的时间，我们会在后续督促孩子多做练习，加强对于知识点的实际运用能力。</t>
  </si>
  <si>
    <t>今天重点讲解了种常见的数据结构在动态规划状态转移中的加速技巧，以及讲解了昨天的 atcoder 的比赛。天翊同学在昨天的Atcoder 中表现非常不错，能自己做出一道较为困难的题，并且在老师讲解后能够及时进行补题，对于较难的题目也有很好的探究精神，对于早上讲解的动态规划问题，孩子也能及时想到朴素的转移方程，并且在老师的引导下能够想到优化转移的办法。在测试中，天翊在今天的模版练习中，天翊对于 dp 的模版掌握的不错，基本都能写对，但是对于其他的一些模版天翊 掌握的还是有些欠缺。天翊非常好学，在吃好晚饭后，孩子主动回到教室练习模版，非常不错。在代码方面，天翊在 dp 测试中能够在题目中成功做出一道很难的题目，同时可以结合 dfs 枚举的方式来获取部分分，但是在优化方面还不够熟悉，在做题目时还是需要多考虑一些特殊的情况，去优化状态或者转移的时间。</t>
  </si>
  <si>
    <t>今天我们上午整个的学习了一下DP的大体内容并理了一下优化DP的思路，下午我们考了三个多小时，后面四题DP题一道都没做出来，晚上讲了后面三题的思路及代码怎么写</t>
  </si>
  <si>
    <t>在考试中因为太想拿满倒数第二题，导致没什么时间拿全部分分，但整体来说是尽力了，只是在设计状态时，没有想到多开几个状态的方案，对于一些与数学有关的题意没有理解太透彻</t>
  </si>
  <si>
    <t>在讲解DP状态设计时没有太理解透如何想出的状态设计，如括号序列</t>
  </si>
  <si>
    <t>今天的课程围绕动态规划的转移优化展开，重点讲解了单调数据结构优化转移、优先队列优化转移以及利用多种数据结构提升转移效率的技巧。梓涵能够较好地跟随授课思路，积极参与课堂交流，对核心概念的理解基本到位。在代码能力方面，梓涵能完成基础 DP 的实现，但在将数据结构与动态规划相结合的细节处理、边界条件判断及效率优化上仍有提升空间。梓涵在今天的比赛中发挥非常不错，基本上把考试的模版都写出来了，说明对主要知识点掌握较好，但在应对困难的 dp 问题时的思路拓展与实现熟练度还有待加强。我们会在后续督促孩子多做练习，加强对于知识点的实际运用能力。</t>
  </si>
  <si>
    <t>今天重点讲解了种常见的数据结构在动态规划状态转移中的加速技巧，以及讲解了昨天的 atcoder 的比赛。震轩同学在昨天的Atcoder 中表现不错，能够做出基础的题目，并且在老师讲解后能够及时进行补题，对于较难的题目也有很好的探究精神，对于早上讲解的动态规划问题，孩子也能及时想到朴素的转移方程，在老师讲解后能够理解优化转移的技巧。在模版测试中，震轩在今天的模版练习中，震轩对于 dp 的模版掌握的不错，基本都能写对，但是对于其他的一些模版震轩 掌握的还是有些欠缺。震轩非常好学，在吃好晚饭后，孩子主动回到教室练习模版，非常不错。在代码方面，震轩在 dp 测试中能够在题目中写出最基本的动态规划式子，但是在优化方面还不够熟悉，在做题目时还是需要多考虑一些特殊的情况，去优化状态或者转移的时间，我们会在后续督促孩子多做练习，加强对于知识点的实际运用能力。我们会在后续督促孩子多做练习，加强对于知识点的实际运用能力。</t>
  </si>
  <si>
    <t>知识巩固：无；
新知学习：二维DP、多维DP、状压DP、背包DP、数据结构优化DP。</t>
  </si>
  <si>
    <t>T1exgcd板子学了忘忘了学，以前总是学不会，今天终于理解了；
T7一开始考虑正难则反，状态设计少了一维，导致转移方程有误，只能骗分35pts；
T8、T9、T11DP都只有一个一个大概的思路，转移方程没有想到，只能去暴力了（T8和T11甚至都没骗到分）；
T10有一个大概的思路，但是考虑的是将整个矩阵分为上下两个三角形，做一遍数字金字塔，再把两部分的最大值加起来，得到答案，但是主对角线有可能被两部分重叠计算，与题意不符。</t>
  </si>
  <si>
    <t>背包 DP、区间 DP、DAG 上的 DP、树形 DP、状压 DP、数位 DP、插头 DP、计数 DP、动态 DP、概率 DP、DP 套 DP、DP 优化（好吧，其实我每一种DP都挺菜的）。</t>
  </si>
  <si>
    <t>
今天的课程围绕动态规划的转移优化展开，重点介绍了单调数据结构优化转移、优先队列优化转移以及利用多种数据结构提升转移效率的技巧。星澎能够认真跟随授课内容，在关键知识点处积极思考并适时参与讨论，理解较为到位。星澎编程基础扎实，能够熟练将所学算法思想实现为高效、准确的程序，并能在实现过程中兼顾边界处理与性能优化。星澎在今天的比赛中发挥非常不错，基本上把考试的模版都写出来了，说明对主要知识点掌握较好，但在应对困难的 dp 问题时的思路拓展与实现熟练度还有待加强。我们会在后续督促孩子多做练习，加强对于知识点的实际运用能力。</t>
  </si>
  <si>
    <t>今天重点讲解了种常见的数据结构在动态规划状态转移中的加速技巧，以及讲解了昨天的 atcoder 的比赛。嘉润同学在昨天的Atcoder 中表现不错，能够做出基础的题目，并且在老师讲解后能够及时进行补题，对于较难的题目也有很好的探究精神，对于早上讲解的动态规划问题，孩子也能及时想到朴素的转移方程，在老师讲解后能够理解优化转移的技巧。嘉润在今天的模版练习中，嘉润对于 dp 的模版掌握的不错，基本都能写对，但是对于其他的一些模版嘉润 掌握的还是有些欠缺。嘉润非常好学，在吃好晚饭后，孩子主动回到教室练习模版，非常不错。在代码方面，在代码方面，嘉润在 dp 测试中可以结合 dfs 枚举的方式来获取部分分，但是在设计 dp 状态方面还不够熟悉，在做题目时还是需要多考虑一些特殊的情况，去设计状态，我们会在后续加强孩子对于基础动态规划的练习，在实战中真正运用动态规划的思想。</t>
  </si>
  <si>
    <t>学习了dp知识，上午讲解到了一道dp例题，下午进行测试后对几道题目进行了讲解，学习了如何对dp进行优化
讲解了如何得到dp思路及推出递推方程</t>
  </si>
  <si>
    <t>测试中在一道题上面耗费了较多时间，导致后面的题目部分分没有得到</t>
  </si>
  <si>
    <t>我要对dp题目进行跟多练习</t>
  </si>
  <si>
    <t>今天的课程围绕动态规划的转移优化展开，重点讲解了单调数据结构优化转移、优先队列优化转移以及利用多种数据结构提升转移效率的技巧。子轩能够较好地跟随授课内容，认真听讲并在讨论环节中适时表达自己的思路，对核心知识点理解较为扎实。子轩能够完成基础 DP 的实现，但在数据结构与 DP 结合的优化细节、边界条件处理以及代码效率上仍有提升空间。子轩在今天的比赛中发挥非常不错，基本上把考试的模版都写出来了，说明对主要知识点掌握较好，但在应对困难的 dp 问题时的思路拓展与实现熟练度还有待加强。我们会在后续督促孩子多做练习，加强对于知识点的实际运用能力。</t>
  </si>
  <si>
    <t>今天重点讲解了种常见的数据结构在动态规划状态转移中的加速技巧，以及讲解了昨天的 atcoder 的比赛。宇轩同学在昨天的Atcoder 中表现不错，能够做出基础的题目，并且在老师讲解后能够及时进行补题，对于较难的题目也有很好的探究精神，对于早上讲解的动态规划问题，孩子也能及时想到朴素的转移方程，在老师讲解后能够理解优化转移的技巧。在模版测试中，宇轩在今天的模版练习中，宇轩对于 dp 的模版掌握的不错，基本都能写对，但是对于其他的一些模版宇轩 掌握的还是有些欠缺。宇轩非常好学，在吃好晚饭后，孩子主动回到教室练习模版，有问题也会及时询问老师。在代码方面，在代码方面，宇轩在 dp 测试中可以结合 dfs 枚举的方式来获取部分分，但是在设计 dp 状态方面还不够熟悉，在做题目时还是需要多考虑一些特殊的情况，去设计状态，我们会在后续加强孩子对于基础动态规划的练习，在实战中真正运用动态规划的思想。我们会在后续督促孩子多做练习，加强对于知识点的实际运用能力。</t>
  </si>
  <si>
    <t>很多很多关于dp的知识</t>
  </si>
  <si>
    <t>没有想出如何设计dp的状态和方程；盯一道题盯了太久，没有合理分配时间去做其他题，没有注意一些细节。</t>
  </si>
  <si>
    <t>多了解 dp的状态(转移方程)是怎么设计出来的，多注意点细节。</t>
  </si>
  <si>
    <t>今天的课程围绕动态规划的转移优化展开，重点讲解了单调数据结构优化转移、优先队列优化转移以及利用数据结构提升转移效率的方法。智宸能够较好地跟随讲解思路，认真听讲并适时参与讨论，对课程核心概念理解较为扎实。智宸能够完成基础 DP 的实现，但在将数据结构与动态规划结合进行优化、处理复杂边界条件以及提升代码效率方面仍有提升空间。智宸在今天的比赛中发挥非常不错，基本上把考试的模版都写出来了，说明对主要知识点掌握较好，但在应对困难的 dp 问题时的思路拓展与实现熟练度还有待加强。我们会在后续督促孩子多做练习，加强对于知识点的实际运用能力。
</t>
  </si>
  <si>
    <t>今天重点讲解了种常见的数据结构在动态规划状态转移中的加速技巧，以及讲解了昨天的 atcoder 的比赛。涵语同学在昨天的Atcoder 中表现不错，能够做出基础的题目，并且在老师讲解后能够及时进行补题，对于较难的题目也有很好的探究精神，对于早上讲解的动态规划问题，孩子也能及时想到朴素的转移方程，在老师讲解后能够理解优化转移的技巧。在模版测试中，涵语在今天的模版练习中，涵语对于 dp 的模版掌握的不错，基本都能写对，但是对于其他的一些模版涵语 掌握的还是有些欠缺。涵语非常好学，在吃好晚饭后，孩子主动回到教室练习模版，非常不错。在代码方面，在代码方面，涵语在 dp 测试中可以结合 dfs 枚举的方式来获取部分分，但是在设计 dp 状态方面还不够熟悉，在做题目时还是需要多考虑一些特殊的情况，去设计状态，我们会在后续加强孩子对于基础动态规划的练习，在实战中真正运用动态规划的思想。</t>
  </si>
  <si>
    <t>学习了动态规划的各种相关知识，比如：状态压缩动态规划，单调栈/单调队列优化动态规划</t>
  </si>
  <si>
    <t>在做“货币系统”时因为没看懂题目的意思导致没有通过；在做“Bill的跳转”时因为没有读懂题目意思导致没有通过；在做“最长公共子序列”的时候因为忘记怎么做了导致没有通过。</t>
  </si>
  <si>
    <t>后续计划：多做一些动态规划相关的题目加深对算法的理解；多默写几次一元二次不定式模板；复习动态规划的优化和动态规划的设计</t>
  </si>
  <si>
    <t>今天的课程围绕动态规划的转移优化展开，重点讲解了单调数据结构优化转移、优先队列优化转移以及利用多种数据结构提升转移效率的方法。孟霖能够认真跟随授课内容，适时参与讨论，对核心概念理解较为清晰。同时孟霖能够完成基础 DP 的实现，但在将数据结构与动态规划结合进行优化、处理复杂边界条件以及提升代码效率上仍有一定提升空间。孟霖在今天的比赛中发挥非常不错，基本上把考试的模版都写出来了，说明对主要知识点掌握较好，但在应对困难的 dp 问题时的思路拓展与实现熟练度还有待加强。我们会在后续督促孩子多做练习，加强对于知识点的实际运用能力。
</t>
  </si>
  <si>
    <t>今天重点讲解了种常见的数据结构在动态规划状态转移中的加速技巧，以及讲解了昨天的 atcoder 的比赛。可馨同学在昨天的Atcoder 中表现非常不错，能自己做出一道代码实现非常困难的题，并且在老师讲解后能够及时进行补题，对于较难的题目也有很好的探究精神，对于早上讲解的动态规划问题，孩子也能及时想到朴素的转移方程，并且在老师的引导下能够想到优化转移的办法。在模版测试中，可馨在今天的模版练习中，基本上把考试的模版都写出来了，非常不错。在代码方面，可馨在 dp 测试中能够在题目中写出最基本的动态规划式子，但是在优化方面还不够熟悉，在做题目时还是需要多考虑一些特殊的情况，去优化状态或者转移的时间，我们会在后续督促孩子多做练习，加强对于知识点的实际运用能力。</t>
  </si>
  <si>
    <t>学了各种各样的dp以及其优化(晕)
学会很多类特定问题的解法</t>
  </si>
  <si>
    <t>手动放弃全部模板题目，去死磕dp，然后前面没得几分，后面也没得几分
写暴力没有决心，总是试图想出dp法然后不幸失败</t>
  </si>
  <si>
    <t>暴力算法需要熟悉，exgcd等模板需要熟练，至于dp……这方面只能说路漫漫其修远兮……</t>
  </si>
  <si>
    <t>今天重点讲解了种常见的数据结构在动态规划状态转移中的加速技巧。对于较难的题目也有很好的探究精神，对于早上讲解的动态规划问题，奇阳也能及时想到朴素的转移方程，并且在老师的引导下能够想到优化转移的办法。在测试中，奇阳今天的模版练习中，奇阳对于 dp 的模版掌握的不错，基本都能写对，但是对于其他的一些模版奇阳 掌握的还是有些欠缺。在代码方面，奇阳在 dp 测试中能够在题目中成功做出两道道很难的题目，非常厉害，同时可以结合 dfs 枚举的方式来获取部分分，但是在优化方面还不够熟悉，在做题目时还是需要多考虑一些特殊的情况，去优化状态或者转移的时间。</t>
  </si>
  <si>
    <t>今天重点讲解了种常见的数据结构在动态规划状态转移中的加速技巧，以及讲解了昨天的 atcoder 的比赛。葛义同学在昨天的Atcoder 中表现不错，能够做出基础的题目，并且在老师讲解后能够及时进行补题，对于较难的题目也有很好的探究精神。在代码方面，葛义对设计 dp 状态方面还不够熟悉，在做题目时还是需要多考虑一些特殊的情况，去设计状态，我们会在后续加强孩子对于基础动态规划的练习，在实战中真正运用动态规划的思想。</t>
  </si>
  <si>
    <t>学到了各种不同的DP，并做了复赛的题目，回忆了单调队列、最小生成树、状压DP等代码，练习了DP的各种题目。</t>
  </si>
  <si>
    <t>在测试中，对于exgcd等代码不够熟悉，导致没有写出来。同时，对于DP的状态设计能力不够，注意力以及观察力欠佳，导致后面几道DP的练习都没有通过。</t>
  </si>
  <si>
    <t>要多做有关各种DP的题目，锻炼自己的状态设计能力，提升观察力，增加写代码的熟练度；多默写exgcd等代码的模板，增加代码理解，提升熟练度。</t>
  </si>
  <si>
    <t>
今天的课程重点讲解了动态规划的转移优化方法，包括单调数据结构优化转移、优先队列优化转移以及数据结构在动态规划中的应用。皓文能够积极跟随讲解并参与讨论，显示出较好的学习主动性。同时皓文能够完成动态规划及基础优化转移算法的实现，但在处理复杂边界条件和提升代码效率方面仍有提升空间。在今天的测试中，皓文对于 dp 的模版掌握的不错，基本都能写对，但是对于其他的一些模版皓文掌握的还是有些欠缺，在面对高难度或综合性问题时思路拓展和细节优化仍需加强。我们会在后续督促孩子多做练习，加强对于知识点的实际运用能力。</t>
  </si>
  <si>
    <t>今天回忆起了dp（区间、状压、背包、多维等）、dp优化（单调栈等）</t>
  </si>
  <si>
    <t>第8题理解错题意导致做错；多道题没把握好时间导致没时间思考后面的题</t>
  </si>
  <si>
    <t>多练习动态规划问题，以后考试按时间合理分配时间，不在一题上浪费太多时间</t>
  </si>
  <si>
    <t>今天的课程重点讲解了动态规划的转移优化方法，包括单调数据结构优化转移、优先队列优化转移以及数据结构在动态规划中的应用。岳琳能够积极跟随讲解并参与讨论，显示出较好的学习主动性。同时岳琳能够完成动态规划及基础优化转移算法的实现，但在处理复杂边界条件和提升代码效率方面仍有提升空间。在今天的测试中，岳琳对于 dp 的模版掌握的不错，基本都能写对，但是对于其他的一些模版皓文掌握的还是有些欠缺，在面对高难度或综合性问题时思路拓展和细节优化仍需加强。同时在时间分配上也需要注意，不要在同一道题上卡死，继续加油。</t>
  </si>
  <si>
    <t>记忆化搜索，背包 DP，区间 DP，树形 DP，状压 DP，单调队列/单调栈优化DP</t>
  </si>
  <si>
    <t>关于DP设计与exgcd算法掌握的现状反思
最近在算法练习中遇到了明显的瓶颈。动态规划(DP)部分始终难以突破设计关，面对新问题时常常陷入状态定义的迷茫。具体表现为：
无法准确识别子问题结构
状态转移方程推导耗时过长
边界条件处理经常遗漏
而在数论算法的exgcd（扩展欧几里得算法）实现中
对递归终止条件的理解不够直观</t>
  </si>
  <si>
    <t>多练习一些DP题目，多写几次exgcd</t>
  </si>
  <si>
    <t>
今天重点讲解了种常见的数据结构在动态规划状态转移中的加速技巧。对于较难的题目也有很好的探究精神，对于早上讲解的动态规划问题，维皓也能及时想到朴素的转移方程，在老师讲解后能够理解优化转移的技巧。在模版测试中，维皓在今天的模版练习中，涵语对于 dp 的模版掌握的不错，基本都能写对，但是对于其他的一些模版维皓 掌握的还是有些欠缺。在代码方面，维皓在在面对高难度或综合性问题时思路拓展和细节优化仍需加强，在做题目时还是需要多考虑一些特殊的情况，去设计状态，我们会在后续加强孩子对于基础动态规划的练习，在实战中真正运用动态规划的思想，继续加油。</t>
  </si>
  <si>
    <t>代码能力(当天最难的知识点 或 所有基础都理解就是A 或 班级表现前70%) A / B
理解能力(当天最难的知识点 或 所有基础都理解就是A 或 班级表现前70%) A / B
摸底测或代码模板默写(统称为小检测，4-5-1 对应A-B-C)
A:30  B:20  C:10
最终表现 A类 &gt;= 80分   B类 &gt;= 60分  C类 &lt; 60分</t>
  </si>
  <si>
    <t>代码能力：取决于今天的模版练习情况和昨天atcdoer C题是否做出的</t>
  </si>
  <si>
    <t>理解能力：取决于 atcoder 的 D 是否通过，以及最后 5 题的解题情况</t>
  </si>
  <si>
    <t>今天主要选讲了提高组的真题，聚焦在如何从题目中捕捉特殊性质与关键特点，并结合一些“小技巧”来将原本 O(n²) 或更高复杂度的算法调优到 O(n log n) 或 O(n) 级别。</t>
  </si>
  <si>
    <t>今天主要选讲了提高组的真题，聚焦在如何从题目中捕捉特殊性质与关键特点，并结合一些“小技巧”来将原本 O(n²) 或更高复杂度的算法调优到 O(n log n) 或 O(n) 级别。葛义同学能够在老师或同学发起讨论时给予回应，课堂上既认真倾听也适时参与。在代码方面，葛义同学已能意识到从题目中提取关键信息对于算法的重要性，并尝试使用基础的小技巧来缩减常数或降低复杂度。在测试中，葛义通过今天的学习，能够在题目中抓住关键性质，并且在部分代码中使用技巧来提升代码效率，成功写出了压轴题的部分分代码，还是不错的。但是在一道用二分优化的题目中，孩子没想到优化方法，后续需要通过不断练习来提高算法优化技巧的熟练度。后续会通过不断练习来提高算法优化技巧的熟练度。</t>
  </si>
  <si>
    <t>【xx】同学积极参与课堂互动，对于一些常见的算法优化能够很快的反应出来。</t>
  </si>
  <si>
    <t>【xx】同学表现优异，能够迅速捕捉真题中的关键信息，并灵活运用小技巧将原本较慢的解法优化至更高效的算法，思路清晰。</t>
  </si>
  <si>
    <t>【xx】能够迅速的从题目中抓住关键性质，然后灵活运用技巧将代码的时间复杂度优化到一个可以完全通过题目的程度，成功使用二分做出了一道较难的题目。</t>
  </si>
  <si>
    <t>【xx】同学能够在老师或同学发起讨论时给予回应，课堂上既认真倾听也适时参与。</t>
  </si>
  <si>
    <t>【xx】同学基础扎实，对题目特殊性质和优化思路有较好把握，能够在指导下想出核心步骤，但在整体思路与细节实现上还需进一步锻炼。</t>
  </si>
  <si>
    <t>【xx】能够迅速的从题目中抓住关键性质，然后灵活运用技巧将代码的时间复杂度优化到一个可以完全通过题目的程度，成功优化代码通过了一道题目。但是在一道用二分优化的题目中，孩子没想到优化方法，后续需要通过不断练习来提高算法优化技巧的熟练度。</t>
  </si>
  <si>
    <t>后续会通过反思加上总结的方法来锻炼建模能力。</t>
  </si>
  <si>
    <t>【xx】同学在课堂上能够专心听讲并在必要时做出回应。</t>
  </si>
  <si>
    <t>【xx】同学已能意识到从题目中提取关键信息对于算法的重要性，并尝试使用基础的小技巧来缩减常数或降低复杂度。</t>
  </si>
  <si>
    <t>【xx】通过今天的学习，能够在简单的题目中抓住关键性质，并且在部分代码中使用技巧来提升代码效率，成功写出了压轴题的部分分代码，还是不错的。但是在一道用二分优化的题目中，孩子没想到优化方法，后续需要通过不断练习来提高算法优化技巧的熟练度。</t>
  </si>
  <si>
    <t>后续会通过不断练习来提高算法优化技巧的熟练度。</t>
  </si>
  <si>
    <t>【xx】通过今天的学习，能够在简单的题目中抓住关键性质，并且在部分代码中使用技巧来提升代码效率。但是在比较复杂的题目中往往难以准确判断切入点，只能做出部分优化，导致最终时间复杂度仍然较高。</t>
  </si>
  <si>
    <t>某CSP-S真题里的折半搜索(双向广搜,小时候玩迷宫题就用过，但是第一次用在图论里)以及某道情况非常丰富的博弈论题。了解了如何正确的处理博弈论的决策，即考虑多种角度和情况分类讨论
下午小考试的题目，T2复习了圆锥曲线和二次方程(误)。
T5，图论的妙用这一块,不过无法否认序列跳跃产生了同构于图的topo结构，自然可以把它转为图论解决，可视作嵌入的逆元吧
T6还告诉了我模拟的妙用，实在太妙用了</t>
  </si>
  <si>
    <t>T4一眼觉得区间查询可以上线段树花了一个半小时搓出可持久化……然后，TLE了！直接去世,T5,6已经没空做了</t>
  </si>
  <si>
    <t>***的哈希！这是真欠缺……还是要舍弃"滑板火箭"的数据结构思维，"遇事不决先种树"，数据结构只是工具，无法真正解决根本性问题。</t>
  </si>
  <si>
    <t>今天主要选讲了提高组的真题，聚焦在如何从题目中捕捉特殊性质与关键特点，并结合一些“小技巧”来将原本 O(n²) 或更高复杂度的算法调优到 O(n log n) 或 O(n) 级别。奇阳能够在老师或同学发起讨论时给予回应，课堂上既认真倾听也适时参与。在代码方面，奇阳表现优异，能够迅速捕捉真题中的关键信息，并灵活运用小技巧将原本较慢的解法优化至更高效的算法，思路清晰。在测试中，奇阳通过今天的学习，能够迅速的从题目中抓住关键性质，能够快速的完成前三题，但是在第四题中花费了大量时间，有些时候在做题时太依赖高级的数据结构，需要从题目中多挖掘些性质在考试思考，同时需要注意题目中的部分分，继续加油。</t>
  </si>
  <si>
    <t>今天上午主要练习了csp-s2的真题,下午也进行了比赛.做题的收获并非是如何写题目的代码,而是解题的技巧.如假期计划一题需要使用折半搜索以降低代码时间复杂度,跳题中原本看起来是一道非图论的题目,但是如果转变为图上的题目,就知道原来是一个最短(长)路算法思想题.所以,有时候,换个角度看同一个问题,会有不一样的发现.</t>
  </si>
  <si>
    <t>测试时的难题没能做出来,没有发现题中的关键点而只是一味地跟着题面走,把难题看的太简单了.</t>
  </si>
  <si>
    <t>dp数组的状态设计,哈希的应用</t>
  </si>
  <si>
    <t>今天主要选讲了提高组的真题，聚焦在如何从题目中捕捉特殊性质与关键特点，并结合一些“小技巧”来将原本 O(n²) 或更高复杂度的算法调优到 O(n log n) 或 O(n) 级别。靖轩积极参与课堂互动，对于一些常见的算法优化能够很快的反应出来。在代码方面，靖轩表现优异，能够迅速捕捉真题中的关键信息，并灵活运用小技巧将原本较慢的解法优化至更高效的算法，思路清晰。在测试中，靖轩通过今天的学习，能够迅速的从题目中抓住关键性质，能够快速的完成前三题，但是在第四题中花费了大量时间，导致后面的题目没有时间去看，从而没有获取对应的部分分，这块下次可以注意下，需要合理的分配时间，继续加油。</t>
  </si>
  <si>
    <t>第一·二题考的是我们的观察能力（第二题还考了一些基础知识）
假期计划：折半搜索
策略游戏：遇到情况少的博弈，可以进行分类讨论
总结一下：今天学习了一些编程思路，不仅巩固了从前松懈的知识，对于难题的理解也加深了，
这，就是惊天的主题！！！</t>
  </si>
  <si>
    <t>一 道 题 想 了 一 天 ，想 不 到 正 解</t>
  </si>
  <si>
    <t>.不用.</t>
  </si>
  <si>
    <t>今天主要选讲了提高组的真题，聚焦在如何从题目中捕捉特殊性质与关键特点，并结合一些“小技巧”来将原本 O(n²) 或更高复杂度的算法调优到 O(n log n) 或 O(n) 级别。一实能够在老师或同学发起讨论时给予回应，课堂上既认真倾听也适时参与。在代码方面，一实表现优异，能够迅速捕捉真题中的关键信息，并灵活运用小技巧将原本较慢的解法优化至更高效的算法，思路清晰。在测试中，一实能够迅速的从题目中抓住关键性质，获取了两道题的首 A，其中还有道难度很大的题。总体来说，一实今天表现的很好，几乎能把自己能拿的分都拿了，继续保持。</t>
  </si>
  <si>
    <t>在“假期计划”中学习了折半搜索，可以更方便地查询路径，在“策略游戏”中学习了分类讨论的做题方法，使用了少量的博弈；下午进行了复赛模拟，练习了有关hash优化的题目。收获了在做题中要透过现象看本质的道理，如“跳题”本质上是图论题，涉及了许多从一个地方跳到另一个地方的操作，可通过迪杰斯特拉这一最短路径算法解决。</t>
  </si>
  <si>
    <t>在“跳题”中没有想到这是一道图论题；忘记了部分有关抛物线的知识；部分题目没有发现模拟的做法。</t>
  </si>
  <si>
    <t>关于哈希的知识需要更多练习，关于数学的知识有部分遗忘，需要练习（写暑假作业），要练习读题能力。</t>
  </si>
  <si>
    <t>
今天主要选讲了提高组的真题，聚焦在如何从题目中捕捉特殊性质与关键特点，并结合一些“小技巧”来将原本 O(n²) 或更高复杂度的算法调优到 O(n log n) 或 O(n) 级别。廷锴积极参与课堂互动，对于一些常见的算法优化能够很快的反应出来。在代码方面，廷锴表现优异，能够迅速捕捉真题中的关键信息，并灵活运用小技巧将原本较慢的解法优化至更高效的算法，思路清晰。在测试中，廷锴能够迅速的从题目中抓住关键性质，做出了两道题难度较大的题。不过在剩下的题目中，廷锴没有获取部分分，希望在后续的考试中，廷锴可以更好的分配考试时间，获取更多的分数，继续加油。</t>
  </si>
  <si>
    <t>通过折半搜索思想减少所需枚举点数量，运用分类讨论研究简单博弈，容斥原理，问题类型转换,以数据范围倒推最大支持复杂度等</t>
  </si>
  <si>
    <t>dfs写炸了，注意力不够惊人，T3错误的维护了单个时间点上的温度而不是温度区间，没有给后续转移留下空间</t>
  </si>
  <si>
    <t>提升注意力</t>
  </si>
  <si>
    <t>今天主要选讲了提高组的真题，聚焦在如何从题目中捕捉特殊性质与关键特点，并结合一些“小技巧”来将原本 O(n²) 或更高复杂度的算法调优到 O(n log n) 或 O(n) 级别。维皓能够在老师或同学发起讨论时给予回应，课堂上既认真倾听也适时参与。在代码方面，维皓基础扎实，对题目特殊性质和优化思路有较好把握，能够在指导下想出核心步骤，但在整体思路与细节实现上还需进一步锻炼。在测试中，维皓能够迅速的从题目中抓住关键性质，然后灵活运用技巧将代码的时间复杂度优化到一个可以完全通过题目的程度，成功使用二分做出了一道较难的题目。在剩下的时间内，维皓也能把所有题目的暴力分实现一遍，还是不错的，继续加油。</t>
  </si>
  <si>
    <t>早上讲了假期计划和策略游戏两道题目，学到了折半搜索和分类讨论；下午进行了复赛的模拟练习，学到了许多复赛实用知识，如将不显然的图论题目经过分析变成图论题（一个点可以往前或往后跳，由此联想到图论，建立类似边的联系）、将函数图像联立方程（有几个解代表有几个交点）等。
收获：让我认识到了许多题目的本质考点与表面是有不同点的，也让我学会了通过数据大小反推出代码做多能开到多少的时间复杂度。</t>
  </si>
  <si>
    <t>对于题目的理解能力不够，很难看清题目的本质，只能通过特殊测试点或样例分析题意，所以总是与题意有出入，导致题目无法通过或只能通过部分特殊测试点。</t>
  </si>
  <si>
    <t>要多练习复赛题目，提升对题目的理解能力，锻炼思维能力，提升观察力和注意力。</t>
  </si>
  <si>
    <t>今天主要选讲了提高组的真题，聚焦在如何从题目中捕捉特殊性质与关键特点，并结合一些“小技巧”来将原本 O(n²) 或更高复杂度的算法调优到 O(n log n) 或 O(n) 级别。皓文能够在老师或同学发起讨论时给予回应，课堂上既认真倾听也适时参与。在代码方面，皓文基础扎实，对题目特殊性质和优化思路有较好把握，能够在指导下想出核心步骤，但在整体思路与细节实现上还需进一步锻炼。在测试中，皓文能够迅速的从题目中抓住关键性质，然后灵活运用技巧将代码的时间复杂度优化到一个可以完全通过题目的程度，成功优化代码通过了一道题目。但是在一道用二分优化 解“一元二次方程”的题目中，孩子没想到优化方法，非常可惜，后续需要通过不断练习来提高算法优化技巧的熟练度。后续会通过反思加上总结的方法来锻炼建模能力。
</t>
  </si>
  <si>
    <t>今天学习了折半搜索（BFS广搜时，可以从一头一尾开始搜索，等两边搜索到同一个点的时候，就可以连成一条路线了）以及策略游戏（在遇到博弈情况的策略游戏时，可以先进行分类讨论，然后对其进行总结），以后要将一些想不到什么算法的与其他算法多进行练习，同时可以通过数据范围倒推出正解的时间复杂度。</t>
  </si>
  <si>
    <t>在复赛模拟赛的题目“最佳拍照地点”中，由于对抛物线不熟悉，导致没有写出来；在题目“射箭”中，对题目分析不够，只写出了暴力写法，没有通过特殊样例点倒推出思路和获得一定分数，更没有写出正解。</t>
  </si>
  <si>
    <t>多学习数学相关问题，防止遇到数学类问题时想不出来。多挖掘题目深层含义，增加题目理解能力。</t>
  </si>
  <si>
    <t>今天主要选讲了提高组的真题，聚焦在如何从题目中捕捉特殊性质与关键特点，并结合一些“小技巧”来将原本 O(n²) 或更高复杂度的算法调优到 O(n log n) 或 O(n) 级别。奕淳能够在老师或同学发起讨论时给予回应，课堂上既认真倾听也适时参与。在代码方面，奕淳基础扎实，对题目特殊性质和优化思路有较好把握，能够在指导下想出核心步骤，但在整体思路与细节实现上还需进一步锻炼。在测试中，奕淳能够迅速的从题目中抓住关键性质，然后灵活运用技巧将代码的时间复杂度优化到一个可以完全通过题目的程度，成功实现出了一道较难的题目，也能很好的观察题目性质，非常好。但是在一道用二分优化 解“一元二次方程”的题目中，孩子没想到优化方法，非常可惜，后续需要通过不断练习来提高算法优化技巧的熟练度。后续会通过反思加上总结的方法来锻炼建模能力。</t>
  </si>
  <si>
    <t>今天练习了复赛的题目，学习了双端广搜（折半搜索）（假期计划：从起点、终点同时搜索减少时间），简单博弈类型题目拆分成子问题，对子问题进行求解后再求出正确答案（题目策略游戏：将二维矩阵上的问题拆分成一维上的区间问题），可以将一些题目转化为图上的解题。学会了通过观察特殊性质以获取部分分数或者从中找出正解解法等（射箭：测试点1,2只会有两个值，统计值的数量加以判断即可得分），加强了对于题目内涵，解法等内容的剖析。</t>
  </si>
  <si>
    <t>在测试时第二题有关二次函数的题目，已经推导出了有关于根的判别式的内容，距离正解只差一步之遥时放弃该题去做其他题目，并没有继续深入探讨解法，后续再回到该题时思路断了没有解决问题。</t>
  </si>
  <si>
    <t>多加练习复赛题目，培养对于题干的剖析，观察能力（观察到题目需要的解法/简化操作等），学会从题目数据范围/特殊数据发现题目的性质或者解题方法（获取一部分的分数或者从中找出正解），更快，更准确的求解题目。</t>
  </si>
  <si>
    <t>今天主要选讲了提高组的真题，聚焦在如何从题目中捕捉特殊性质与关键特点，并结合一些“小技巧”来将原本 O(n²) 或更高复杂度的算法调优到 O(n log n) 或 O(n) 级别。允泽能够在老师或同学发起讨论时给予回应，课堂上既认真倾听也适时参与。在代码方面，允泽基础扎实，对题目特殊性质和优化思路有较好把握，能够在指导下想出核心步骤，但在整体思路与细节实现上还需进一步锻炼。在测试中，允泽能够迅速的从题目中抓住关键性质，然后灵活运用技巧将代码的时间复杂度优化到一个可以完全通过题目的程度，成功优化代码通过了一道题目。但是在一道用二分优化的题目中，孩子想到优化方法，但是在实现的过程中遇到了问题，需要注意二分要在一个有序数组中进行，继续加油。</t>
  </si>
  <si>
    <t>今天学到博弈问题如果比较少可以先分类讨论再总结、可经分析后把非图论问题变成图上问题（如果有的题明确的某个点可到另一个点）、方案数量问题的新思路：合法方案=总方案-不合法方案、看数据范围（根据范围反推算法时间复杂度）、样例性质（合理骗分依据）、根据子任务的特殊性质反推正解思路（策略游戏）</t>
  </si>
  <si>
    <t>第2题求根公式记错导致写不出来；第3题数组开小导致样例没过；最后一题没结合样例审题导致思路堵塞</t>
  </si>
  <si>
    <t>多练习动态规划、方案问题，下次做题“骗分”前看一眼数据范围依特殊性质做题</t>
  </si>
  <si>
    <t>今天主要选讲了提高组的真题，聚焦在如何从题目中捕捉特殊性质与关键特点，并结合一些“小技巧”来将原本 O(n²) 或更高复杂度的算法调优到 O(n log n) 或 O(n) 级别。岳琳能够在老师或同学发起讨论时给予回应，课堂上既认真倾听也适时参与。在代码方面，岳琳基础扎实，对题目特殊性质和优化思路有较好把握，能够在指导下想出核心步骤，但在整体思路与细节实现上还需进一步锻炼。在测试中，岳琳能够迅速的从题目中抓住关键性质，然后灵活运用技巧将代码的时间复杂度优化到一个可以完全通过题目的程度，成功优化代码通过了一道题目。但是在一道用二分优化“一元二次方程”的题目中，岳琳想到了解法程的暴力代码，但是没想到优化方法，在后续给孩子讲解后，想到了正确做法，后续需要通过不断练习来提高算法优化技巧的熟练度，继续加油。</t>
  </si>
  <si>
    <t>在今天上午我们主要是写题，写了之前csp-s的真题,如2022年真题假期计划、策略游戏，学习了折半搜索，就是可以从问题的中间开始思考，把一整个问题分成两个子问题，同时也初步接触了博弈论，同时也在灵活利用图论知识，将Dijkstra的思想运用到类似非图论题目上，多想一些解题方法，学会多方位思考问题，有时可以看这道题目的背后的真正目的，有时也可以从答案出发，将总方案-非法方案得出合法方案</t>
  </si>
  <si>
    <t>在下午测试时依旧太过沉迷于做出前两道题目，而导致在写后面题目的部分分时没时间，部分分依旧没拿全，同时也对一些题目想的太过复杂，应适当发散一下思维，避免太死磕在一种思路上，多想一些解题方法，学会多方位思考问题，有时可以看这道题目的背后的真正目的，有时也可以从答案出发，将总方案-非法方案得出合法方案，我就没想到。</t>
  </si>
  <si>
    <t>对于类似于数学类的题目上应进行更深入的思考，将一道题目进行更彻底的思考，对题目的本质进行更加深刻的分析，在写有关数学类的题时可以灵活运用学过的数据结构</t>
  </si>
  <si>
    <t>今天主要选讲了提高组的真题，聚焦在如何从题目中捕捉特殊性质与关键特点，并结合一些“小技巧”来将原本 O(n²) 或更高复杂度的算法调优到 O(n log n) 或 O(n) 级别。梓涵积极参与课堂互动，对于一些常见的算法优化能够很快的反应出来。在代码方面，梓涵基础扎实，对题目特殊性质和优化思路有较好把握，能够在指导下想出核心步骤，但在整体思路与细节实现上还需进一步锻炼。在测试中，梓涵通过今天的学习，能够在简单的题目中抓住关键性质，能够想到题目的暴力解法，但是在没有成功的把题目优化，非常可惜，在做题的时候需要多想一想题目是否和之前学过的某个算法类似，通过之前学过的算法来优化时间复杂度，继续加油。</t>
  </si>
  <si>
    <t>学会看数据范围，数据范围可能在提醒你一些事情，比如 2025-xp0-03-T1 中的数据范围就已经在提醒这道题要注意数据的奇偶性；
对于某些题目，运用数学方法可以加快程序运行速度，比如 2025-xp05-03-T2 中可以利用Δ(根的判别式)来判断函数图像之间是否有交点；
在做题时可以联想一下，比如 2025-xp05-03-T5 中可以把题干中的“跳题”和从当前题目往前做的做法和图论知识点联系在一起，用图论可以让题目更简单(打破出题者给你的假象,拆穿出题者的谎言)；
当做难题时不一定要往高级的算法上去想，比如 2025-xp05-03-T6 中看起来很难解，但如果转换一下思路，看透某些联系，做题就变简单了(这一道题是测试最难的题，但用的是模拟算法)；
做题时可以针对数据特性分类讨论，逐渐推出正解。</t>
  </si>
  <si>
    <t>在做“擦黑板”时没有注意到数据范围中的数据特性，导致没有完全通过；在做“最佳拍照地点”时忘记了根的判别式是什么导致没有通过；在做“跳题”时没有看透题目的本质是道图论题目导致没有完全通过；在做“修复二进制串”的时候因为没有合理分配时间导致时间不足只写了个暴力导致没有完全通过；</t>
  </si>
  <si>
    <t>后续计划：复习线段树的写法，加深手搓线段树代码的熟练度(在做题的时候想用线段树但是忘了怎么写了)；多默写几次ST表的模板，并加深对该模板的印象；多做一些利用数学知识减少代码复杂度的题目，增加刷题经验。</t>
  </si>
  <si>
    <t>今天主要选讲了提高组的真题，聚焦在如何从题目中捕捉特殊性质与关键特点，并结合一些“小技巧”来将原本 O(n²) 或更高复杂度的算法调优到 O(n log n) 或 O(n) 级别。孟霖能够在老师或同学发起讨论时给予回应，课堂上既认真倾听也适时参与。在代码方面，孟霖基础扎实，对题目特殊性质和优化思路有较好把握，能够在指导下想出核心步骤，但在整体思路与细节实现上还需进一步锻炼。在测试中，孟霖能够在简单的题目中抓住关键性质，并且在部分代码中使用技巧来提升代码效率，成功写出了压轴题的部分分代码，还是不错的。但是在一道用二分优化的题目中，孩子没想到优化方法，后续需要通过不断练习来提高算法优化技巧的熟练度，继续加油。</t>
  </si>
  <si>
    <t>我们今天学习了几道比较难的题，一是假期计划，这道题需要用到Meet In The Middle，也就是折半搜索，我们把本来搜一遍东西拆成两半去搜，需要用到迪杰斯特拉最短路算法；第二道题是策略游戏，我学到了在遇到这种情况比较小的博弈时，可以进行分类讨论，然后进行总结；第三道题是最佳拍摄地点，这道题就是考验大家数学怎么样，把数学和代码结合，通过联立方程查看是否有解；跳题这道题更有趣，我们需要跟具题里面一些和图毫不相关的意思，推理出要把这道题转化成一个图上的题目，进行迪杰斯特拉最短路计算。</t>
  </si>
  <si>
    <t>在下午写题时对着第一题想了将近两个小时，导致后面连暴力的时间都不太够了，有些题没挖掘到隐含信息。</t>
  </si>
  <si>
    <t>对于一些要转换成其他方法去解的题目要多加练习，以后要多观察题目，找到题目里的隐含信息；</t>
  </si>
  <si>
    <t>今天主要选讲了提高组的真题，聚焦在如何从题目中捕捉特殊性质与关键特点，并结合一些“小技巧”来将原本 O(n²) 或更高复杂度的算法调优到 O(n log n) 或 O(n) 级别。世昌能够在老师或同学发起讨论时给予回应，课堂上既认真倾听也适时参与。在代码方面，世昌基础扎实，对题目特殊性质和优化思路有较好把握，能够在指导下想出核心步骤，但在整体思路与细节实现上还需进一步锻炼。在测试中，世昌能够在简单的题目中抓住关键性质，并且在部分代码中使用技巧来提升代码效率，成功写出了一道难题的部分分代码，还是不错的。但是在一道用二分优化的题目中，孩子没想到优化方法，后续需要通过不断练习来提高算法优化技巧的熟练度，继续加油。</t>
  </si>
  <si>
    <t>在题目假期计划，学习了折半搜索的思想，通过确定其余点再结合确定之间的点来优化算法
题目策略游戏：博弈题目中若博弈情况比较小可以通过分类讨论
跳题：一些看起来并不是图论的题目可能通过分析后与图论题目做法相识从而转换成图论题目做</t>
  </si>
  <si>
    <t>在测试时的T2中耗费了过多时间，时间分配不合理，导致后面一些题目部分分代码没有写完，考试时候心态不够好容易红温</t>
  </si>
  <si>
    <t>要多加练习思维类的题目，练习分析题目能力</t>
  </si>
  <si>
    <t>今天主要选讲了提高组的真题，聚焦在如何从题目中捕捉特殊性质与关键特点，并结合一些“小技巧”来将原本 O(n²) 或更高复杂度的算法调优到 O(n log n) 或 O(n) 级别。子轩能够在老师或同学发起讨论时给予回应，课堂上既认真倾听也适时参与。在代码方面，子轩基础扎实，对题目特殊性质和优化思路有较好把握，能够在指导下想出核心步骤，但在整体思路与细节实现上还需进一步锻炼。在测试中，子轩能够在简单的题目中抓住关键性质，并且在部分代码中使用技巧来提升代码效率，成功写出了一道难题的部分分代码，还是不错的。但是在一道用二分优化的题目中，孩子没想到优化方法，后续需要通过不断练习来提高算法优化技巧的熟练度，继续加油。</t>
  </si>
  <si>
    <t>知识巩固：博弈论、Dijkstra；
新知学习：Meet In The Middle考虑从头尾同时搜索，达到对于总体用时折半的效果、函数图像交点判断，两个函数图像不相交或相切，说明delta &lt; 0，带入一次函数斜率k求出约束条件。</t>
  </si>
  <si>
    <t>T2被函数图像的方程化为不等式后直接对平方式二分，然而平方式并不具有单调性，只能暴力30pts；
T3只考虑了区间的端点，只考虑到了上一步影响了这一步，而没有考虑到上一步所影响这一步所产生的区间会影响下一步，没有取交集，0pts；
T4题意理解不到位，想得太复杂了，没有进一步思考样例，也就没有打暴力；
T5好像做过CF上的一个相似题Skip，尝试回忆了一下题目，仿照想了一个DP，然而CF上的题意并不是在回溯时取最大的一个，而是完全按照b[i]跳跃，整个思路都错了，0pts；
T6完全没有思路，看完题就跑了。</t>
  </si>
  <si>
    <t>特殊性质要么一眼秒了（T1），要么死活想不到（T6），T2、T3都是样例过了全WA，看来还是得多自己造数据、手玩样例，先从部分分想起，而非直接想着AC。</t>
  </si>
  <si>
    <t>今天主要选讲了提高组的真题，聚焦在如何从题目中捕捉特殊性质与关键特点，并结合一些“小技巧”来将原本 O(n²) 或更高复杂度的算法调优到 O(n log n) 或 O(n) 级别。星澎能够在老师或同学发起讨论时给予回应，课堂上既认真倾听也适时参与。在代码方面，星澎基础扎实，对题目特殊性质和优化思路有较好把握，能够在指导下想出核心步骤，但在整体思路与细节实现上还需进一步锻炼。在测试中，星澎能够在简单的题目中抓住关键性质，能够很快的实现一些简单的题目，但是在做一些较难题目时，应该从部分分做起，而不是直接就思考正解做法，这样很容易导致，想不出正解就整个题目没分的情况，这块需要注意下，继续加油。</t>
  </si>
  <si>
    <t>折半搜索，博弈论（通过进行分类讨论，之后进行总结），通过观察将图论问题转化为图上问题。
明白了我们可以将一些相似的模板与题目进行联想，从而找到思路，也可以通过样例大小推出时间复杂度，从而确定解题思路</t>
  </si>
  <si>
    <t>对于大部分问题只写出了暴力写法，没有透彻的分析题目，导致Wrong Answer</t>
  </si>
  <si>
    <t>多做与数学相关的题目，且要仔细分析题目，争取拿到部分分</t>
  </si>
  <si>
    <t>今天主要选讲了提高组的真题，聚焦在如何从题目中捕捉特殊性质与关键特点，并结合一些“小技巧”来将原本 O(n²) 或更高复杂度的算法调优到 O(n log n) 或 O(n) 级别。宇然能够在老师或同学发起讨论时给予回应，课堂上既认真倾听也适时参与。在代码方面，宇然基础扎实，对题目特殊性质和优化思路有较好把握，能够在指导下想出核心步骤，但在整体思路与细节实现上还需进一步锻炼。在测试中，宇然能够在简单的题目中抓住关键性质，并且在部分代码中使用技巧来提升代码效率，成功写出了一道难题的部分分代码，还是不错的。但是在没有成功的把题目优化，非常可惜，在做题的时候需要多想一想题目是否和之前学过的某个算法类似，通过之前学过的算法来优化时间复杂度，继续加油。</t>
  </si>
  <si>
    <t>折半搜索；遇到情况较少的博弈类题目，先分类讨论，在总结；数学中判断两个函数是否有交点，联立方程通过德尔塔(小三角 = b^2+4ac)看是否有解；把一些不是图论的题目经过(神秘)分析转换后变成图上的题目；在求符合某种特殊的方案数时，如果直接计算能不太行，就可以用：合法方案数 = 总数-不合法数，用于解决一些求方案数(计数)问题。把之前没有学好的东西，巩固的更好，对于难题就有更多的手段去解决。</t>
  </si>
  <si>
    <t>没有把控好时间，只顾着做一道题；没有仔细的观察题目导致扣分，数组开小导致越界。</t>
  </si>
  <si>
    <t>如何把一些不是图论的题目经过(神秘)分析转换后变成图上的题目的(神秘)方法；博弈类题目的分类讨论；折半搜索；练习dp的题目来多加练习设计状态（转移方程）的能力</t>
  </si>
  <si>
    <t>今天主要选讲了提高组的真题，聚焦在如何从题目中捕捉特殊性质与关键特点，并结合一些“小技巧”来将原本 O(n²) 或更高复杂度的算法调优到 O(n log n) 或 O(n) 级别。智宸在课堂上能够专心听讲并在必要时做出回应。在代码方面，智宸已能意识到从题目中提取关键信息对于算法的重要性，并尝试使用基础的小技巧来缩减常数或降低复杂度。在测试中，智宸能够在题目中抓住关键性质，成功写出了一些题目的部分分代码，还是不错的。但是在一道用二分优化的题目中，孩子没想到优化方法，后续需要通过不断练习来提高算法优化技巧的熟练度。后续会通过不断练习来提高算法优化技巧的熟练度。</t>
  </si>
  <si>
    <t>【xx】能够迅速的从题目中抓住关键性质，然后灵活运用技巧将代码的时间复杂度优化到一个可以完全通过题目的程度，成功使用二分做出了一道较难的题目。不过在做一道哈希问题时，【xx】对于哈希有些忘记了，在老师讲解后，会想起哈希的原理及作用，后续可以再去练习下哈希。</t>
  </si>
  <si>
    <t>【xx】通过今天的学习，能够在题目中抓住关键性质，并且在部分代码中使用技巧来提升代码效率，成功写出了压轴题的部分分代码，还是不错的。但是在一道用二分优化的题目中，孩子没想到优化方法，后续需要通过不断练习来提高算法优化技巧的熟练度。</t>
  </si>
  <si>
    <t>代码能力取决于总分数</t>
  </si>
  <si>
    <t>理解能力取决于考试第二题是否 ac</t>
  </si>
  <si>
    <t>代码能力（考试情况）</t>
  </si>
  <si>
    <t>今天选讲了提高组的真题，重点讲解了在面对冗长代码时如何通过模块化拆分、封装函数来保持逻辑清晰，并介绍了哈希这一高效优化技巧，帮助同学们在解决字符串及模拟问题时更加得心应手。</t>
  </si>
  <si>
    <t>今天选讲了提高组的真题，重点讲解了在面对冗长代码时如何通过模块化拆分、封装函数来保持逻辑清晰，并介绍了哈希这一高效优化技巧，帮助同学们在解决字符串及模拟问题时更加得心应手。葛义同学课堂积极度良好。能够参与互动，跟上课堂节奏，表现出学习热情。葛义在本次测试中表现不错，葛义能够解决基础的问题，在做其他题目时能够去获取部分分数，在面对中等题的时候，也能能够分析出问题的类型，但是孩子对于普及组二分 or 双指针的使用不是很熟练，实现代码的时候遇到了困难，需要加强基础算法的熟练度，继续加油。后续会通过不断练习来提高算法优化技巧的熟练度。</t>
  </si>
  <si>
    <t>【xx】同学课堂积极度高。能主动参与讨论，积极回答问题，带动了课堂氛围。</t>
  </si>
  <si>
    <t>【xx】在本次测试中表现非常出色，考了班里前三名，【xx】能够迅速的解决基础的问题，在面对中等题的时候，也能能够很好的分析出问题的类型，非常迅速的使用对应的算法解决问题。在面对一些困难题时，孩子能够拿到一定的部分分。不过在分析正解时还是缺少点经验，比如说在做 dp 问题时，还是较难分析出题目的dp属性，后续需要加强对于难题的练习，继续加油。</t>
  </si>
  <si>
    <t>【xx】同学对于模块化拆分、函数封装及哈希优化的原理理解深入，能够在思考问题时迅速抓住核心，利用到今天所学到的知识点，【xx】在写代码时能够通过封装函数将冗长的代码拆解成多个模块，然后独立调用，使得代码读起来简洁。并且能够巧妙的通过哈希来解决查找问题。</t>
  </si>
  <si>
    <t>【xx】同学课堂积极度良好。能够参与互动，跟上课堂节奏，表现出学习热情。</t>
  </si>
  <si>
    <t>【xx】在本次测试中表现不错，【xx】能够迅速的解决基础的问题，在面对中等题的时候，也能能够分析出问题的类型，能够使用对应的算法解决问题，但是实现代码的速度还是有些慢，还是需要加强基础算法的熟练度。在面对一些困难题时，孩子能够拿到一定的部分分。不过在分析正解时还是缺少点经验，比如说在做 dp 问题时，还是较难分析出题目的dp属性，后续需要加强对于难题的练习，继续加油。</t>
  </si>
  <si>
    <t>【xx】同学对核心思路掌握较好，能够在部分题目中运用模块化和哈希技巧。【xx】在写代码时能够通过封装函数将冗长的代码拆解成多个模块，然后独立调用，使得代码读起来简洁。</t>
  </si>
  <si>
    <t>后续会通过反思加上总结的方法来锻炼优化建模能力。</t>
  </si>
  <si>
    <t>【xx】同学能认真听讲，但互动较少。后续会加强与孩子的互动，让孩子在较轻松的氛围中练习发言，逐步提升参与热情。</t>
  </si>
  <si>
    <t>【xx】在本次测试中表现不错，【xx】能够解决基础的问题，在做其他题目时能够去获取部分分数，在面对中等题的时候，也能能够分析出问题的类型，但是孩子对于普及组二分 or 双指针的使用不是很熟练，实现代码的时候遇到了困难，需要加强基础算法的熟练度，继续加油。</t>
  </si>
  <si>
    <t>今天在课上学习了异或前缀和(相当于普通前缀和的改版，每一位数字都与前一位相异或，当要查询[l~r]这个区间时，设使用a数组保存异或的结果，只需返回a[r]^a[l-1]即可)还学习了异或哈希（用于维护出现字数是否为偶数）以及和哈希（维护每个对象是否只出现了一次）。</t>
  </si>
  <si>
    <t>在比赛中想到了思路，但不知道如何快速计算数字在二进制下的最高位，导致只写了暴力代码；同时，在第一、二题中一开始没有开long long，导致浪费了一些时间去找bug。最后，在题目“异异或或异异或”中，写暴力写法时，没有注意到异或和小于号的优先级，导致耗了一段时间去测试哪里出了问题</t>
  </si>
  <si>
    <t>在做题时，多注意题目的数据范围，防止因开错数据类型导致错误。统计，谨记各种符号的优先级，防止因优先级导致错误。多学一些C++自带函数，减少因不知道用什么函数而出现的错误。</t>
  </si>
  <si>
    <t>今天选讲了提高组的真题，重点讲解了在面对冗长代码时如何通过模块化拆分、封装函数来保持逻辑清晰，并介绍了哈希这一高效优化技巧，帮助同学们在解决字符串及模拟问题时更加得心应手。奕淳课堂积极度良好。能够参与互动，跟上课堂节奏，表现出学习热情。奕淳对于模块化拆分、函数封装及哈希优化的原理理解深入，能够在思考问题时迅速抓住核心，利用到今天所学到的知识点，奕淳 在写代码时能够通过封装函数将冗长的代码拆解成多个模块，然后独立调用，使得代码读起来简洁。并且能够巧妙的通过哈希来解决查找问题。奕淳在本次测试中表现非常出色，考了班里前三名，奕淳能够迅速的解决基础的问题，在面对中等题的时候，也能能够很好的分析出问题的类型，非常迅速的使用对应的算法解决问题。在面对一些困难题时，孩子能够拿到一定的部分分。不过在分析正解时还是缺少点经验，比如说在做 dp 问题时，还是较难分析出题目的dp属性，后续需要加强对于难题的练习，继续加油。
</t>
  </si>
  <si>
    <t>今天我学到了有关哈希的知识，如射箭比赛中的异或哈希（可以维护元素出现次数是否为偶数次）与星战中的和哈希（可以维护每样东西是否只出现过一次），可以用来优化许多代码（不止可以运用于字符串，还可以与图论等相结合），虽然因为运用了随机数，可能出现错误，但概率可以几乎忽略不计，视为一种正解，学习了位运算中有关按位异或（满足交换律与结合律）的知识，比如前缀异或和，下午进行了复赛模拟，训练了思维能力。了解了csp-s复赛中的一些真题，它们需要一定的数学基础。</t>
  </si>
  <si>
    <t>在复赛模拟中有部分暴力分没有拿全，一些正解的性质没有在比赛中发现。</t>
  </si>
  <si>
    <t>一些有关思维练习的内容还需训练，位运算的一些性质还要多多了解，练习观察题解关键思路的能力。</t>
  </si>
  <si>
    <t>今天选讲了提高组的真题，重点讲解了在面对冗长代码时如何通过模块化拆分、封装函数来保持逻辑清晰，并介绍了哈希这一高效优化技巧，帮助同学们在解决字符串及模拟问题时更加得心应手。廷锴课堂积极度高。能主动参与讨论，积极回答问题，带动了课堂氛围。廷锴对于模块化拆分、函数封装及哈希优化的原理理解深入，能够在思考问题时迅速抓住核心，利用到今天所学到的知识点，廷锴在写代码时能够通过封装函数将冗长的代码拆解成多个模块，然后独立调用，使得代码读起来简洁。并且能够巧妙的通过哈希来解决查找问题。廷锴在本次测试中表现非常出色，考了班里前三名，廷锴能够迅速的解决基础的问题，在面对中等题的时候，也能能够很好的分析出问题的类型，非常迅速的使用对应的算法解决问题。在面对一些困难题时，孩子能够拿到一定的部分分。不过在分析正解时还是缺少点经验，比如说在做 dp 问题时，还是较难分析出题目的dp属性，后续需要加强对于难题的练习，继续加油。
</t>
  </si>
  <si>
    <t>主要学习了一些有关哈希的内容，和前缀异或和</t>
  </si>
  <si>
    <t>遇到了不知名但是致命的错误</t>
  </si>
  <si>
    <t>有关哈希中随机数int 的内容</t>
  </si>
  <si>
    <t>今天选讲了提高组的真题，重点讲解了在面对冗长代码时如何通过模块化拆分、封装函数来保持逻辑清晰，并介绍了哈希这一高效优化技巧，帮助同学们在解决字符串及模拟问题时更加得心应手。一实课堂积极度高。能主动参与讨论，积极回答问题，带动了课堂氛围。一实对于模块化拆分、函数封装及哈希优化的原理理解深入，能够在思考问题时迅速抓住核心，利用到今天所学到的知识点，一实在写代码时能够通过封装函数将冗长的代码拆解成多个模块，然后独立调用，使得代码读起来简洁。并且能够巧妙的通过哈希来解决查找问题。一实在本次测试中表现非常出色，考了班里前三名，一实能够迅速的解决基础的问题，在面对中等题的时候，也能能够很好的分析出问题的类型，非常迅速的使用对应的算法解决问题。在面对一些困难题时，孩子能够拿到一定的部分分。不过在分析正解时还是缺少点经验，比如说在做 dp 问题时，还是较难分析出题目的dp属性，后续需要加强对于难题的练习，继续加油。</t>
  </si>
  <si>
    <t>今天分析了前几年的几道csp-s真题，如24年的超速检测（由暴力方法联想到记录超速区间贪心，再由超速区间贪心转变到测速仪区间贪心的正解），22年的星战（由分析题目操作推断出与基环树都的相同点，想到维护出度的暴力方法，再依据时间复杂度的瓶颈对症下药，反向站在入度的角度考虑，将遍历点修改出度转变成常数级的维护入度0/最大值的方法，但仍然会出现冲突，便可联想到哈希，给予每一个点随机权值计算贡献的正解）。学习了一些复赛的做题技巧：
1.异或前缀和（T6异异或或异异或）:如加法前缀和的思路一样，O(n)线性维护异或和数组之后用O（1）的复杂度求得区间内的异或和，再通过仔细分析题面得出判断最高位是否是1的正解；
2.随机化哈希：
射箭游戏 、 星战：当数据处理容易出现冲突时，赋予每个点一个随机权值，利用随机数的方式规避冲突风险（并不是100%正确，但错误的概率已经小的可以忽略不计）</t>
  </si>
  <si>
    <t>1.测试中T1第三条边，没有开长整型long long ，导致int类型溢出部分测试点WA，各种方法尝试了半个小时才发现是数据类型的问题，耽误了很多时间
2.T2添加零：做题时已经将每一个点的需求值由条件转化出来，到这步为止都与正解相符，但没有观察到数据的特性，选择了一条会超时的路线，最终只取得了50分</t>
  </si>
  <si>
    <t>复习异或前缀和以及随机化思想，抽出空闲时间分析往年真题，摸清做题线路，并学会由暴力作法，题目数据，特性等一步一步分析得出正解，做题时要能通过数据范围/数据特殊性质捕捉到有关解法的思路，再加以分析，尝试最终推测出正确解法。</t>
  </si>
  <si>
    <t>今天选讲了提高组的真题，重点讲解了在面对冗长代码时如何通过模块化拆分、封装函数来保持逻辑清晰，并介绍了哈希这一高效优化技巧，帮助同学们在解决字符串及模拟问题时更加得心应手。允泽课堂积极度良好。能够参与互动，跟上课堂节奏，表现出学习热情。允泽对于模块化拆分、函数封装及哈希优化的原理理解深入，能够在思考问题时迅速抓住核心，利用到今天所学到的知识点，允泽在写代码时能够通过封装函数将冗长的代码拆解成多个模块，然后独立调用，使得代码读起来简洁。并且能够巧妙的通过哈希来解决查找问题。允泽在本次测试中表现不错，允泽能够迅速的解决基础的问题，在面对中等题的时候，也能能够分析出问题的类型，能够使用对应的算法解决问题，但是实现代码的速度还是有些慢，还是需要加强基础算法的熟练度。在面对一些困难题时，孩子能够拿到一定的部分分。不过在分析正解时还是缺少点经验，比如说在做 dp 问题时，还是较难分析出题目的dp属性，后续需要加强对于难题的练习，继续加油。
</t>
  </si>
  <si>
    <t>string 申必算法哈希[2]={“异或哈希”，“和哈希”};sting &amp;a[]=*申必算法哈希;a[0]=运用异或和为零，该数字的出现次数大概率为偶数的必要条件，用哈希随机大数字将其转化为充分条件（大概率），a[1]=出度总和为N是N个点出度均为1的必要条件，
同样用哈希随机大数字将其转化为充分条件；
！！十年OI一场空，不开____ ____见祖宗
不可以，总司令*T
________________
________________</t>
  </si>
  <si>
    <t>注意力不够</t>
  </si>
  <si>
    <t>今天选讲了提高组的真题，重点讲解了在面对冗长代码时如何通过模块化拆分、封装函数来保持逻辑清晰，并介绍了哈希这一高效优化技巧，帮助同学们在解决字符串及模拟问题时更加得心应手。维皓课堂积极度良好。能够参与互动，跟上课堂节奏，表现出学习热情。维皓对核心思路掌握较好，能够在部分题目中运用模块化和哈希技巧。维皓在写代码时能够通过封装函数将冗长的代码拆解成多个模块，然后独立调用，使得代码读起来简洁。维皓在本次测试中表现不错，维皓能够迅速的解决基础的问题，在面对中等题的时候，也能能够分析出问题的类型，能够使用对应的算法解决问题，但是实现代码的速度还是有些慢，还是需要加强基础算法的熟练度。在面对一些困难题时，孩子能够拿到一定的部分分。不过在分析正解时还是缺少点经验，比如说在做 dp 问题时，还是较难分析出题目的dp属性，后续需要加强对于难题的练习，继续加油。后续会通过反思加上总结的方法来锻炼优化建模能力。</t>
  </si>
  <si>
    <t>今天上午继续练习了CSP-S2真题,下午依旧进行测试.一天一天的不断练习能让我们增加对题目的熟练度,增强对知识的理解,从而让我们应对赛时难题时更加游刃有余.今天学到最有价值的知识就是使用哈希并用随机数映射数据以减小时间复杂度,以前没有想过这种解决方法,感觉很新奇</t>
  </si>
  <si>
    <t>测试的时候对于难题花费的时间有点长了,虽然做出了最难题,但如果是真正的比赛,反而不如拿了暴力分后去完成简单题,但对于平常的练习,努力功课难题还是很有意义的.</t>
  </si>
  <si>
    <t>哈希-&gt;字符串哈希,了解哈希冲突及题目数据会怎样卡哈希及其应对方法,还有使用随机数时利用哈希的思想进行解题.</t>
  </si>
  <si>
    <t>今天选讲了提高组的真题，重点讲解了在面对冗长代码时如何通过模块化拆分、封装函数来保持逻辑清晰，并介绍了哈希这一高效优化技巧，帮助同学们在解决字符串及模拟问题时更加得心应手。靖轩课堂积极度良好。能够参与互动，跟上课堂节奏，表现出学习热情。靖轩对核心思路掌握较好，能够在部分题目中运用模块化和哈希技巧。靖轩在写代码时能够通过封装函数将冗长的代码拆解成多个模块，然后独立调用，使得代码读起来简洁。靖轩在本次测试中表现不错，靖轩能够迅速的解决基础的问题，并且靖轩是整个 Xp05 唯一一个做出最后一题的同学，非常厉害，不过由于时间关系，没有时间去实现前面的中等题，是比较可惜的，需要加强对时间的把控，继续加油。</t>
  </si>
  <si>
    <t>超速检测：通过观察题目特性发现车辆超速的特点从而抽象成区间选点的贪心题目求解
射箭比赛：依旧通过观察题目特性加上分析发现警长只能在偶数时且数字出现次数为偶数次时能获胜，从而得到将数字异或判断是否为0，但是偶数-&gt;异或和为0，但和为0不一定偶数，所以使用异或哈希将数值变为大随机数从而大大减少出错可能性（出错概率忽略不计）
星战：还是观察发现题目要求一个时刻图是否为内向の基环数，通过维护当前出边个数与权值乘积与单个数累加是否相等，再通过和哈希将数值变大降低出错概率</t>
  </si>
  <si>
    <t>测试时T6没有考虑到异或与小于号间优先级的问题，导致浪费了约50分钟时间</t>
  </si>
  <si>
    <t>需要提升对思维类题目抽象分析的过程，提升自己的注意力（分析题目性质），做题先打暴力分再看结合样例特殊性质分析</t>
  </si>
  <si>
    <t>今天选讲了提高组的真题，重点讲解了在面对冗长代码时如何通过模块化拆分、封装函数来保持逻辑清晰，并介绍了哈希这一高效优化技巧，帮助同学们在解决字符串及模拟问题时更加得心应手。子轩课堂积极度良好。能够参与互动，跟上课堂节奏，表现出学习热情。子轩对核心思路掌握较好，能够在部分题目中运用模块化和哈希技巧。子轩在写代码时能够通过封装函数将冗长的代码拆解成多个模块，然后独立调用，使得代码读起来简洁。子轩在本次测试中表现不错，子轩能够迅速的解决基础的问题，在面对中等题的时候，也能能够分析出问题的类型，能够使用对应的算法解决问题，但是实现代码的速度还是有些慢，还是需要加强基础算法的熟练度。在面对一些困难题时，孩子能够拿到一定的部分分。同时需要注意当在被一道题目卡的时候，不妨看看其他题目，同时可以通过调试等手段来判断出代码是哪写错了，继续加油。
</t>
  </si>
  <si>
    <t>学了异或前缀和，哈希依赖随机性的妙用（虽然但是会不会用另说），学名”和哈希“和”异或哈希“，分别用于维护奇偶统计和”唯一性“之类的统计等问题，以及某些图论和dp的小思想
T4的dp表明可以考虑对情况的分类来设计状态（对于情况可以分类为较为有限的数量时。可以考虑使用，
T5中，需要注意LCA和距离并不是必然联系的，LCA的关键在“祖先“性质，是在有根树中，但T5的树是无根的，故处理T5时候应该正确的想找到两点间路径中点（或者说路径这个子树的重心，这个表述比较形式化和复杂化，但是准确的能够表述T5中这条链中点可以选到两个点的事实），另外积累一下，欧拉环游长度不需要枚举，可以直接由2*(n-1)计算，最后关于舍弃最长链的问题也积累一下，最后注意一下向上下取整的问题，是在一系列问题中值得讨论的，实在不行搓一下分类。
最后T6中的，积累一下二进制中，最高位对其大小有决定性影响，故处理问题时可以考虑针对最高位处理（其实个人感觉T6有点数位dp的意思，但是不知道能不能算）</t>
  </si>
  <si>
    <t>不会骗分，没决心骗分，别的方面……有的思路比较玄学吧，能想出来正解都是奇迹。</t>
  </si>
  <si>
    <t>dp还得练，二进制位运算的一些性质值得再去研究一下，另外考虑领一领部分分，课程中每道题目都会讲清楚暴力解法就是在告诉我这个，但是我似乎总是下不去某种决心，非要想出正解来……这个得把心态调整好，牢记考试“以大局为重以得分为主”的原则</t>
  </si>
  <si>
    <t>今天选讲了提高组的真题，重点讲解了在面对冗长代码时如何通过模块化拆分、封装函数来保持逻辑清晰，并介绍了哈希这一高效优化技巧，帮助同学们在解决字符串及模拟问题时更加得心应手。奇阳课堂积极度良好。能够参与互动，跟上课堂节奏，表现出学习热情。奇阳对核心思路掌握较好，能够在部分题目中运用模块化和哈希技巧。奇阳在写代码时能够通过封装函数将冗长的代码拆解成多个模块，然后独立调用，使得代码读起来简洁。奇阳在本次测试中表现不错，比赛前期表现非常出色，曾一度到达前二，奇阳能够迅速的解决基础的问题，在面对中等题的时候，也能能够分析出问题的类型，能够使用对应的算法解决问题，但是实现代码的速度还是有些慢，还是需要加强基础算法的熟练度。在面对一些困难题时，孩子能够拿到一定的部分分。不过在分析正解时还是缺少点经验，比如说在做 dp 问题时，还是较难分析出题目的dp属性，后续需要加强对于难题的练习，继续加油。后续会通过反思加上总结的方法来锻炼优化建模能力。</t>
  </si>
  <si>
    <t>知识巩固：“不可以，总司令”（“No,Commander”）；
新知学习：随机化哈希（异或哈希判断区间出现次数奇偶性，和哈希判断区间值是否都是1）减小逆定理错误概率。</t>
  </si>
  <si>
    <t>T2写完暴力30pts后死磕贪心，但其实没有必然正确的贪心策略，正解是考虑不带DP的状态转移，由于多操作一次一定更优，所以直接判断能不能操作一次，能的话就操作，并把当前状态扔到set里，从而状态转移。（然而宿舍大佬GWH记忆化搜索卡过了，果然还是要先写个最暴力的暴力试试）；
T3一眼想出正解，代码调了好久，最后手写二分还写炸了，而且赛时调到最后居然忘了只考虑数对，不考虑位置，还在改O(n log n)的插入排序，只能暴力30pts；
T4没有什么思路，看了特殊性质后只骗了10pts，赶紧跑了；
T5特殊性质卡了好久，链的情况一眼就看出来了，可惜dfs写炸了，后来改为数学归纳求通解又想错了，只能0pts去看最后一题了；
T6看完后扔掉大脑写了一个50pts的暴力（然而最暴力的20pts暴力居然不开前缀异或和优化，看来还是带着脑子写暴力的），后面特殊性质想到了核心观察的不等式，甚至都想到了可以从高位开始按位枚举这一位二进制是0/1，如果两个函数的异或和是0，y的是1，就会有贡献，但没有考虑到这一位有贡献，更高位可能抵消了后面所有的贡献，其实考虑等比数列求和易得正解，只考虑最高位即可，然而赛时最后时间不够了，只能回去调T3的三个二分+插入排序了。</t>
  </si>
  <si>
    <t>对于一些题目对特殊性质太执着，总是认为肯定还有什么我没有发现，然而事实是一般的特殊性质题（显然T2不一般）基本上特殊性质都能很快想到（T1每一次都一眼秒了），但在如何运用这些性质解题上还需要手玩更多样例。</t>
  </si>
  <si>
    <t>今天选讲了提高组的真题，重点讲解了在面对冗长代码时如何通过模块化拆分、封装函数来保持逻辑清晰，并介绍了哈希这一高效优化技巧，帮助同学们在解决字符串及模拟问题时更加得心应手。星澎课堂积极度高。能主动参与讨论，积极回答问题，带动了课堂氛围。星澎对核心思路掌握较好，能够在部分题目中运用模块化和哈希技巧。星澎在写代码时能够通过封装函数将冗长的代码拆解成多个模块，然后独立调用，使得代码读起来简洁。星澎在本次测试中表现不错，星澎能够解决基础的问题，在做其他题目时能够去获取部分分数，在面对中等题的时候，也能能够分析出问题的类型，但是孩子对于普及组二分 or 双指针的使用不是很熟练，实现代码的时候遇到了困难，需要加强基础算法的熟练度，继续加油。后续会通过反思加上总结的方法来锻炼优化建模能力。</t>
  </si>
  <si>
    <t>今天学习了非常多在算法竞赛中有很大帮助的解题经验，比如射箭比赛这道题中，我学到了一种优化问题的好方法，也就是借助哈希的思想，使用随机数，让数字之间的异或和为0的概率大大减小，使用异或哈希，用于快速判断组合出现次数或序列元素重复性，原理就是异或运算相同为零、不同为一，并且是有交换率的，还学到了星战这道题中的一种树，叫做基环树，基环树又分为基环外向树和基环内向树，这道题也是可以用我们刚才射箭比赛这道题中的哈希思想去解的，并且这是一个和哈希，可以维护每一个东西只出现一次，因为随机化的概率虽然不是百分之百，但我们可以忽略不计，出题人也没办法卡你的随机数，所以之后的题目中，我可以多去想一想这种随机化的方法能不能解题，下午这场比赛也让我收获到了许多知识，首先就是解题时先看数据范围，能写暴力的先写上暴力这几分，在考虑正解，我还学习到了在做某些DP题时，DP数组的状态是什么这个问题是很重要的，比如fangz的分数这道题，正解的思路就是DP数组的第一维表示第几场比赛，第二维0/1/2表示的就是第i场比赛是在删除区间的前面、里面还是后面，这就启示我们，DP数组的维度可以表示某个状态，来维护我们的某种最值，今天印象最深的就是异异或或异异或这道题，我明白了做题时要学会转化，把题目里的公式进行转化，没准就能得到解题思路，还学会了一种方法，就是在计算异或的大小时，只需要看最高位做出的贡献就可以了，这样我们的时间复杂度就会降低，从而通过题目。我还明白了，竞赛时要合理规划时间，暴力、正解都要留时间去思考。</t>
  </si>
  <si>
    <t>在测试中的第三题，明明知道是二分，以为需要看每个数字的下标，结果想复杂了，没有写对，其他题也只是拿了暴力的分数，没有想出正解。所以以后要多试一些样例，找到规律。</t>
  </si>
  <si>
    <t>以后还是要多观察题目，挖掘隐含信息，多想一些能够降低时间复杂度的方法，巧妙的运用出题人给你的一些提示和自己的思考去挖掘正解，而不是停留在暴力分。</t>
  </si>
  <si>
    <t>今天选讲了提高组的真题，重点讲解了在面对冗长代码时如何通过模块化拆分、封装函数来保持逻辑清晰，并介绍了哈希这一高效优化技巧，帮助同学们在解决字符串及模拟问题时更加得心应手。世昌课堂积极度良好。能够参与互动，跟上课堂节奏，表现出学习热情。世昌对核心思路掌握较好，能够在部分题目中运用模块化和哈希技巧。世昌在写代码时能够通过封装函数将冗长的代码拆解成多个模块，然后独立调用，使得代码读起来简洁。世昌在本次测试中表现不错，世昌能够解决基础的问题，在做其他题目时能够去获取部分分数，在面对中等题的时候，也能能够分析出问题的类型，但是孩子对于普及组二分 or 双指针的使用不是很熟练，实现代码的时候遇到了困难，需要加强基础算法的熟练度，继续加油。后续会通过反思加上总结的方法来锻炼优化建模能力。</t>
  </si>
  <si>
    <t>今天学到了：
·异或前缀和（[i~j]=pre[j]^pre[i-1]，可用于解决区间异或问题)
·特殊性质：2^k&gt;2^0+2^1+...+2^k-1(n^m意为n的m次方）
·基环树（入度均为1——内向基环树，出度均为1——外向基环树，从任意一点出发都可走到环上、任意点可达，可用于与星战类似的题的思路）
·随机化哈希优化（将每个值对应一个随机数存储，可用于与射箭问题类似的题的维护）：
和哈希，维护唯一对应
异或哈希，根据异或性质，将区间对应并异或，如果为0，则区间内不同数的个数可能都为偶数
·可以把公式拆解来思考问题（例如模拟题第2题将ai=|a|+1-i转换成ai+i-1=|a|，以ai+i-1和|a|排序贪心求最值；模拟题第6题可将 f(x^y)^f(y^z)&gt;f(x^z)转换成f(x^z)^y&gt;f(x^z),将思路变为思考一个数字异或上另一个数字是否会变大）</t>
  </si>
  <si>
    <t>·做第2题时忘开sort排序导致过不了样例
·做第6题时没考虑异或的优先级，没加括号导致输出错误
·做第1、2题时没开long long导致差点没过样例</t>
  </si>
  <si>
    <t>多练习动态规划、哈希题
以后考试的流程belike：
1、读题
2、看数据范围（知复杂度、特殊性质）
3、不开long long见祖宗
4、依据特殊性质“骗分”
5、丢掉脑子，直接暴力
6、无视TLE继续前进
7、全暴力完后有公式的拆公式，没公式的依据暴力找特殊性质思考
（8、全WA）</t>
  </si>
  <si>
    <t>今天选讲了提高组的真题，重点讲解了在面对冗长代码时如何通过模块化拆分、封装函数来保持逻辑清晰，并介绍了哈希这一高效优化技巧，帮助同学们在解决字符串及模拟问题时更加得心应手。岳琳课堂积极度良好。能够参与互动，跟上课堂节奏，表现出学习热情。岳琳对核心思路掌握较好，能够在部分题目中运用模块化和哈希技巧。岳琳在写代码时能够通过封装函数将冗长的代码拆解成多个模块，然后独立调用，使得代码读起来简洁。岳琳在本次测试中表现不错，岳琳能够解决基础的问题，在做其他题目时能够去获取部分分数，在面对中等题的时候，也能能够分析出问题的类型，但是孩子对于普及组二分 or 双指针的使用不是很熟练，实现代码的时候遇到了困难，并且准备写一道题目的正解时，需要多加思考其性质，以及实现方式，继续加油。
</t>
  </si>
  <si>
    <t>今天我们上午讲解了例题超速检测、射箭以及星战，学习了如何应用哈希来将每个特定数值映射成特定的数，以及异或哈希以及和哈希：异或哈希是根据异或运算满足交换律和结合率以及两个相同的数字异或等于零这个性质，可以快速检查是否两两相等；而和哈希维护每一样东西是否只出现了一样。还学了异或前缀和，同时也学习了异或许多美妙的性质。也学习了如何随机化以及在随机化上加上哈希的思想。在做一些包含还未学习的知识时，我们要稳住心态，认真读题，将尽可能能拿到的分数都拿到。在我们想不到正解时，一定要回归题目信息，看看还能不能发现一些题目中的特殊小性质。</t>
  </si>
  <si>
    <t>在今天下午测试时，在第三问直接疯狂套数据结构，导致debug时间太久，最后依旧没有把所有题目的部分分拿到手，在最后一题打暴力时，我也没有注意到异或的优先级竟然低于大于小于号，导致没有骗到该有的分数。在思考第三题时也过于被题目的条件所限制，导致虽然思路与正解类似，但代码与实现难度与实现时间都提升了一个档次，浪费了接近一个小时的时间在这一题上。第二题也是只停留在了分析其给的公式之中，没有更深入的思考这个程序的实现过程，导致一点分都没有骗到</t>
  </si>
  <si>
    <t>在对于一些注重于考察数学以及逻辑思维的题目上，我应当更注重于思考代码如何实现，如何灵活利用题目中所给的信息。对于题意简单明了的题目，在花更多的时间在思考题目的性质</t>
  </si>
  <si>
    <t>今天选讲了提高组的真题，重点讲解了在面对冗长代码时如何通过模块化拆分、封装函数来保持逻辑清晰，并介绍了哈希这一高效优化技巧，帮助同学们在解决字符串及模拟问题时更加得心应手。梓涵课堂积极度良好。能够参与互动，跟上课堂节奏，表现出学习热情。梓涵对核心思路掌握较好，能够在部分题目中运用模块化和哈希技巧。梓涵在写代码时能够通过封装函数将冗长的代码拆解成多个模块，然后独立调用，使得代码读起来简洁。梓涵在本次测试中表现不错，梓涵能够解决基础的问题，在做其他题目时能够去获取部分分数，在面对中等题的时候，也能能够分析出问题的类型，梓涵能使用Xp04刚学习的树状数组去实现题目，这点做的非常不错，但是在使用一些高级数据结构时，可以先思考下有没有更加简单的方式，在对于一些数据结构不熟悉的时候去使用，调试成本非常大，下次注意。</t>
  </si>
  <si>
    <t>上午讲了星战、射箭游戏以及超速检测三道题；下午进行了复赛模拟测试并对其中的题目全部进行了讲解。
收获了异或哈希以及和哈希的知识点、前缀异或和。</t>
  </si>
  <si>
    <t>第二题注意力不够，没有观察出题意（又或者是观察出来了但没有用代码实现）；第三题的总体思路是对的，已经想出了排序+二分，在代码的细节处理上有些许失误，导致没有通过；第四到六题没有推出题目的意思，只能根据特殊测试点骗分。</t>
  </si>
  <si>
    <t>要多练习DP的题目，提升状态设计能力以及推理递推式的能力；多做思维题，提升思维、观察力和注意力。多做练习，提升写代码的熟练度，减少在代码细节上的失误。</t>
  </si>
  <si>
    <t>异或哈希&amp;&amp;和哈希，两者通过随机数&amp;&amp;哈希来实现，前者可以运算维护物品出现次数是不是偶数次，后者维护每样物品是不是只出现几次；在做一些给予数学/其他公式时，实在不会可以把公式进行转换再去尝试。异或运算的前缀和异或。</t>
  </si>
  <si>
    <t>没有合理分配时间，在一道题上花费了太多时间；没有仔细审题导致数据范围开小。</t>
  </si>
  <si>
    <t>哈希使用方法，多联系dp题目来帮助更好的设计状态(转移方程)，考试时先从我擅长的题目做起，再去做难的题目，不要被卡太久，太久就换题：）；多做题来锻炼思维能力，可以在做题时更快想出方法</t>
  </si>
  <si>
    <t>今天选讲了提高组的真题，重点讲解了在面对冗长代码时如何通过模块化拆分、封装函数来保持逻辑清晰，并介绍了哈希这一高效优化技巧，帮助同学们在解决字符串及模拟问题时更加得心应手。智宸同学课堂积极度良好。能够参与互动，跟上课堂节奏，表现出学习热情。智宸在本次测试中表现不错，智宸能够解决基础的问题，在做其他题目时能够去获取部分分数，在面对中等题的时候，也能能够分析出问题的类型，但是孩子对于普及组二分 or 双指针的使用不是很熟练，实现代码的时候遇到了困难，需要加强基础算法的熟练度，继续加油。后续会通过不断练习来提高算法优化技巧的熟练度。</t>
  </si>
  <si>
    <t>学习了哈希的相关知识 -&gt; 随机性的题解，不是百分百正确，但不正确的概率小到可以忽略不记 -&gt; 当然如果真这么倒霉那也没辙了。今天学习的哈希知识：异或哈希、和哈希；
做题时不要觉得这个算法过不去就不往这个方向想，例如 2025-xp05-04-T2 中，可以尝试用DFS来解题，逐渐找出正确思路(想到了DFS但感觉过不了就没往这个方向想，做法不可取)；
学会注意题目的某些数学性质，例如2025-xp05-04-T3 中，a[i] + a[j] 需满足 L ≤ a[i] + a[j] ≤ R 且 1 ≤ i ＜ j ≤ n ，但其数学性质是 a[i] 和 a[j] 的位置可以交换，当 a[i] 和 a[j] 满足条件一但不满足条件二时运用加法交换律交互i，j就可以满足两个条件，运用这个数学特性就可以轻松解题；
当暴力、搜索等算法都无法解开题目时可以尝试使用动态规划，例如2025-xp05-04-T4 中，题目的正解使用的时动态规划，通过一些区间的规定以及转移方程就可以AC整道题目；
做题时如果有了思路就不要放弃，想方设法实现它，例如 2025-xp05-04-T5 中，在考试时和正解思路基本一致
(赛时思考过程如下)
/**
第一个测试样例的n&lt;=100，这个数据大小应该可以暴力一下
观察：
测试点1中，所以有的边(u_i,v_i)都满足u_i = i,v_i = i + 1,也就是说测试点一中的树绝对是以链的形式存在的
烧烤：
如果我要把整颗树都涂成蓝色的，那就需要先把整颗树涂成红色或蓝色，想要把整颗树都涂成红色的就是要让fa走遍整颗树的最短路。
再烧烤：
现在，整颗树都是红色或蓝色的了(在fa走遍整颗树时fb可能会走到fa已经走过的位置)，那么fb就可以先走到fa的起点，再顺着fa走过的路走一遍 -&gt; fb走的轮数 = fa走的轮数 + fb走到fa需要的额外轮数，所以可以推出一个可能不对但我感觉对的结论：最少走的轮数等于两倍的fa走遍整颗树的最小轮数
那么，又可以想到fa走遍整颗树的轮数最小的情况因该是先走短路再回头走长路，也就是说可以把fa作为一个根，判断其子树
的深度，只有最深的那颗字数不需要乘2，其他都要，最后累加
**/
对于这个思路似乎很难实现，但如果再仔细思考一下或许就能写出题解；
在做一些与位运算等二进制知识有关的时候可以联系二进制的部分性质来降低算法时间复杂度，例如 2025-xp05-04-T6 中，
(后续收获的内容需参考以下赛时思路)
/**
既然f(l,r) = a_l ^ a_l+1 ^ a_l+2 ^ ··· ^ a_r-1 ^ a_r ，那么f(x,y) ^ f(y,z) 不就是↓
a_x ^ a_x + 1 ^ ··· ^ a_y ^ a_y ^ a_y+1 ^ ··· ^ a_z
那不就是f(x,z)^x_y吗？
所以实际上要求的f(x,y) ^ f(y,z) &gt; f(x,z)
就是f(x,z) ^ x_y &gt; f(x,z)
而f(x,z) = f(x,z) , 所以关键是在于这个y
**/
通过以上赛时思路可以联系二进制的位运算中的异或运算的一些性质，如果想要 a ⨁ b 的值比 a 大，那就看 a 和 b 的最高位。如果运算结果的二进制的最高位比 a 的二进制的最高位大。通过这个性质就能得出这道题的正解。</t>
  </si>
  <si>
    <t>在做“添加零”的时候因为根本每往DFS上想导致没有通过；
在做“对数”时因为没有观察到题目中的数学性质导致没有完全通过；
在做“fangz 的分数”时因为没有想到动态规划算法导致没有完全通过；
在做“涂树”时因为有思路但不是很会实现而选择跳过该题导致没有通过；
在做“异异或或异异或”时因为没有联系到其二进制原理导致没有完全通过</t>
  </si>
  <si>
    <t>计划：多复习一些动态规划相关的知识，加深对算法的理解以及增加状态设计和状态转移方程的设计的熟练度；多做一些与动态规划或二进制相关的题目；</t>
  </si>
  <si>
    <t>今天选讲了提高组的真题，重点讲解了在面对冗长代码时如何通过模块化拆分、封装函数来保持逻辑清晰，并介绍了哈希这一高效优化技巧，帮助同学们在解决字符串及模拟问题时更加得心应手。孟霖课堂积极度良好。能够参与互动，跟上课堂节奏，表现出学习热情。孟霖对核心思路掌握较好，能够在部分题目中运用模块化和哈希技巧。孟霖在写代码时能够通过封装函数将冗长的代码拆解成多个模块，然后独立调用，使得代码读起来简洁。孟霖在本次测试中表现不错，孟霖能够解决基础的问题，在做其他题目时能够去获取部分分数，在面对中等题的时候，也能能够分析出问题的类型，但是孩子对于普及组二分 or 双指针的使用不是很熟练，实现代码的时候遇到了困难，并且准备写一道题目的正解时，需要多加思考其性质，以及实现方式，继续加油。
</t>
  </si>
  <si>
    <t>【xx】同学对于模块化拆分、函数封装及哈希优化的原理理解深入，能够在思考问题时迅速抓住核心，利用到今天所学到的知识点。</t>
  </si>
  <si>
    <t>【xx】通过今天的学习，能够通过封装函数将冗长的代码拆解成多个模块，然后独立调用，使得代码读起来简洁。并且能够巧妙的通过哈希来解决查找问题。</t>
  </si>
  <si>
    <t>今天学习了前缀异或和的查询与计算，哈希（异或哈希[因为异或符合结合律与交换律，如果一个区间里每一个数字出现次数都是偶数，那么他们的异或和为0。异或和是0就是偶数；异或和是0不一定是偶数。]，和哈希[维护每个元素只出现一次的数组]）,随机化（正确性不是百分之百，但错误的概率减小到可以忽略不计），基环树（如果所有点的出度都是1，那么是一个内向的基环树。如果所有点的入度都是1，那么就是一个外向的基环树。对于内向的基环树而言，从任意一个点出发，一定能走到环上。对于外向的基环树而言，环上的点出发，可以到达任意点。）</t>
  </si>
  <si>
    <t>对题目理解不透彻，基本上写的都是暴力代码，且对运算符（^）的运算优先级不熟悉导致错误</t>
  </si>
  <si>
    <t>多练习思维提升题目，尝试解开自己不会的题，谨记运算符的优先级，防止同样失误的出现</t>
  </si>
  <si>
    <t>今天选讲了提高组的真题，重点讲解了在面对冗长代码时如何通过模块化拆分、封装函数来保持逻辑清晰，并介绍了哈希这一高效优化技巧，帮助同学们在解决字符串及模拟问题时更加得心应手。宇然课堂积极度良好。能够参与互动，跟上课堂节奏，表现出学习热情。宇然对核心思路掌握较好，能够在部分题目中运用模块化和哈希技巧。宇然在写代码时能够通过封装函数将冗长的代码拆解成多个模块，然后独立调用，使得代码读起来简洁。宇然在本次测试中表现不错，能很好的执行自己的比赛策略，能够解决基础的问题，在做其他题目时能够去获取部分分数，在面对中等题的时候，也能能够分析出问题的类型，但是孩子对于普及组二分 or 双指针的使用不是很熟练，实现代码的时候遇到了困难，并且准备写一道题目的正解时，需要多加思考其性质，以及实现方式，继续加油。
</t>
  </si>
  <si>
    <t>【xx】同学对核心思路掌握较好，能够在部分题目中运用模块化和哈希技巧。</t>
  </si>
  <si>
    <t>【xx】通过今天的学习，可以将核心代码封装到函数中，但是对于具体的使用还是不太熟悉。虽然了解了哈希有什么用处，但是在具体题目中还是难以运用。</t>
  </si>
  <si>
    <t>【xx】同学能够将部分代码封装成函数，但是在具体的使用中还不是特别熟练。</t>
  </si>
  <si>
    <t>【xx】的代码仍然倾向于写一大段，缺少合理的模块化和封装，导致编写速度偏慢。对于哈希的技巧了解的不多，没能够在具体题目中运用。</t>
  </si>
  <si>
    <t>寒假集训学习反馈卡</t>
  </si>
  <si>
    <t>Today learn:
       复习二分答案
1、基于昨天学的二分答案，和自定义check函数的灵活运用，比较多的设计了模拟。
2、下面solve部分基本都是一样的，设一个l和一个r，while (l+1&lt;r)，在long long mid=(l+r)/2，用if判断一下，最后输出。
3、注意要初始化，每一次都要全部清零。</t>
  </si>
  <si>
    <t>要联系早上上课时的内容写代码</t>
  </si>
  <si>
    <t>今天是震天在二分算法的最后一课，今天的题目会更加地综合，更考验震天的代码实现能力。现在二分算法的问题思想震天已经理解地非常深刻了，能够在对应的问题中使用这个算法。代码实现的基本功还是有待提高，在实现时，会在一些地方会出些小错误。不过做题速度相比前几天，已经有了显著的提高，错误已经变得更少了。在测试中，也会根据部分分去写对应的代码。在寒假后的春季课程中，建议加强中等难度的模拟类问题的训练，可以获得更好的效果。</t>
  </si>
  <si>
    <t>T1</t>
  </si>
  <si>
    <t>T2</t>
  </si>
  <si>
    <t>T3</t>
  </si>
  <si>
    <t>T4</t>
  </si>
  <si>
    <t>考试总体表现</t>
  </si>
  <si>
    <t>反馈</t>
  </si>
  <si>
    <t>今天的课程主要进行了对于博弈论的学习、以及一道 CSP-S 的压轴题贪吃蛇。</t>
  </si>
  <si>
    <t>震轩</t>
  </si>
  <si>
    <t>2025⼩码王暑期集训 - 杭州营8⽉ 第二期-XP05-复赛模拟赛-04-一班</t>
  </si>
  <si>
    <t>名次</t>
  </si>
  <si>
    <t>参赛者</t>
  </si>
  <si>
    <t>团队备注</t>
  </si>
  <si>
    <t>总分</t>
  </si>
  <si>
    <t>T1
100</t>
  </si>
  <si>
    <t>T2
100</t>
  </si>
  <si>
    <t>T3
100</t>
  </si>
  <si>
    <t>T4
100</t>
  </si>
  <si>
    <t>T1评分</t>
  </si>
  <si>
    <t>T2评分</t>
  </si>
  <si>
    <t>T3评分</t>
  </si>
  <si>
    <t>T4评分</t>
  </si>
  <si>
    <t>今天的课程主要进行了对于博弈论的学习，通过运用博弈论来解决一道CSP-S的压轴题《贪吃蛇》。在晚上组织了同学们参加atcoder的比赛，体验与全球信奥选手同台竞技的氛围，锻炼孩子的思维能力，激发孩子的竞争意识与学习动力。今天的测试为OI赛制，模拟CSP-S复赛的真实环境，张梓涵在今天的测试中表现为A。整体表现优秀，能够熟练掌握并灵活运用知识解决复杂问题，展现了清晰的思维和扎实的功底。在补题环节，会与同学的交流自己的想法，并帮助同学解决代码问题，体现较好的表达与合作能力。希望孩子能继续保持深入钻研，多参加竞赛以拓展视野，并提升自我。</t>
  </si>
  <si>
    <t>今天的课程主要进行了对于博弈论的学习、以及一道CSP-S的压轴题贪吃蛇。奕淳积极参与课堂互动，对于博弈论知识有较好理解，并且能够独立完成 Nim，Bash 等问题。奕淳在本次CSP模拟中考的非常好。奕淳在第一道题中获取了满分，能够非常精细的实现模拟的代码。奕淳在第二道题中能从特殊性质入手，相出题目的正解并加以实现。在剩下的题目中，奕淳在代码实现方面遇到了困难，导致没有成功获取部分分，非常可惜，继续加油</t>
  </si>
  <si>
    <t>今天的课程主要进行了对于博弈论的学习、以及一道CSP-S的压轴题贪吃蛇。孟霖积极参与课堂互动，对于博弈论知识有较好理解，并且能够独立完成 Nim，Bash 等问题。孟霖在本次CSP模拟中考的非常好。孟霖在第一道题中获取了满分，是班里第一个 AC 的同学。孟霖在第二道题中获取了部分分，能够写对暴力分，并且在此基础上想到了特殊性质的解法。在剩下的题目中，孟霖能正确的读取题意并且有着很强的代码实现能力，获取了大部分的分数，非常不错，继续保持。对于 dp 问题，孟霖能够分别出题目类型，但是在实现的还是有些困难，后续可以增强对于 dp 以及哈希的练习，继续加油。</t>
  </si>
  <si>
    <t>今天的课程主要进行了对于博弈论的学习，通过运用博弈论来解决一道CSP-S的压轴题《贪吃蛇》。在晚上组织了同学们参加atcoder的比赛，体验与全球信奥选手同台竞技的氛围，锻炼孩子的思维能力，激发孩子的竞争意识与学习动力。今天的测试为OI赛制，模拟CSP-S复赛的真实环境，祁靖轩在今天的测试中表现为A。整体表现优秀，能够熟练掌握并灵活运用知识解决复杂问题，展现了清晰的思维和扎实的功底。在补题环节，会与同学的交流自己的想法，并帮助同学解决代码问题，体现较好的表达与合作能力。希望孩子能继续保持深入钻研，多参加竞赛以拓展视野，并提升自我。</t>
  </si>
  <si>
    <t>今天的课程主要进行了对于博弈论的学习，通过运用博弈论来解决一道CSP-S的压轴题《贪吃蛇》。在晚上组织了同学们参加atcoder的比赛，体验与全球信奥选手同台竞技的氛围，锻炼孩子的思维能力，激发孩子的竞争意识与学习动力。今天的测试为OI赛制，模拟CSP-S复赛的真实环境，熊子轩在今天的测试中表现为A-。整体表现较好，能够较好掌握知识并解决大部分问题，但在细节和稳定性方面仍有提升空间。学习过程中思路较清晰，但有时在时间把握和题目细节上稍显不足。后续会对孩子强调：在复盘中多关注错误环节，提升解题准确性。</t>
  </si>
  <si>
    <t>今天的课程主要进行了对于博弈论的学习，通过运用博弈论来解决一道CSP-S的压轴题《贪吃蛇》。在晚上组织了同学们参加atcoder的比赛，体验与全球信奥选手同台竞技的氛围，锻炼孩子的思维能力，激发孩子的竞争意识与学习动力。今天的测试为OI赛制，模拟CSP-S复赛的真实环境，陈一实在今天的测试中表现为A-。整体表现较好，能够较好掌握知识并解决大部分问题，但在细节和稳定性方面仍有提升空间。学习过程中思路较清晰，但有时在时间把握和题目细节上稍显不足。后续会对孩子强调：在复盘中多关注错误环节，提升解题准确性。</t>
  </si>
  <si>
    <t>今天的课程主要进行了对于博弈论的学习，通过运用博弈论来解决一道CSP-S的压轴题《贪吃蛇》。在晚上组织了同学们参加atcoder的比赛，体验与全球信奥选手同台竞技的氛围，锻炼孩子的思维能力，激发孩子的竞争意识与学习动力。今天的测试为OI赛制，模拟CSP-S复赛的真实环境，郭维皓在今天的测试中表现为A-。整体表现较好，能够较好掌握知识并解决大部分问题，但在细节和稳定性方面仍有提升空间。学习过程中思路较清晰，但有时在时间把握和题目细节上稍显不足。后续会对孩子强调：在复盘中多关注错误环节，提升解题准确性。</t>
  </si>
  <si>
    <t>今天的课程主要进行了对于博弈论的学习，通过运用博弈论来解决一道CSP-S的压轴题《贪吃蛇》。在晚上组织了同学们参加atcoder的比赛，体验与全球信奥选手同台竞技的氛围，锻炼孩子的思维能力，激发孩子的竞争意识与学习动力。今天的测试为OI赛制，模拟CSP-S复赛的真实环境，邓宇然在今天的测试中表现为A-。整体表现较好，能够较好掌握知识并解决大部分问题，但在细节和稳定性方面仍有提升空间。学习过程中思路较清晰，但有时在时间把握和题目细节上稍显不足。后续会对孩子强调：在复盘中多关注错误环节，提升解题准确性。</t>
  </si>
  <si>
    <t>今天的课程主要进行了对于博弈论的学习，通过运用博弈论来解决一道CSP-S的压轴题《贪吃蛇》。在晚上组织了同学们参加atcoder的比赛，体验与全球信奥选手同台竞技的氛围，锻炼孩子的思维能力，激发孩子的竞争意识与学习动力。今天的测试为OI赛制，模拟CSP-S复赛的真实环境，练皓文在今天的测试中表现为B+。表现良好，基本掌握知识点，能够完成多数任务，思路有时不够稳定。课堂学习积极，但在题目分析深度和解题完整性上仍有不足，需要进一步提升。后续会对孩子加强训练的系统性，多总结解题套路以增强稳健性。</t>
  </si>
  <si>
    <t>今天的课程主要进行了对于博弈论的学习，通过运用博弈论来解决一道CSP-S的压轴题《贪吃蛇》。在晚上组织了同学们参加atcoder的比赛，体验与全球信奥选手同台竞技的氛围，锻炼孩子的思维能力，激发孩子的竞争意识与学习动力。今天的测试为OI赛制，模拟CSP-S复赛的真实环境，何奇阳在今天的测试中表现为B+。表现良好，基本掌握知识点，能够完成多数任务，思路有时不够稳定。课堂学习积极，但在题目分析深度和解题完整性上仍有不足，需要进一步提升。后续会对孩子加强训练的系统性，多总结解题套路以增强稳健性。</t>
  </si>
  <si>
    <t>今天的课程主要进行了对于博弈论的学习，通过运用博弈论来解决一道CSP-S的压轴题《贪吃蛇》。在晚上组织了同学们参加atcoder的比赛，体验与全球信奥选手同台竞技的氛围，锻炼孩子的思维能力，激发孩子的竞争意识与学习动力。今天的测试为OI赛制，模拟CSP-S复赛的真实环境，杜星澎在今天的测试中表现为B+。表现良好，基本掌握知识点，能够完成多数任务，思路有时不够稳定。课堂学习积极，但在题目分析深度和解题完整性上仍有不足，需要进一步提升。后续会对孩子加强训练的系统性，多总结解题套路以增强稳健性。</t>
  </si>
  <si>
    <t>今天的课程主要进行了对于博弈论的学习，通过运用博弈论来解决一道CSP-S的压轴题《贪吃蛇》。在晚上组织了同学们参加atcoder的比赛，体验与全球信奥选手同台竞技的氛围，锻炼孩子的思维能力，激发孩子的竞争意识与学习动力。今天的测试为OI赛制，模拟CSP-S复赛的真实环境，余廷锴在今天的测试中表现为B+。表现良好，基本掌握知识点，能够完成多数任务，思路有时不够稳定。课堂学习积极，但在题目分析深度和解题完整性上仍有不足，需要进一步提升。后续会对孩子加强训练的系统性，多总结解题套路以增强稳健性。</t>
  </si>
  <si>
    <t>今天的课程主要进行了对于博弈论的学习，通过运用博弈论来解决一道CSP-S的压轴题《贪吃蛇》。在晚上组织了同学们参加atcoder的比赛，体验与全球信奥选手同台竞技的氛围，锻炼孩子的思维能力，激发孩子的竞争意识与学习动力。今天的测试为OI赛制，模拟CSP-S复赛的真实环境，金智宸在今天的测试中表现为B。完成情况不错，能理解部分知识，但在综合运用方面有一定困难。遇到复杂题目时容易卡壳，说明理解尚不够牢固，基础需要更扎实。后续会对孩子分阶段巩固基础，逐步增加难度训练，以提高整体水平。</t>
  </si>
  <si>
    <t>今天的课程主要进行了对于博弈论的学习、以及一道 CSP-S 的压轴题贪吃蛇。岳琳能够听懂的博弈的逻辑，以及能够理解贪吃蛇的做法。岳琳在本次CSP模拟中考的不错。岳琳在第一道题中，能够想到通过模拟去实现代码，但是因为没有测试样例导致爆 0 了。在剩下的题目中，岳琳能正确的读取题意并且有着较强的代码实现能力，获取了大部分的分数，非常不错，继续保持。后续可以增强对于 dp 以及哈希的练习，以及在实现代码后需要对代码进行测试，继续加油。
</t>
  </si>
  <si>
    <t>今天的课程主要进行了对于博弈论的学习，通过运用博弈论来解决一道CSP-S的压轴题《贪吃蛇》。在晚上组织了同学们参加atcoder的比赛，体验与全球信奥选手同台竞技的氛围，锻炼孩子的思维能力，激发孩子的竞争意识与学习动力。今天的测试为OI赛制，模拟CSP-S复赛的真实环境，张世昌在今天的测试中表现为B。完成情况不错，能理解部分知识，但在综合运用方面有一定困难。遇到复杂题目时容易卡壳，说明理解尚不够牢固，基础需要更扎实。后续会对孩子分阶段巩固基础，逐步增加难度训练，以提高整体水平。</t>
  </si>
  <si>
    <t>今天的课程主要进行了对于博弈论的学习、以及一道 CSP-S 的压轴题贪吃蛇。允泽能够听懂的博弈的逻辑，以及能够理解贪吃蛇的做法。允泽在本次CSP模拟中考的不错。允泽在第一道题中获取了部分分，能够想到通过模拟去实现代码，但是没有考虑到时间复杂度的问题导致超时。允泽在第三道题中的部分分，允泽能够想到从特殊性质入手，想到贪心的做法。在剩下的题目中，允泽在读取题意以及代码实现方面遇到了困难，导致没有成功获取部分分，这是因为题目做少了，后续需要增强对于题目的练习，加强自己的做题经验，继续加油。
</t>
  </si>
  <si>
    <t>场次</t>
  </si>
  <si>
    <t>排名</t>
  </si>
  <si>
    <t>700
10.99s</t>
  </si>
  <si>
    <t>100
5.43s</t>
  </si>
  <si>
    <t>100
939ms</t>
  </si>
  <si>
    <t>100
334ms</t>
  </si>
  <si>
    <t>100
967ms</t>
  </si>
  <si>
    <t>100
3ms</t>
  </si>
  <si>
    <t>100
2.70s</t>
  </si>
  <si>
    <t>0
0ms</t>
  </si>
  <si>
    <t>100
76ms</t>
  </si>
  <si>
    <t>0
29ms</t>
  </si>
  <si>
    <t>0
511ms</t>
  </si>
  <si>
    <t>没过的题</t>
  </si>
  <si>
    <t>LCA</t>
  </si>
  <si>
    <t>贪心、哈希</t>
  </si>
  <si>
    <t>计数</t>
  </si>
  <si>
    <t>树的直径</t>
  </si>
  <si>
    <t>579
2.26s</t>
  </si>
  <si>
    <t>100
1.68s</t>
  </si>
  <si>
    <t>100
4ms</t>
  </si>
  <si>
    <t>100
555ms</t>
  </si>
  <si>
    <t>100
14ms</t>
  </si>
  <si>
    <t>45
0ms</t>
  </si>
  <si>
    <t>4
0ms</t>
  </si>
  <si>
    <t>30
0ms</t>
  </si>
  <si>
    <t>dp</t>
  </si>
  <si>
    <t>310
1.74s</t>
  </si>
  <si>
    <t>100
933ms</t>
  </si>
  <si>
    <t>100
112ms</t>
  </si>
  <si>
    <t>100
692ms</t>
  </si>
  <si>
    <t>10
0ms</t>
  </si>
  <si>
    <t>二分，数学</t>
  </si>
  <si>
    <t>建图，最短路</t>
  </si>
  <si>
    <t>哈希</t>
  </si>
  <si>
    <t>340
1.34s</t>
  </si>
  <si>
    <t>100
385ms</t>
  </si>
  <si>
    <t>80
0ms</t>
  </si>
  <si>
    <t>100
958ms</t>
  </si>
  <si>
    <t>50
0ms</t>
  </si>
  <si>
    <t>建图</t>
  </si>
  <si>
    <t>和哈希</t>
  </si>
  <si>
    <t>树上问题</t>
  </si>
  <si>
    <t>计数问题</t>
  </si>
  <si>
    <t>152
3.58s</t>
  </si>
  <si>
    <t>20
239ms</t>
  </si>
  <si>
    <t>100
3.12s</t>
  </si>
  <si>
    <t>4
5ms</t>
  </si>
  <si>
    <t>28
222ms</t>
  </si>
  <si>
    <t>模拟</t>
  </si>
  <si>
    <t>116
17465ms</t>
  </si>
  <si>
    <t>100
1134ms</t>
  </si>
  <si>
    <t>14
4484ms</t>
  </si>
  <si>
    <t>0
2ms</t>
  </si>
  <si>
    <t>2
11845ms</t>
  </si>
  <si>
    <t>单调队列</t>
  </si>
  <si>
    <t>分类讨论</t>
  </si>
  <si>
    <t>树上 dp</t>
  </si>
  <si>
    <t>220
16404ms</t>
  </si>
  <si>
    <t>100
647ms</t>
  </si>
  <si>
    <t>80
526ms</t>
  </si>
  <si>
    <t>30
14927ms</t>
  </si>
  <si>
    <t>10
304ms</t>
  </si>
  <si>
    <t>贪心</t>
  </si>
  <si>
    <t>二进制</t>
  </si>
  <si>
    <t>286
157339ms</t>
  </si>
  <si>
    <t>100
175ms</t>
  </si>
  <si>
    <t>48
78131ms</t>
  </si>
  <si>
    <t>58
63018ms</t>
  </si>
  <si>
    <t>80
16015ms</t>
  </si>
  <si>
    <t>学员姓名</t>
  </si>
  <si>
    <t>T3
</t>
  </si>
  <si>
    <t>考试情况综合</t>
  </si>
  <si>
    <t>今天的课回顾了之前几天做过的题目，【xx】积极的参与补题，有问题能够积极的向老师提问，不过需要注意补题不光要补正解，也需要补一下部分分代码。</t>
  </si>
  <si>
    <t>今天的课回顾了之前几天做过的题目，【xx】积极的参与补题，有问题能够积极的向老师提问，不过需要注意补题不光要补正解，也需要补一下部分分代码。震轩在本次测试中考的非常好。在第一道题中震轩获取了部分分，震轩能够发现题目的性质，通过贪心去实现代码，但是没有考虑到时间复杂度的问题导致超时，非常可惜。在第二道题中，震轩实现了暴力代码，但是由于实现过于复杂，导致部分分拿的没有很全，需要了解下拆环的方法。震轩在第三道题中获取了部分分，震轩能够考虑到一些最基本的情况</t>
  </si>
  <si>
    <t>【xx】在第一道题中获取了满分，能够快速的想到贪心的正解，并且快速实现。</t>
  </si>
  <si>
    <t>在第二道题中【xx】获取了满分，之前讲过讲过类似的题型，孩子能够很好的吸收并掌握，在本次测试中成功 AC.</t>
  </si>
  <si>
    <t>【xx】在第三道题中获取较高的部分分，【xx】有着较好的分类讨论能力，能够考虑到大部分的情况</t>
  </si>
  <si>
    <t>【xx】第四道题中的部分分，【xx】有着很好的思维能力，能够在基础的dp 进行优化，</t>
  </si>
  <si>
    <t>【xx】在本次测试中考的非常好。</t>
  </si>
  <si>
    <t>【xx】在第一道题虽然得到了满分，但是在实现代码的时候遇到了困难，导致完成速度偏慢。</t>
  </si>
  <si>
    <t>在第二道题中，【xx】想到了正解，并得到了很高的分数，这道题讲过类似的题型，孩子能够很好的吸收并掌握。</t>
  </si>
  <si>
    <t>【xx】在第三道题中获取了部分分，【xx】能够考虑到一些最基本的情况</t>
  </si>
  <si>
    <t>【xx】第四道题中的部分分，【xx】有着很强的代码实现能力，能够熟练的运用 dp 和 lca 算法。</t>
  </si>
  <si>
    <t>【xx】在本次测试中考的不错。</t>
  </si>
  <si>
    <t>在第一道题中【xx】获取了部分分，【xx】能够发现题目的性质，通过贪心去实现代码，但是没有考虑到时间复杂度的问题导致超时，非常可惜。</t>
  </si>
  <si>
    <t>在第二道题中，【xx】实现了暴力代码，但是由于实现过于复杂，导致部分分拿的没有很全，需要了解下拆环的方法。</t>
  </si>
  <si>
    <t>【xx】在第三道题中没有想到特殊性质的写法，【xx】需要加强读题能力以及代码能力。</t>
  </si>
  <si>
    <t>【xx】在本次测试中考的一般。</t>
  </si>
  <si>
    <t>在第一道题中震轩获取了部分分，震轩能够发现题目的性质，通过贪心去实现代码，但是没有考虑到时间复杂度的问题导致超时，非常可惜。</t>
  </si>
  <si>
    <t>在第二道题中，震轩实现了暴力代码，但是由于实现过于复杂，导致部分分拿的没有很全，需要了解下拆环的方法。</t>
  </si>
  <si>
    <t>震轩在第三道题中获取了部分分，震轩能够考虑到一些最基本的情况</t>
  </si>
  <si>
    <t/>
  </si>
  <si>
    <t>震轩在本次测试中考的非常好。</t>
  </si>
  <si>
    <t>打 cf 了，太晚了</t>
  </si>
  <si>
    <t>今天的课回顾了之前几天做过的题目，可馨积极的参与补题，有问题能够积极的向老师提问，不过需要注意补题不光要补正解，也需要补一下部分分代码。可馨在本次测试中考了第一名。可馨在第一道题中获取了满分，能够快速的想到贪心的正解，并且快速实现。在第二道题中可馨获取了满分，之前讲过讲过类似的题型，孩子能够很好的吸收并掌握，在本次测试中成功 AC.可馨在第三道题中获取较高的部分分，可馨有着较好的分类讨论能力，能够考虑到大部分的情况。总体来说可馨本次发挥的非常出色，即能把会做的题的正解写对，对于较难的题目也能把暴力竟可能的打满，不过可馨对于树上的问题不是很熟悉，后续可以多练习下树上问题。</t>
  </si>
  <si>
    <t>今天的课回顾了之前几天做过的题目，钧维积极的参与补题，有问题能够积极的向老师提问，不过需要注意补题不光要补正解，也需要补一下部分分代码。钧维在本次测试中考的比较好。在第二道题中钧维获取了满分，之前讲过讲过类似的题型，孩子能够很好的吸收并掌握，在本次测试中成功 AC.在第四道题中仲钧维获取了满分，这道题难度很大，孩子能解出非常不错。不过在较为简单的第一题和第三题中，钧维没有很好的去根据部分分去实现代码，后续需要注意，在写不出正解的时候要去考虑获取部分分。</t>
  </si>
  <si>
    <t>今天的课回顾了之前几天做过的题目，煜琦积极的参与补题，有问题能够积极的向老师提问，不过需要注意补题不光要补正解，也需要补一下部分分代码。煜琦在本次测试中考的非常好。煜琦在第一道题中获取了满分，能够快速的想到贪心的正解，并且快速实现。在第二道题中，煜琦想到了正解，并得到了很高的分数，这道题讲过类似的题型，孩子能够很好的吸收并掌握。总体来说煜琦本次发挥的非常出色，即能把会做的题的正解写对，对于较难的题目也能把暴力竟可能的打满。不过煜琦在处理分类讨论问题时，需要多画图，多考虑一些情况，继续加油。</t>
  </si>
  <si>
    <t>高煜涵</t>
  </si>
  <si>
    <t>今天的课回顾了之前几天做过的题目，煜涵积极的参与补题，有问题能够积极的向老师提问，不过需要注意补题不光要补正解，也需要补一下部分分代码。煜涵在本次测试中考的非常好。在第二道题中，煜涵想到了正解，并得到了很高的分数，这道题讲过类似的题型，孩子能够很好的吸收并掌握。在第四道题中，煜涵有着很好的思维能力，能够基于链的情况去实现出对应的代码。总体来说煜涵本次发挥的非常出色，即能想到 T1,T2的正解，对于 T3,T4也能把暴力竟可能的打满，不过在的第二题中，煜涵想到了正解，但是在实现时过于复杂，导致出现了些错误，对于已经明确了正解，需要把代码写的清晰一些，继续加油。</t>
  </si>
  <si>
    <t>沈奕</t>
  </si>
  <si>
    <t>今天的课回顾了之前几天做过的题目，沈奕积极的参与补题，有问题能够积极的向老师提问，不过需要注意补题不光要补正解，也需要补一下部分分代码。沈奕在本次测试中考的不错。沈奕在第一道题中获取了满分，能够快速的想到贪心的正解，并且快速实现。在第二道题中，沈奕想到了正解，并得到了很高的分数，这道题讲过类似的题型，孩子能够很好的吸收并掌握。总体来说沈奕本次发挥的不错，能把会做的题的正解写对，但是对于树上的问题不是很熟悉，后续可以多练习下树上问题，以及加强自己做部分分的代码能力。</t>
  </si>
  <si>
    <t>今天的课回顾了之前几天做过的题目，嘉润积极的参与补题，有问题能够积极的向老师提问，不过需要注意补题不光要补正解，也需要补一下部分分代码。嘉润在本次测试中考的非常好。在第一道题中嘉润获取了部分分，嘉润能够发现题目的性质，通过贪心去实现代码，但是没有考虑到时间复杂度的问题导致超时，非常可惜。在第二道题中嘉润获取了满分，之前讲过讲过类似的题型，孩子能够很好的吸收并掌握，在本次测试中成功 AC。总体来说嘉润本次发挥的非常出色，即能把会做的题的正解写对，不过嘉润在处理分类讨论问题时，需要多考虑一些情况，以及需要加强处理题目部分分的代码能力，继续加油。</t>
  </si>
  <si>
    <t>今天的课回顾了之前几天做过的题目，谨泽积极的参与补题，有问题能够积极的向老师提问，不过需要注意补题不光要补正解，也需要补一下部分分代码。谨泽在本次测试中考的不错。在第一道题中，谨泽想到把问题转化成背包，但是没有主意到数据范围，需要注意数组不能开太大，下次注意。在第二道题中谨泽获取了满分，之前讲过讲过类似的题型，孩子能够很好的吸收并掌握，在本次测试中成功 AC。总体来说嘉润本次发挥的不错，能把会做的题的正解写对，不过谨泽在处理分类讨论问题时，需要多考虑一些情况，以及需要加强处理题目部分分的代码能力，继续加油。
</t>
  </si>
  <si>
    <t>数组开到 1e9 了</t>
  </si>
  <si>
    <t>今天的课回顾了之前几天做过的题目，恺睿积极的参与补题，有问题能够积极的向老师提问，不过需要注意补题不光要补正解，也需要补一下部分分代码。恺睿在本次测试中考的非常好。在第一道题中恺睿获取了部分分，恺睿能够发现题目的性质，通过贪心去实现代码，但是没有考虑到时间复杂度的问题导致超时，非常可惜。在第二道题中，恺睿能很好利用拆环的方法把题目变得简化，成功实现了部分分，但是对于找区间最大值的数据结构，恺睿还是有些不是特别熟悉，后续可以加强对于数据结构的练习。总体来说恺睿本次发挥的不错，能把暴力代码全部写对，但是恺睿在处理分类讨论问题时，需要多考虑一些情况，以及需要加强处理题目部分分的代码能力，继续加油。</t>
  </si>
  <si>
    <t>今天的课回顾了之前几天做过的题目，宇轩积极的参与补题，有问题能够积极的向老师提问，不过需要注意补题不光要补正解，也需要补一下部分分代码。宇轩在本次测试中考的非常好。在第一道题中宇轩获取了部分分，宇轩能够发现题目的性质，通过贪心去实现代码，但是没有考虑到时间复杂度的问题导致超时，非常可惜。在第二道题中，宇轩实现了暴力代码，但是由于实现过于复杂，导致部分分拿的没有很全，需要了解下拆环的方法。总体来说宇轩本次发挥的不错，能把暴力代码全部写对，但是宇轩在处理分类讨论问题时，需要多考虑一些情况，以及需要加强处理题目部分分的代码能力，继续加油。</t>
  </si>
  <si>
    <t>今天的课回顾了之前几天做过的题目，涵语积极的参与补题，有问题能够积极的向老师提问，不过需要注意补题不光要补正解，也需要补一下部分分代码。涵语在本次测试中考的非常好。在第一道题中涵语获取了部分分，涵语能够发现题目的性质，通过贪心去实现代码，但是没有考虑到时间复杂度的问题导致超时，非常可惜。在第二道题中，涵语实现了暴力代码，但是由于实现过于复杂，导致部分分拿的没有很全，需要了解下拆环的方法。总体来说涵语本次发挥的不错，能把能写的暴力代码写对，但是需要注意第一题是需要尽量拿满分的，在做的时候需要多加思考，以及需要加强处理题目部分分的代码能力，继续加油。
</t>
  </si>
  <si>
    <t>获取了第一题的首 A</t>
  </si>
  <si>
    <t>今天的课回顾了之前几天做过的题目，天翊积极的参与补题，有问题能够积极的向老师提问，不过需要注意补题不光要补正解，也需要补一下部分分代码。天翊在本次测试中考的非常好。在第一道题中天翊获取了部分分，天翊能够发现题目的性质，通过贪心去实现代码，但是没有考虑到时间复杂度的问题导致超时，非常可惜。在第二道题中，天翊想到了正解，但是在实现的时候遇到了问题，导致分数较低。总体来说天翊本次发挥的有些失常，对于第一题和第二题，孩子会正解但是均没有做出来，这是比较可惜的，对于这种会正解的题目，尽可能需要多思考，结合对拍来查看代码错误，继续加油。</t>
  </si>
  <si>
    <t>今天的课回顾了之前几天做过的题目，震轩积极的参与补题，有问题能够积极的向老师提问，不过需要注意补题不光要补正解，也需要补一下部分分代码。震轩在本次测试中考的非常好。在第一道题中震轩获取了部分分，震轩能够发现题目的性质，通过贪心去实现代码，但是没有考虑到时间复杂度的问题导致超时，非常可惜。在第二道题中，震轩实现了暴力代码，但是由于实现过于复杂，导致部分分拿的没有很全，需要了解下拆环的方法。总体来说震轩本次发挥的一般，对于第一题和第二题，孩子会正解但是均没有做出来，这是比较可惜的，对于这种会正解的题目，尽可能需要多思考，结合对拍来查看代码错误，继续加油。
</t>
  </si>
  <si>
    <t>今天的课回顾了之前几天做过的题目，葛义积极的参与补题，有问题能够积极的向老师提问，不过需要注意补题不光要补正解，也需要补一下部分分代码。葛义在本次测试中考的非常好。在第一道题中，葛义想到把问题转化成背包，但是没有主意到数据范围，需要注意数组不能开太大，下次注意。在第二道题中，葛义实现了暴力代码，但是由于实现过于复杂，导致部分分拿的没有很全，需要了解下拆环的方法。总体来说葛义本次发挥的不错，能把能写的暴力代码写对，但是需要注意第一题是需要尽量拿满分的，在做的时候需要多加思考，以及需要加强处理题目部分分的代码能力，继续加油。
"</t>
  </si>
  <si>
    <t>测试成绩分析</t>
  </si>
  <si>
    <t>今天的课回顾了之前几天做过的题目，孟霖积极的参与补题，需要注意补题不光要补正解，也需要补一下部分分代码。孟霖在本次测试中考了第一名。孟霖在第一道题中获取了满分，能够快速的想到贪心的正解，并且快速实现。在第二道题中孟霖获取了满分，之前讲过讲过类似的题型，孩子能够很好的吸收并掌握，在本次测试中成功 AC.孟霖能熟练的使用分治的思想，在第四道题中获取较高的部分分。总体来说孟霖本次发挥的非常出色，即能把会做的题的正解写对，对于较难的题目也能把暴力竟可能的打满，不过孟霖对于树上的问题不是很熟悉，后续可以多练习下树上问题。
</t>
  </si>
  <si>
    <t>测试成绩分析：在第1题中，思考充分，对金币使用与获取步骤进行了计算的优化。在第2题中，成功建立了正确的模型并运用了昨天所学的知识。在第3题中，对分类讨论思想应用不充分。在第4题中，考虑了当数据较小时的得分方案，通过深度优先搜索取得了分数。</t>
  </si>
  <si>
    <t># 对拍
今天学习了在考试时要怎么检查自己的代码与原来代码的正确性——对拍：
先写一个暴力的代码("Boom.cpp")，再写一个你认为正确的但不知道对不对的代码("solve.cpp")，然后再写一个程序用来生成数据("gen.cpp")，最后再写一个比对程序("pai.cpp")
pai.cpp:
```c++
#include &lt;bits/stdc++.h&gt;
using namespace std;
int main(){
int cnt = 0;
while(true){
cout&lt;&lt;"test:"&lt;&lt;cnt++&lt;&lt;endl;
system("gen.exe &gt; data.in");
system("std.exe &lt; data.in &gt; std.out");
system("solve.exe &lt; data.in &gt; solve.out");
if(system("fc std.out solve.out &gt; diff.log")){
cout&lt;&lt;"WA"&lt;&lt;endl;
break;
}
cout&lt;&lt;"AC"&lt;&lt;endl;
}
}
```
利用对拍可以检查自己写的优化后的代码是否正确
# 破环成链
学习了一种神秘小技巧——破环成链：
当题目中的图是一个环的时候，可以直接把这个图复制一份接到原图的后面使其形成一条链，这种方法通常可以把一个环上问题转换成区间问题，例如 2025-xp05-05-T2 和 2025-xp05-06-T2 中，就可以把环变成一条链，然后当成区间最值问题来解决(虽然我用了一些神秘小技巧可以直接不复制)
# 贪吃蛇
还学习了2020年CSP-S的T4的思路：
每一轮游戏中，选择权在体力最大的蛇的手里，它有两种选择：1.不吃了，游戏结束 2.选一条蛇(除了自己，因为蛇足够聪明)吃掉
而怎么决定它吃不吃呢，分类讨论：
·每次都吃最弱的蛇，如果吃了它还是最强或不是最弱的就无脑吃
·如果吃了最弱蛇自己就变成了最弱蛇那就递归看在变成最弱蛇之后新的最强蛇能不能无脑吃掉自己
# 菊花图
学习了一种图，叫做“菊花图”，又叫“star图”，这种图理论上可以让任意两点之间距离最小。例如 2025-xp05-06-T3 中，如果 $m$ 等于 $0$ ，那么就可以直接把所有点连接成一个菊花图，计算最小代价即可。而当 $m$ 等于 $1$ 时，直接将最小代价减去一条边的代价即可。当 $m$ 等于 $2$ 的时候，分类讨论
- 如果两条边有公共点，那就以公共点作为中心点构建菊花图
- 如果两条边没有公共点，就选一个点作为中心点构建伪菊花图，最后再连接剩下的一条边即可
# 并查集和树
当题目需要用到动态的根或者动态的子树时，就可以利用一下并查集。例如有一个**动态的根**如果想要获取它的子树，那么可以遍历它的相邻点，将其父节点(子树根)替换为**动态的根**，即把子树直接挂在了**动态的根**的下面。例如 2025-xp05-06-T4 中，猫可以在一个由猫爬架(叶子节点)组成的树中进行飞跃，要计算最大飞跃次数。可以把猫看成根节点，然后让猫跑其子树，再加个小dp就可以了。
老师说这道题有一点淀粉质(点分治)的思想 -&gt; 考试时我的思路也想到分治上了，但还不认识点分治是什么
## 树上路径的性质
在树上任意两点的距离都是其最短路
## 树上两点的距离
如果要查找树上任意两点的距离，可以先寻找两点的**LCA**，然后在查看这两个点 $u,v$ 在**LCA**下的深度，最后相加一下就可以找到点 $u$ 到点 $v$ 的距离</t>
  </si>
  <si>
    <t>在做“古堡法阵”的时候，因为不知道“菊花图”导致没有通过；在做“训猫”的时候因为不懂树和并查集的一些联系导致没有完全通过</t>
  </si>
  <si>
    <t>计划：多默写几次LCA模板，熟悉算法思路；自学点分治</t>
  </si>
  <si>
    <t>今天课堂主要解析了昨日测试中的第3题与第4题，第3题帮助大家梳理了动态规划的思路与优化技巧，第4题则再次应用了哈希方法解决字符串相关问题。今日测试采用OI赛制，贴近CSP-S复赛的实际氛围，余廷锴在本次测试中的评级为A。测试成绩分析：在第1题中，思考充分，对金币使用与获取步骤进行了计算的优化。在第2题中，成功建立了正确的模型并运用了昨天所学的知识。在第3题中，对分类讨论思想应用不充分。在第4题中，考虑了当数据较小时的得分方案，通过深度优先搜索取得了分数。整体发挥出色，能够熟练掌握知识并灵活运用到复杂题目中，思路清晰、逻辑严谨。在课后补题时，积极与同学分享思路，并协助解决代码上的问题，展现了良好的沟通和协作能力。期待能保持钻研精神，进一步拓展竞赛经验，持续提升自我。</t>
  </si>
  <si>
    <t>今天学习了csp-s原题—贪吃蛇，运用了有关博弈论的知识。学习了如何对拍，可以在OI赛制的比赛下，利用时间复杂度较高但答案正确的暴力代码为自己的正解代码查错。下午进行了复赛模拟测，其中古堡法阵是一道偏数学的计数题，可以通过分类讨论解决。学习了算法竞赛经典技巧——破环成链，将一个环拉直，复制一份，可以更方便地计算。</t>
  </si>
  <si>
    <t>古堡法阵中，没有发现分类讨论的做法，没有发现菊花图的情况，训猫的部分分没有拿全，没有想到把链的情况带入到树中。</t>
  </si>
  <si>
    <t>有关博弈论的知识还要吸收，练习对拍，跟熟练地使用对拍为自己代码查错，观察代码的能力需要加强。</t>
  </si>
  <si>
    <t>今天课堂主要解析了昨日测试中的第3题与第4题，第3题帮助大家梳理了动态规划的思路与优化技巧，第4题则再次应用了哈希方法解决字符串相关问题。今日测试采用OI赛制，贴近CSP-S复赛的实际氛围，熊子轩在本次测试中的评级为A。测试成绩分析：在第1题中，思考充分，对金币使用与获取步骤进行了计算的优化。在第2题中，成功建立了正确的模型并运用了昨天所学的知识。在第3题中，对分类讨论思想应用不充分。在第4题中，考虑了当数据较小时的得分方案，但对深度优先搜索的代码熟练度较低，代码出现了错误，导致严重失分。整体发挥出色，能够熟练掌握知识并灵活运用到复杂题目中，思路清晰、逻辑严谨。在课后补题时，积极与同学分享思路，并协助解决代码上的问题，展现了良好的沟通和协作能力。期待能保持钻研精神，进一步拓展竞赛经验，持续提升自我。</t>
  </si>
  <si>
    <t>测试成绩分析：在第1题中，思考充分，对金币使用与获取步骤进行了计算的优化。在第2题中，成功建立了正确的模型并运用了昨天所学的知识。在第3题中，对分类讨论思想应用不充分。在第4题中，考虑了当数据较小时的得分方案，但对深度优先搜索的代码熟练度较低，代码出现了错误，导致严重失分。</t>
  </si>
  <si>
    <t>今天上午讲解了昨天测试的前两道题目，学习了化环为链的技巧，还学习了一道非常有挑战性的博弈论的贪吃蛇的题目这道题目需要我们站在足够聪明的蛇的角度分析，从而决定自己是否选择吃掉蛇，还学习了一个非常实用的技巧对拍，可以将暴力代码与不确定是否正确的代码放在一起，从而确定代码的正确性，通过题目古堡法阵，我学习到了通过观察数据范围进行分类讨论</t>
  </si>
  <si>
    <t>第一次尝试对拍花费了一定的时间，后面的题因为觉得比较难就放弃了，但是有一些部分分是能够拿到的</t>
  </si>
  <si>
    <t>练习针对不同的数据范围写出不同部分分的能力</t>
  </si>
  <si>
    <t>今天课堂主要解析了昨日测试中的第3题与第4题，第3题帮助大家梳理了动态规划的思路与优化技巧，第4题则再次应用了哈希方法解决字符串相关问题。今日测试采用OI赛制，贴近CSP-S复赛的实际氛围，张梓涵在本次测试中的评级为A。测试成绩分析：在第1题中，未能对金币使用与获取步骤进行数学上的运算优化。在第2题中，成功建立了正确的模型并运用了昨天所学的知识。在第3题中，对分类讨论思想应用不充分。在第4题中，考虑了当数据较小时的得分方案，但对深度优先搜索的代码熟练度较低，代码出现了错误，导致严重失分。整体发挥出色，能够熟练掌握知识并灵活运用到复杂题目中，思路清晰、逻辑严谨。在课后补题时，积极与同学分享思路，并协助解决代码上的问题，展现了良好的沟通和协作能力。期待能保持钻研精神，进一步拓展竞赛经验，持续提升自我。</t>
  </si>
  <si>
    <t>测试成绩分析：在第1题中，未能对金币使用与获取步骤进行数学上的运算优化。在第2题中，成功建立了正确的模型并运用了昨天所学的知识。在第3题中，对分类讨论思想应用不充分。在第4题中，考虑了当数据较小时的得分方案，但对深度优先搜索的代码熟练度较低，代码出现了错误，导致严重失分。</t>
  </si>
  <si>
    <t>今天上午讲了跃迁回路，对贪吃蛇后半部分进行了更加深层次的讲解，了解到了如何将递归思路转换为线性写法，就是观察递归边界的性质，从而观察出一些神秘小性质，从而减少复杂度，做出题目；还讲到了如何写对拍，这个东西可以进行粗略一些的自我检查，而且全自动，大大减少了debug的时间，并且提高了暴力的利用价值；下午我们又进行了文件判题+OI赛制。晚上我们将今天考试所写的题目全都详细的讲解了一遍让我们知道了如何分析出题目的思路以及通过观察输入数据的规模来判断题目的写法</t>
  </si>
  <si>
    <t>在今天下午的考试中，我因为没有检查出第一题的些许错误，导致错失了30分，在写后两题时，我因为观察发现数据太大而一时放弃思考，没有动力去思考题目的本质，以及其数据开如此之大的目的，倒数第二题一分没拿，最后一题也是十分难想，我最后花了半个多小时都没有把我的暴力代码debug成功</t>
  </si>
  <si>
    <t>我应该再锻炼一下持之以恒的精神，坚持不懈的思考题目的本质以及稳住心态</t>
  </si>
  <si>
    <t>今天课堂主要解析了昨日测试中的第3题与第4题，第3题帮助大家梳理了动态规划的思路与优化技巧，第4题则再次应用了哈希方法解决字符串相关问题。今日测试采用OI赛制，贴近CSP-S复赛的实际氛围，祁靖轩在本次测试中的评级为A-。测试成绩分析：在第1题中，未能对金币使用与获取步骤进行数学上的运算优化。在第2题中，成功建立了正确的模型并运用了昨天所学的知识。在第3题中，对分类讨论思想应用不充分。在第4题中，考虑了当数据较小时的得分方案，但对深度优先搜索的代码熟练度较低，代码出现了错误，导致严重失分。表现较为优良，基本能够掌握核心知识并解决大多数题目。但在细节处理和稳定性方面仍有提升空间。思路整体清晰，但在时间把控和题目细节上偶有疏漏。后续建议在复盘时更关注错题，总结薄弱环节，提升整体解题准确度。</t>
  </si>
  <si>
    <t>孩子忘记提交了</t>
  </si>
  <si>
    <t>今天课堂主要解析了昨日测试中的第3题与第4题，第3题帮助大家梳理了动态规划的思路与优化技巧，第4题则再次应用了哈希方法解决字符串相关问题。今日测试采用OI赛制，贴近CSP-S复赛的实际氛围，何奇阳在本次测试中的评级为A-。测试成绩分析：在第1题中，思考充分，对金币使用与获取步骤进行了计算的优化。在第2题中，未能运用昨天所学的知识建立正确的模型。在第3题中，对分类讨论思想应用不充分。在第4题中，考虑了当数据较小时的得分方案，但对深度优先搜索的代码熟练度较低，代码出现了错误，导致严重失分。表现较为优良，基本能够掌握核心知识并解决大多数题目。但在细节处理和稳定性方面仍有提升空间。思路整体清晰，但在时间把控和题目细节上偶有疏漏。后续建议在复盘时更关注错题，总结薄弱环节，提升整体解题准确度。</t>
  </si>
  <si>
    <t>测试成绩分析：在第1题中，思考充分，对金币使用与获取步骤进行了计算的优化。在第2题中，未能运用昨天所学的知识建立正确的模型。在第3题中，对分类讨论思想应用不充分。在第4题中，考虑了当数据较小时的得分方案，但对深度优先搜索的代码熟练度较低，代码出现了错误，导致严重失分。</t>
  </si>
  <si>
    <t>上午学了跃迁回路题目中的数学技巧和前缀和维护的技巧，对贪吃蛇的思路有了更深刻的理解。然后复习了一下对拍，好东西，但是暴力和数据生成有时候比较麻烦
下午考试，T1不用多说，模拟就行，差点过于暴力TLE了，好在多犹豫了一下避免了问题，有时候即使正确也需要考虑一下在极端数据下的复杂度问题
T2和昨天T2其实很像，但是和Excel打了好久自由搏击。其实数学上证明成立就无需浪费时间研究数据了。还有，线段树和翻倍的数组空间也要开两倍！一般样例不会那么极端炸不掉但是出来RE就老实了。吸取一下经验
T3计数题有点难受，感觉我思路是对的，本来能得50，但是一个0和1的特判因为临界情况没研究就炸了。总的来讲收获了一些从数据范围和题意中获取有用信息的技巧和一些数学技巧（这题算了我七页草稿纸）
T4学到了，巧妙地运用并查集，以及集合论意义上的双射关系来解决和简化树上的复杂dp问题，并且理解无根树上的一些dp思路</t>
  </si>
  <si>
    <t>上文已经说过，主要是T2和EXCEL搏斗浪费了好久，因为我自己证明出来的结论放进excel里跑不对，（估计是我公式输错了），不过写成程序就对了，但是数组忘记翻倍了啊啊啊。T3可能多花一点时间能做出来，但是主要犯的错误是我在反证法证明菊花图最优性的时候，证明了q&gt;1的情况，忘记考虑临界点1和另一种情况0了，于是T3不幸爆零</t>
  </si>
  <si>
    <t>一些图论问题中的dp技巧。还有一些数据结构以及算法中的实现细节。最后还要需要多加练习学习一些涉及图论的离散数学和组合数学问题</t>
  </si>
  <si>
    <t>今天的课回顾了之前几天做过的题目，允泽积极的参与补题，有问题能够积极的向老师提问，不过需要注意补题不光要补正解，也需要补一下部分分代码。允泽在本次测试中考的非常好。在第一道题中允泽获取了部分分，允泽能够发现题目的性质，通过贪心去实现代码，但是没有考虑到时间复杂度的问题导致超时，非常可惜。在第二道题中，允泽能很好利用拆环的方法把题目变得简化，成功实现了部分分，但是对于找区间最大值的数据结构，允泽还是有些不是特别熟悉，后续可以加强对于数据结构的练习。总体来说允泽本次发挥的不错，能把暴力代码全部写对，但是允泽在处理分类讨论问题时，需要多考虑一些情况，以及需要加强处理题目部分分的代码能力，继续加油。
</t>
  </si>
  <si>
    <t>今天主要练习的是复赛的知识，把20年真题“贪吃蛇”的具体思路过了一遍：先将所有的蛇按力量排序后开始按博弈论思考，先从最强蛇开始思考，会有三种情况，
1.吃完还是最强（随便吃）；
2.吃完不是最弱（还是吃）；
3.吃完变成最弱了；
从第三个情况开始就要继续考虑次强蛇在下一轮的决策；
1.如果次强蛇选择吃，那第三种情况就不能吃；
2.次强蛇不吃，那这次就吃，然后结束；
对于次强蛇的决策，又要与最强蛇一样考虑，由此可以递归下去，一直到其中一条蛇选择不吃或者最后只剩下两条蛇，此时就可以结束递归；
除此以外，还学习了复赛对于自己不确定的思路代码的检验方法，对拍：
1.准备一份答案保证正确但是速度较慢的暴力代码（一定要保证答案是正确的）；
2.运行之后保留exe文件；
3.将自己不确定的代码运行并得到exe；
4.写一份随机出数据的代码（保证暴力能快速解决），利用暴力代码的可执行文件得到正解，再与另一份代码的答案对比，正确就下一个数据，否则输出数据，这时候就获得了错解，可以依次去寻找逻辑错误
今天的测试讲评中也学习到了一些东西，如：
T2运用破环为链的方法将环上最值转换为线性的区间最值问题；
T3古堡法阵将图上问题转化为O（1）数学问题，由数据范围分类讨论求解
T4训猫由线性数据上可以选择最优段落联想到树上选择最优子树的方案，由此转向依靠求点的深度，LCA等求解最优解。</t>
  </si>
  <si>
    <t>测试中T1糖果游戏，再将while循环暴力修改r值优化为o（1）除法求解后误将O(n)的时间复杂度分析为O(n^2)的复杂度，耗费了大量时间寻求更优解，导致后续题目时间不足没能得到更多分数。T2勇者比太郎与昨天的跃迁回路是同样的思路，但忘记了具体解法而只能获取暴力枚举的30分。</t>
  </si>
  <si>
    <t>在以后的OI赛制测试中，优化做题测略，优先获取部分，再选择把握最大的题目求更优解，注意时间分配，在由不确定的思路时可以灵活运用对拍方法检验，防止思路错误而爆零，在发现数据范围过大时，应当思考如何转化为数学题目分类讨论O（1）求解，灵活运用题目特殊性质。在遇到博弈论题目时通过站在不同方面分析题目，尽可能将各种情况分类讨论出来，再依靠递归等方法用程序求解。</t>
  </si>
  <si>
    <t>今天课堂主要解析了昨日测试中的第3题与第4题，第3题帮助大家梳理了动态规划的思路与优化技巧，第4题则再次应用了哈希方法解决字符串相关问题。今日测试采用OI赛制，贴近CSP-S复赛的实际氛围，郭维皓在本次测试中的评级为A-。测试成绩分析：在第1题中，思考充分，对金币使用与获取步骤进行了计算的优化。在第2题中，未能运用昨天所学的知识建立正确的模型。在第3题中，对分类讨论思想应用不充分。在第4题中，考虑了当数据较小时的得分方案，但对深度优先搜索的代码熟练度较低，代码出现了错误，导致严重失分。表现较为优良，基本能够掌握核心知识并解决大多数题目。但在细节处理和稳定性方面仍有提升空间。思路整体清晰，但在时间把控和题目细节上偶有疏漏。后续建议在复盘时更关注错题，总结薄弱环节，提升整体解题准确度。</t>
  </si>
  <si>
    <t>维护区间最值，博弈论，对拍，贪心，分类讨论，LCA，并查集，DP，破环成链</t>
  </si>
  <si>
    <t>上午的跃迁回路没有真正理解，导致模拟赛只能写暴力
T3没有熟练使用分讨
T4纯神秘</t>
  </si>
  <si>
    <t>加强注意力</t>
  </si>
  <si>
    <t>今天课堂主要解析了昨日测试中的第3题与第4题，第3题帮助大家梳理了动态规划的思路与优化技巧，第4题则再次应用了哈希方法解决字符串相关问题。今日测试采用OI赛制，贴近CSP-S复赛的实际氛围，陈一实在本次测试中的评级为B+。测试成绩分析：在第1题中，思考充分，对金币使用与获取步骤进行了计算的优化。在第2题中，未能运用昨天所学的知识建立正确的模型。在第3题中，对分类讨论思想应用不充分。在第4题中，考虑了当数据较小时的得分方案，通过深度优先搜索取得了分数。整体表现良好，掌握了大部分知识点，并能完成多数任务。但在分析题目时的深度和解题的完整性方面还有待加强。学习态度积极，后续应更加注重系统训练，多积累与归纳解题方法，从而提升稳定性和效率。</t>
  </si>
  <si>
    <t>测试成绩分析：在第1题中，思考充分，对金币使用与获取步骤进行了计算的优化。在第2题中，未能运用昨天所学的知识建立正确的模型。在第3题中，对分类讨论思想应用不充分。在第4题中，考虑了当数据较小时的得分方案，通过深度优先搜索取得了分数。</t>
  </si>
  <si>
    <t>上 午 主 要 是 讲 题 分 别 讲 了 跃 迁 回 路 和 贪 吃 蛇 ， 下午 讲了 测 试 的 几 道 题 目
学 习 了 如 何 对 拍</t>
  </si>
  <si>
    <t>情况 没有 考虑 全面，导致 漏掉了许多 错误 样例</t>
  </si>
  <si>
    <t>各个方面 都有欠缺，还 需要 学习</t>
  </si>
  <si>
    <t>今天的课回顾了之前几天做过的题目，岳琳积极的参与补题，不过需要注意补题不光要补正解，也需要补一下部分分代码。岳琳在本次测试中考的非常好。在第一道题中岳琳获取了部分分，岳琳能够发现题目的性质，通过贪心去实现代码，但是没有考虑到时间复杂度的问题导致超时，非常可惜。在第二道题中，岳琳实现了暴力代码，能够使用拆环成链的方式把题目变得简化，不过没有想出正解的解法。总体来说岳琳本次发挥的不错，能把能写的暴力代码写对，但是需要注意第一题是需要尽量拿满分的，在做的时候需要多加思考，以及需要加强处理题目部分分的代码能力，继续加油。
</t>
  </si>
  <si>
    <t>测试成绩分析：在第1题中，未能对金币使用与获取步骤进行数学上的运算优化。在第2题中，未能运用昨天所学的知识建立正确的模型。在第3题中，对分类讨论思想应用不充分。在第4题中，考虑了当数据较小时的得分方案，通过深度优先搜索取得了分数。</t>
  </si>
  <si>
    <t>今天学到了：
·复赛小寄巧：对拍，造数据模拟，检验思路和代码是否筝雀：
1、写一份暴力代码
2、写一个按自己思路写的代码
3、写一个程序按题目性质生成随机数据
4、写一个比对程序验证
·解决环路：1、下标取模 1、破环为链，复制变2倍长度的数组（例如跃迁回路与模拟题第2题，破环为链用区间最值的思路做）
·根据题目性质用数据结构及其衍生算法解题（例如模拟题第4题根据猫往另一个方向跳跃后反方向都不可达的性质用树存储并 利用并查集+LCA的思路解题）
·贪吃蛇思路：考虑最强蛇吃了最弱蛇是否会变成最弱蛇，如果不会就吃（因为这样无论如何次强蛇也不能在吃了削弱版的最强蛇后还能活下来），如果会就按此思路考虑次强蛇会不会吃削弱版最强蛇，直到次强蛇吃了最弱蛇（削弱版最强蛇）不会变成最弱蛇停止考虑，再回溯考虑如果当前次强蛇不能吃削弱版最强蛇，最强蛇就吃最弱蛇，反之不吃。
回忆起了菊花图（模拟题第3题组成菊花图为可保证任意两点间的距离最小）</t>
  </si>
  <si>
    <t>·第1题排序代码写错导致过不了样例
·第2题区间求最值模板代码记错导致写不出来
·因为在第2题优化死磕太久导致3、4题思考时间不足</t>
  </si>
  <si>
    <t>多复习常用模板代码，以后考试写完好写的暴力代码后立即做下一题，最后再权衡是写难写的暴力代码还是优化好写的暴力代码，并且多结合暴力思路优化。</t>
  </si>
  <si>
    <t>今天课堂主要解析了昨日测试中的第3题与第4题，第3题帮助大家梳理了动态规划的思路与优化技巧，第4题则再次应用了哈希方法解决字符串相关问题。今日测试采用OI赛制，贴近CSP-S复赛的实际氛围，邓宇然在本次测试中的评级为B+。测试成绩分析：在第1题中，未能对金币使用与获取步骤进行数学上的运算优化。在第2题中，未能运用昨天所学的知识建立正确的模型。在第3题中，对分类讨论思想应用不充分。在第4题中，考虑了当数据较小时的得分方案，但对深度优先搜索的代码熟练度较低，代码出现了错误，导致严重失分。整体表现良好，掌握了大部分知识点，并能完成多数任务。但在分析题目时的深度和解题的完整性方面还有待加强。学习态度积极，后续应更加注重系统训练，多积累与归纳解题方法，从而提升稳定性和效率。</t>
  </si>
  <si>
    <t>测试成绩分析：在第1题中，未能对金币使用与获取步骤进行数学上的运算优化。在第2题中，未能运用昨天所学的知识建立正确的模型。在第3题中，对分类讨论思想应用不充分。在第4题中，考虑了当数据较小时的得分方案，但对深度优先搜索的代码熟练度较低，代码出现了错误，导致严重失分。</t>
  </si>
  <si>
    <t>今天学习了在OI赛制中使用对拍检测自己代码是否正确，并且补充了昨晚讲剩下的 “ 博弈论 ” 。
在 “ 跃迁回路 ” 和 “ 勇者比太郎 ” 中学习了破环成链的思想。
“ 古堡法阵 ” 中运用了分类讨论的思想并学习了通过看数据范围推测做法的技巧
“ 训猫 ” 中学习了如何从链上特性推导出树上特性</t>
  </si>
  <si>
    <t>在题目 “ 糖果游戏 ” 中不会优化代码的时间复杂度 ， 导致TLE错误；
且没有推理出 “ 古堡法阵 ” 中的多种情况与公式导致错误答案
未意识到 “ 跃迁回路 ” 和 “ 勇者比太郎 ” 是同类问题 ， 导致第二题只拿了部分分
//未意识到 “ 训猫 ” 是个树上问题</t>
  </si>
  <si>
    <t>多练习题目，活跃思维，做题时多联想，找到与其相似的的模板或者相似的题，更有利于完成题目，注意不要在一道题上耗费太多时间，不然会导致有些题目没时间做</t>
  </si>
  <si>
    <t>今天课堂主要解析了昨日测试中的第3题与第4题，第3题帮助大家梳理了动态规划的思路与优化技巧，第4题则再次应用了哈希方法解决字符串相关问题。今日测试采用OI赛制，贴近CSP-S复赛的实际氛围，杜星澎在本次测试中的评级为B+。测试成绩分析：在第1题中，未能对金币使用与获取步骤进行数学上的运算优化。在第2题中，未能运用昨天所学的知识建立正确的模型。在第3题中，对分类讨论思想应用不充分。在第4题中，考虑了当数据较小时的得分方案，通过深度优先搜索取得了分数。整体表现良好，掌握了大部分知识点，并能完成多数任务。但在分析题目时的深度和解题的完整性方面还有待加强。学习态度积极，后续应更加注重系统训练，多积累与归纳解题方法，从而提升稳定性和效率。</t>
  </si>
  <si>
    <t>知识巩固：无；
新知学习；破环称链，对拍（神秘system小指令）。</t>
  </si>
  <si>
    <t>T1，T2思路都很快想出了正解，可惜T1没有用除法快速计算，被卡了，50pts，T2线段树卡爆了，赛时还感觉$O(n log n)$的做法应该能过的，出分时以为必须写$O(n)$的单调队列或者贪心，结果正解也是$O(n log n)$的ST表，好吧，常数太大也是没救了；
T3思路完全想错了，由于当$n = 3$时，菊花图和链长的一样，所以想也没想就开始推公式了，0pts；
T4完全没有思路，居然骗分还有2pts。</t>
  </si>
  <si>
    <t>第一次写对拍，考场上试了一下感觉挺有用的，至少帮我把T1的思路改对了，感觉以后的OI赛制全靠他了。</t>
  </si>
  <si>
    <t>今天课堂主要解析了昨日测试中的第3题与第4题，第3题帮助大家梳理了动态规划的思路与优化技巧，第4题则再次应用了哈希方法解决字符串相关问题。今日测试采用OI赛制，贴近CSP-S复赛的实际氛围，练皓文在本次测试中的评级为B。测试成绩分析：在第1题中，未能对金币使用与获取步骤进行数学上的运算优化。在第2题中，未能运用昨天所学的知识建立正确的模型。在第3题中，对分类讨论思想应用不充分。在第4题中，考虑了当数据较小时的得分方案，但对深度优先搜索的代码熟练度较低，代码出现了错误，导致严重失分。完成情况基本可以，能够理解部分知识点，但在综合运用与解决复杂问题时还存在一定困难。遇到挑战性较强的题目时容易受阻，说明基础尚需进一步扎实。建议分阶段巩固基础，并逐渐增加难度训练，以提升整体水平。</t>
  </si>
  <si>
    <t>今天上午讲解了跃迁回路（维护区间最值）、贪吃蛇（针对第二阶段进行补充）以及如何对拍（有两份代码，一份完全正确但由于时间复杂度过大等原因不能完全通过，还有一份不知道对不对但满足题目的空间以及时间限制的代码，根据题目要求随机生成输入样例，对两份代码的输出结果进行比对，检查第二份代码是否正确）；下午进行了复赛模拟测试；晚上讲解了下午测试的题目：糖果游戏（贪心）、勇者比太郎（维护区间最值）、古堡法阵（分类讨论）以及训猫（LCA、并查集、DP）四道题。</t>
  </si>
  <si>
    <t>在一到二题中，由于是OI赛制，导致提交后不知道代码是否正确，对时间复杂度的计算错误，以为能通过，但代码时间复杂度过大，导致了TLE；在三到四题中，题目对思维要求过大，考点更多且更灵活，导致没有想出解法，特殊测试点给出的数据又较难，即使是部分分的写法也比较难，导致没有通过。</t>
  </si>
  <si>
    <t>对于LCA、并查集等知识点，只是会默写模板，不会在实际题目中灵活应用，所以我要多做这类灵活的思维题，提升思维能力、注意力和观察力、对知识点的灵活应用能力以及写代码的熟练度</t>
  </si>
  <si>
    <t>今天的课回顾了之前几天做过的题目，奕淳积极的参与补题，有问题能够积极的向老师提问，不过需要注意补题不光要补正解，也需要补一下部分分代码。奕淳在本次测试中考的非常好。在第一道题中奕淳获取了部分分，奕淳能够发现题目的性质，通过贪心去实现代码，但是没有考虑到时间复杂度的问题导致超时，非常可惜。在第二道题中，奕淳想到了正解，但是在实现的时候遇到了问题，导致分数较低。总体来说奕淳本次发挥的有些失常，对于第一题和第二题，孩子会正解但是均没有做出来，这是比较可惜的，对于这种会正解的题目，尽可能需要多思考，结合对拍来查看代码错误，继续加油。</t>
  </si>
  <si>
    <t>今天学习了如何在比赛中使用对拍，并写了对拍模板。 （ 对拍：通过随机生成样例以及通过暴力代码检测自己的优化代码是否正确 ） 。同时在早上针对题目贪吃蛇的第二阶段进行了补充，复习了博弈论的知识。同时在题目 “ 跃迁回路 ” 和题 目“糖果游戏”中学习了破环成链的思想。“古堡法阵”中运用了分类讨论的思想并学习了通过观察数据范围推测做法的技巧。“训猫”中学习了如何从链上特性推导出树上特性。</t>
  </si>
  <si>
    <t>在题目“糖果游戏”中由于没注意到数据范围，导致写了一份大暴力的代码，最后TLE只拿了50分。在题目“勇者比太郎”中，虽然题目和昨天的”跃迁回路“类似，但昨天的代码页没有完全理解，导致今天的题目没有通过。同时在题目 “ 古堡法阵 ” 中，公式在推论时推错了，而且样例全部通过，让我以为AC了，最后全WA。同时因为在题目“古堡法阵”中耗时过多，题目“训猫”中只写了骗分代码就没太多时间了。</t>
  </si>
  <si>
    <t>多注意在一道题上用的时间，防止在一道题上耗时过久。多在OI赛制上使用对拍，减少出现以为自己AC了最后却出现各种意想不到的错误的情况。只会LCA，并查集等知识点的模板写法，在其他题目上不知道是这些知识点，所以应多练习类似的思维题，提升思维能力 。</t>
  </si>
  <si>
    <t>今天课堂主要解析了昨日测试中的第3题与第4题，第3题帮助大家梳理了动态规划的思路与优化技巧，第4题则再次应用了哈希方法解决字符串相关问题。今日测试采用OI赛制，贴近CSP-S复赛的实际氛围，张世昌在本次测试中的评级为B。测试成绩分析：在第1题中，未能对金币使用与获取步骤进行数学上的运算优化。在第2题中，未能运用昨天所学的知识建立正确的模型。在第3题中，对分类讨论思想应用不充分。在第4题中，考虑了当数据较小时的得分方案，但对深度优先搜索的代码熟练度较低，代码出现了错误，导致严重失分。完成情况基本可以，能够理解部分知识点，但在综合运用与解决复杂问题时还存在一定困难。遇到挑战性较强的题目时容易受阻，说明基础尚需进一步扎实。建议分阶段巩固基础，并逐渐增加难度训练，以提升整体水平。</t>
  </si>
  <si>
    <t>今天我们上午先把昨天的跃迁回路这道题回忆了一下，我们使用经典技巧——破环成链，再把链拆成左半段和右半段，再算这两段的最大值，最后加上起始平台编号，就可以了，我们还对昨天的贪吃蛇那道黑题进行了补充，学习了一些有关博弈论的知识，并且讲解了如何对拍，晚上对下午的题进行了讲解，知道了很多非常神秘的算法。</t>
  </si>
  <si>
    <t>今天下午测试中我在写第一题时，我试了试上午老师教我们的对拍，拍了两个半小时，结果交错了，交了个暴力代码，而且拖延了很多时间，第二题在昨天讲过的前提下，没有过，而且且没有写freopen，超时了。</t>
  </si>
  <si>
    <t>我还要是在比赛中更加认真一点，不要马虎，应该多加训练oi文件竞赛。</t>
  </si>
  <si>
    <t>今天课堂主要解析了昨日测试中的第3题与第4题，第3题帮助大家梳理了动态规划的思路与优化技巧，第4题则再次应用了哈希方法解决字符串相关问题。今日测试采用OI赛制，贴近CSP-S复赛的实际氛围，金智宸在本次测试中的评级为B。测试成绩分析：在第1题中，未能对金币使用与获取步骤进行数学上的运算优化。在第2题中，未能运用昨天所学的知识建立正确的模型。在第3题中，对分类讨论思想应用不充分。在第4题中，考虑了当数据较小时的得分方案，但对深度优先搜索的代码熟练度较低，代码出现了错误，导致严重失分。完成情况基本可以，能够理解部分知识点，但在综合运用与解决复杂问题时还存在一定困难。遇到挑战性较强的题目时容易受阻，说明基础尚需进一步扎实。建议分阶段巩固基础，并逐渐增加难度训练，以提升整体水平。</t>
  </si>
  <si>
    <t>csp-s模拟赛测试；贪吃蛇的博弈论问题；对于一些有环的题可以破环成链来帮助解题；对于上次讲的进行了补充与完善；对拍的作用，意义和如何用代码写出来，并讲述了一些C++文件读入和输出；运用(推出来的)数学公式&amp;&amp;分类讨论来解题；用dp配合其他(神秘)小寄巧(/数据结构)来解题；复习了dp，并查集，LCA，二分，前缀和等知识</t>
  </si>
  <si>
    <t>没有仔细看题的数据范围导致数组开小了，没有分配好时间导致来不及看后面的题，应该先思考可否暴力再去想正解来节约时间，先从自己擅长的题目再去做难的。昨天讲过类似的题但是没做出来</t>
  </si>
  <si>
    <t>比较复杂需要分很多类的博弈论问题，一些(神秘)数学公式是怎么推出来的，dp的(神秘)状态和转移方程&amp;&amp;是如何配合其他(神秘)寄巧来解题，必须要仔细地看题(来发现神秘小性质)，还需要多练题来锻炼思维来更好的解题。</t>
  </si>
  <si>
    <r>
      <rPr>
        <b/>
        <sz val="10"/>
      </rPr>
      <t xml:space="preserve">计划
</t>
    </r>
    <r>
      <t xml:space="preserve">
</t>
    </r>
    <r>
      <rPr>
        <sz val="10"/>
      </rPr>
      <t xml:space="preserve">(在什么知识点上还需要更多练习/讲解)"
</t>
    </r>
    <r>
      <t xml:space="preserve">
</t>
    </r>
  </si>
  <si>
    <t>今天的课程讲解昨天的 cf 比赛，讲解了关于 gcd 和 lcm 的做题技巧，以及如何使用根号分治把问题拆解成大小两个问题，然后去处理。【xx】积极的参与听讲，并且在听完后能积极的参与补题。</t>
  </si>
  <si>
    <t>今天的课程讲解昨天的 cf 比赛，讲解了关于 gcd 和 lcm 的做题技巧，以及如何使用根号分治把问题拆解成大小两个问题，然后去处理。【xx】积极的参与听讲，并且在听完后能积极的参与补题。杨涵语在本次测试中考的非常好。杨涵语在第一道题中获取了满分，这是一道非常容易写错的题目，杨涵语能够观察到题目的关键性质，非常精细的实现模拟的代码。杨涵语在第二道题中获取了部分分，杨涵语有着不错的观察能力，观察到了性质，但是并不完全正确，需要多考虑下再实现。杨涵语在第三道题中获取较高的部分分，杨涵语对字符串较为熟悉，并且能够很好的对情况进行分类讨论，但是在实现的过程中遇到了困难。杨涵语在第四道题中较高的部分分，杨涵语有着不错的思维和代码实现能力，能完成多个内容的部分分。</t>
  </si>
  <si>
    <t>【xx】在第一道题中获取了满分，这是一道非常容易写错的题目，【xx】能够观察到题目的关键性质，非常精细的实现模拟的代码。</t>
  </si>
  <si>
    <t>【xx】在第二道题中获取了满分，【xx】有着非常好的观察能力，能够快速的观察到题目的性质,并且能够快速实现代码。</t>
  </si>
  <si>
    <t>【xx】在第三道题中获取较高的部分分，【xx】对字符串较为熟悉，并且能够很好的对情况进行分类讨论，但是在实现的过程中遇到了困难。</t>
  </si>
  <si>
    <t>【xx】在第四道题中较高的部分分，【xx】有着不错的思维和代码实现能力，能完成多个内容的部分分。</t>
  </si>
  <si>
    <t>【xx】在第一道题中获取了部分分，能够想到通过模拟去实现代码，但是没有考虑到时间复杂度的问题导致超时。</t>
  </si>
  <si>
    <t>【xx】在第二道题中获取了部分分，【xx】有着不错的观察能力，观察到了性质，但是并不完全正确，需要多考虑下再实现。</t>
  </si>
  <si>
    <t>【xx】在第三道题中获取部分分，【xx】对字符串较为熟悉，并且能够对一些简单的情况进行讨论。</t>
  </si>
  <si>
    <t>【xx】在第四道题中的部分分，【xx】能完成一个内容的部分分，在实现其他部分的代码时遇到了困难。</t>
  </si>
  <si>
    <t>在第一道题中，【xx】想到了做法，但是在细节上没有注意导致失分</t>
  </si>
  <si>
    <t>【xx】在第二道题中孩子没有观察到题目的性质，导致在做的时候无从下手，需要加强自己的观察能力</t>
  </si>
  <si>
    <t>杨涵语在第一道题中获取了满分，这是一道非常容易写错的题目，杨涵语能够观察到题目的关键性质，非常精细的实现模拟的代码。</t>
  </si>
  <si>
    <t>杨涵语在第二道题中获取了部分分，杨涵语有着不错的观察能力，观察到了性质，但是并不完全正确，需要多考虑下再实现。</t>
  </si>
  <si>
    <t>杨涵语在第三道题中获取较高的部分分，杨涵语对字符串较为熟悉，并且能够很好的对情况进行分类讨论，但是在实现的过程中遇到了困难。</t>
  </si>
  <si>
    <t>杨涵语在第四道题中较高的部分分，杨涵语有着不错的思维和代码实现能力，能完成多个内容的部分分。</t>
  </si>
  <si>
    <t>杨涵语在本次测试中考的非常好。</t>
  </si>
  <si>
    <t>在剩下的题目中，钧维采取较好的比赛策略，获取了对应的部分分。总体来说，钧维考的不错，但是在获取部分分方面做的不够好，第三题有许多的分能拿，但是孩子没有基于部分分去实现，在一些题目较难的比赛中，需要及时调整自己的比赛策略，并不是所有题都要拿满分，继续加油。</t>
  </si>
  <si>
    <t>总体来说，嘉润在班里的排名很高，能在题目中获取大量的部分分，但是嘉润需要注意自己的比赛策略，在模拟赛时，要尽量保证自己在第一题写出正解，这不仅是写一份代码这么简单，还需要通过对拍来验证，并不是一题代码写完就结束了，要用对拍来验证代码是否正确，继续加油。</t>
  </si>
  <si>
    <t>树和图论，树状数组,启发式搜索，排列组合，矩阵快速幂</t>
  </si>
  <si>
    <t>在测试中没有想到更多的部分分写法</t>
  </si>
  <si>
    <t>离散化</t>
  </si>
  <si>
    <t>今天的课程讲解昨天的 cf 比赛，讲解了关于 gcd 和 lcm 的做题技巧，以及如何使用根号分治把问题拆解成大小两个问题，然后去处理。钧维在昨天的比赛中发挥出色，积极的参与听讲，并且在听完后能积极的参与补题。钧维在本次测试中考的非常好。钧维在第一道题中获取了满分，这是一道非常容易写错的题目，钧维能够观察到题目的关键性质，非常精细的实现模拟的代码。在剩下的题目中，钧维采取较好的比赛策略，获取了对应的部分分。总体来说，钧维考的不错，但是在获取部分分方面做的不够好，第三题有许多的分能拿，但是孩子没有基于部分分去实现，在一些题目较难的比赛中，需要及时调整自己的比赛策略，并不是所有题都要拿满分，继续加油。</t>
  </si>
  <si>
    <t>bfs
dfs暴力枚举
两个变的量转换成一个变的量
for枚举
（动点脑子）思维
分类讨论
哈希，比较字符串是否相等
做点部分分</t>
  </si>
  <si>
    <t>想法很奇妙但写不出来
第三题要动点脑子，但感觉考试的时候脑子炸了</t>
  </si>
  <si>
    <t>树，图论，思维题</t>
  </si>
  <si>
    <t>今天的课程讲解昨天的 cf 比赛，讲解了关于 gcd 和 lcm 的做题技巧，以及如何使用根号分治把问题拆解成大小两个问题，然后去处理。沈奕在昨天的比赛中发挥出色，并且在听完后能积极的参与补题。沈奕在本次测试中考的非常好。沈奕在第一道题中获取了满分，这是一道非常容易写错的题目，沈奕能够观察到题目的关键性质，非常精细的实现模拟的代码。在剩下的题目中，沈奕采取较好的比赛策略，获取了对应的部分分。总体来说，沈奕发挥稳定，但是在获取部分分方面做的不够好，第三题有许多的分能拿，但是孩子没有基于部分分去实现，在一些题目较难的比赛中，需要及时调整自己的比赛策略，并不是所有题都要拿满分，继续加油。</t>
  </si>
  <si>
    <t>贪心
分类讨论
要打部分分 对拍</t>
  </si>
  <si>
    <t>t1写错了 没打部分分 没对拍
t2写太慢了
t3部分分没拿完 规律没完全找出来
t4没有想出所有不合法情况</t>
  </si>
  <si>
    <t>今天的课程讲解昨天的 cf 比赛，讲解了关于 gcd 和 lcm 的做题技巧，以及如何使用根号分治把问题拆解成大小两个问题，然后去处理。可馨在昨天的比赛中发挥出色，并且在听完后能积极的参与补题。可馨在本次测试中考的非常好。可馨在第一道题中获取了部分分，可馨想到了做法，但是在细节上没有注意导致失分，非常可惜。可馨在第二道题中获取了满分，可馨有着非常好的观察能力，能够快速的观察到题目的性质,并且能够快速实现代码。在剩下的题目中，可馨采取较好的比赛策略，获取了对应的部分分。总体来说，可馨发挥稳定，但是在获取部分分方面做的不够好，第三题有许多的分能拿，但是孩子没有基于部分分去实现，在一些题目较难的比赛中，需要及时调整自己的比赛策略，并不是所有题都要拿满分，在某个难题中获取大量部分分，也是一种可行的策略，继续加油。</t>
  </si>
  <si>
    <t>hash，分类讨论，树状数组，数学，二分，BFS，前缀，枚举，LCA，比赛策略</t>
  </si>
  <si>
    <t>名词的含义记错，没看题</t>
  </si>
  <si>
    <t>比赛策略</t>
  </si>
  <si>
    <t>今天的课程讲解昨天的 cf 比赛，讲解了关于 gcd 和 lcm 的做题技巧，以及如何使用根号分治把问题拆解成大小两个问题，然后去处理。煜涵昨天的比赛中发挥出色，并且在听完后能积极的参与补题。煜涵在本次测试中考的非常好。煜涵在第一道题中获取了满分，这是一道非常容易写错的题目，煜涵能够观察到题目的关键性质，非常精细的实现模拟的代码。在剩下的题目中，煜涵采取较好的比赛策略，获取了对应的部分分。总体来说，煜涵发挥出色，但是在获取部分分方面做的不够好，第三题有许多的分能拿，但是孩子没有基于部分分去实现，在一些题目较难的比赛中，需要及时调整自己的比赛策略，并不是所有题都要拿满分，在某个难题中获取大量部分分，也是一种可行的策略，继续加油。</t>
  </si>
  <si>
    <t>刀斧手、爆发式用于一些抽象的部分分；
T1一些奇怪的if else</t>
  </si>
  <si>
    <t>CF C：i+=h的时候water++
T1：闹字怀调勒，数学不回来
T2：不造啊，回头打对拍
T3：没想到并发数
T4：看不懂思密达
CSP要打对拍</t>
  </si>
  <si>
    <t>思考题</t>
  </si>
  <si>
    <t>今天的课程讲解昨天的 cf 比赛，讲解了关于 gcd 和 lcm 的做题技巧，以及如何使用根号分治把问题拆解成大小两个问题，然后去处理。嘉润积极的参与听讲，并且在听完后能积极的参与补题。嘉润在本次测试中考的非常好。在第一道题中,嘉润想到了做法，但是在细节上没有注意导致失分。嘉润在第二道题中获取了部分分，嘉润有着不错的观察能力，观察到了性质，但是并不完全正确，需要多考虑下再实现。总体来说，嘉润在班里的排名很高，能在题目中获取大量的部分分，但是嘉润需要注意自己的比赛策略，在模拟赛时，要尽量保证自己在第一题写出正解，这不仅是写一份代码这么简单，还需要通过对拍来验证，并不是一题代码写完就结束了，要用对拍来验证代码是否正确，继续加油。</t>
  </si>
  <si>
    <t>把昨天的Codeforces和下午的题目
再次巩固了哈希的编码技巧：基本用于回文，对比回文串
脑子吸收了比较特殊的技巧</t>
  </si>
  <si>
    <t>第一，OIの第一题全WA，是因为在写代码时直接把判断条件写错了
第二……
第二题RE 100-&gt;30的经历告诉我下次比赛一定要看好题目范围，脑子想好再写</t>
  </si>
  <si>
    <t>基本无，就是编码的技巧以及看到题目想起计算算法的灵感</t>
  </si>
  <si>
    <t>今天的课程讲解昨天的 cf 比赛，讲解了关于 gcd 和 lcm 的做题技巧，以及如何使用根号分治把问题拆解成大小两个问题，然后去处理。天翊积极的参与听讲，并且在听完后能积极的参与补题。天翊在本次测试中考的不错。在第一道题中，天翊想到了做法，但是在细节上没有注意导致失分。天翊在第二道题中基本实现了正解，但是由于数组开小导致出错，非常可惜。总体来说，天翊在班里的排名很高，能在题目中获取大量的部分分，但是天翊需要注意自己的比赛策略，在模拟赛时，要尽量保证自己在第一题写出正解，这不仅是写一份代码这么简单，还需要通过对拍来验证，并不是一题代码写完就结束了，要用对拍来验证代码是否正确，继续加油。</t>
  </si>
  <si>
    <t>哈希最大的用
- 字符串比较O(1)
- 防止字符串重复
有一个数字转移成另一个 -&gt; 图论
- 最小花费 -&gt; 最短路
将合法问题 -&gt; 全部 - 不合法 （分类: 分成不同情况）
算两次：将同一件事通过两个不同的方法算出来，对比 (CF 2126E)
枚举两个变量 -&gt; 将一个变量固定，枚举另一个 -&gt; 降低时间复杂度</t>
  </si>
  <si>
    <t>T2:
- 思路正确，map写错了导致运行不了
T3:
- 没有想到BFS
T4:
- 没有时间看题，做题顺序用问题 -&gt; 将所有问题都看一遍，再做
CF:
- E: 没有想到思路 , 特判写错了</t>
  </si>
  <si>
    <t>转移问题
图论问题
代码能力</t>
  </si>
  <si>
    <t>今天的课程讲解昨天的 cf 比赛，讲解了关于 gcd 和 lcm 的做题技巧，以及如何使用根号分治把问题拆解成大小两个问题，然后去处理。震轩积极的参与听讲，并且在听完后能积极的参与补题。震轩在本次测试中发挥出色。在第一道题中，震轩想到了做法，但是在细节上没有注意导致失分。震轩在第二道题中获取了部分分，震轩有着不错的观察能力，观察到了性质，但是并不完全正确，需要多考虑下再实现。总体来说，震轩在班里的排名较高，能在题目中获取的部分分，但是震轩需要注意自己的比赛策略，在模拟赛时，要尽量保证自己在第一题写出正解，这不仅是写一份代码这么简单，还需要通过对拍来验证，并不是一题代码写完就结束了，要用对拍来验证代码是否正确，继续加油。</t>
  </si>
  <si>
    <t>哈希、对拍、数据与数据之间的转换、数组不能开得太大。</t>
  </si>
  <si>
    <t>没有将所有的情况考虑周全，如第一题中个位数没考虑。我在考试的时候应该通过对拍将第一题努力拿到满分，之后再到其它的题去争取部分分。</t>
  </si>
  <si>
    <t>对于题目含义的理解、STL容器的用法。</t>
  </si>
  <si>
    <t>今天的课程讲解昨天的 cf 比赛，讲解了关于 gcd 和 lcm 的做题技巧，以及如何使用根号分治把问题拆解成大小两个问题，然后去处理。葛义积极的参与听讲，并且在听完后能积极的参与补题。葛义在本次测试中考的不错。在第一道题中，葛义想到了做法，但是在细节上没有注意导致失分。葛义在第二道题中获取了部分分，震轩有着不错的观察能力，观察到了性质，但是并不完全正确，需要多考虑下再实现。总体来说，葛义发挥不错，能在题目中获取的部分分，但是葛义需要注意自己的比赛策略，在模拟赛时，要尽量保证自己在第一题写出正解，这不仅是写一份代码这么简单，还需要通过对拍来验证，并不是一题代码写完就结束了，要用对拍来验证代码是否正确，继续加油。
</t>
  </si>
  <si>
    <t>CFT5使用lcm来进行最合理的gcd，使其在YES的情况下与原来的相同
CFT3 O(n)优化，排序来便捷地找到可以飞跃的塔高
收获：
CSP-S要打暴力，打对拍</t>
  </si>
  <si>
    <t>T1暴力没打，想到满分思路（零分答案）后没有打最最简单的暴力，以至于爆零了
所以故事是这样的，我把if打成else if以至于少东西了
T2思路坏了，数学思路还错了，纯纯就是自己脑子没了
T3部分分写完十分自信，结果没有贪对，只拿了刀斧手的10分
T4少考虑了多种情况，但是我拿了输出零的10分
CSP-S要写暴力，要写对拍</t>
  </si>
  <si>
    <t>Prim、Kruskal</t>
  </si>
  <si>
    <t>今天的课程讲解昨天的 cf 比赛，讲解了关于 gcd 和 lcm 的做题技巧，以及如何使用根号分治把问题拆解成大小两个问题，然后去处理。宇轩积极的参与听讲，并且在听完后能积极的参与补题。宇轩在本次测试中考的不错。在第一道题中，宇轩想到了做法，但是在细节上没有注意导致失分。宇轩在第二道题中获取了部分分，宇轩有着不错的观察能力，观察到了性质，但是并不完全正确，需要多考虑下再实现。总体来说，宇轩发挥不错，能在题目中获取的部分分，但是宇轩需要注意自己的比赛策略，在模拟赛时，要尽量保证自己在第一题写出正解，这不仅是写一份代码这么简单，还需要通过对拍来验证，并不是一题代码写完就结束了，要用对拍来验证代码是否正确，继续加油。</t>
  </si>
  <si>
    <t>早上CFT3学习到了将距离确定为一个定值使得维护数组更为简单；
CFT4学习到了确定“收益不会下降”思想
CSP-S需要先打暴力</t>
  </si>
  <si>
    <t>没有确定T3中正确的操作决策即是将n一次加到2的正整数次幂 或是不用b操作，通过a操作和c操作达成目标。导致T3（a==0）和（a==b==c）的部分分获取失败;T1没有打暴力导致0分</t>
  </si>
  <si>
    <t>prim不够熟练，树状数组还需练习</t>
  </si>
  <si>
    <t>今天的课程讲解昨天的 cf 比赛，讲解了关于 gcd 和 lcm 的做题技巧，以及如何使用根号分治把问题拆解成大小两个问题，然后去处理。涵语积极的参与听讲，并且在听完后能积极的参与补题。涵语在本次测试中考的不错。在第一道题中，涵语想到了做法，但是在细节上没有注意导致失分。在其他题目获取了对应的部分分。总体来说，涵语发挥不错，能在题目中获取的部分分，但是涵语需要注意自己的比赛策略，在模拟赛时，要尽量保证自己在第一题写出正解，这不仅是写一份代码这么简单，还需要通过对拍来验证，并不是一题代码写完就结束了，要用对拍来验证代码是否正确，继续加油。
</t>
  </si>
  <si>
    <t>文件读写、4的倍数的判断、对拍（打OI要写部分分）、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t>
  </si>
  <si>
    <t>第一题人傻了，没想到暴力怎么写，特判写的脑子写炸了，不特判的做法也没想到
第二题题没看懂
第三题最后才开始写
第四题没看懂</t>
  </si>
  <si>
    <t>暴力枚举，读题</t>
  </si>
  <si>
    <t>今天的课程讲解昨天的 cf 比赛，讲解了关于 gcd 和 lcm 的做题技巧，以及如何使用根号分治把问题拆解成大小两个问题，然后去处理。恺睿积极的参与听讲，并且在听完后能积极的参与补题。恺睿在本次测试中考的不错。在第一道题中，恺睿想到了做法，但是在细节上没有注意导致失分。在其他题目获取了对应的部分分。总体来说，恺睿发挥不错，能在题目中获取的部分分，但是恺睿需要注意自己的比赛策略，在模拟赛时，要尽量保证自己在第一题写出正解，这不仅是写一份代码这么简单，还需要通过对拍来验证，并不是一题代码写完就结束了，要用对拍来验证代码是否正确，继续加油。
</t>
  </si>
  <si>
    <t>今天讲解了CF的练习题，并练习讲解了CSP-S复赛的练习题；
学会了如何通过暴力、DFS、BFS等方式先得到部分分，再进行推广得到更多分；通过数学方法解题；</t>
  </si>
  <si>
    <t>首先，今天的测试不够理想。第一、二题思考不够全面；在开数组时出现失误（例如开1e9或开太小）；读题能力有待提高。</t>
  </si>
  <si>
    <t>做题后需检查数组大小、类型大小，读题要借助测试点的提示。</t>
  </si>
  <si>
    <t>今天的课程讲解昨天的 cf 比赛，讲解了关于 gcd 和 lcm 的做题技巧，以及如何使用根号分治把问题拆解成大小两个问题，然后去处理。谨泽积极的参与听讲，并且在听完后能积极的参与补题。谨泽在本次测试中考的不错。在第一道题中，谨泽想到了做法，但是在细节上没有注意导致失分。在其他题目获取了对应的部分分。总体来说，谨泽发挥不错，能在题目中获取的部分分，但是谨泽需要注意自己的比赛策略，在模拟赛时，要尽量保证自己在第一题写出正解，这不仅是写一份代码这么简单，还需要通过对拍来验证，并不是一题代码写完就结束了，要用对拍来验证代码是否正确，继续加油。
</t>
  </si>
  <si>
    <t>打oi赛制要写对拍 打oi赛制要写暴力 打csp要写对拍 打csp要写暴力
打oi赛制要写对拍 打oi赛制要写暴力 打csp要写对拍 打csp要写暴力
打oi赛制要写对拍 打oi赛制要写暴力 打csp要写对拍 打csp要写暴力
打oi赛制要写对拍 打oi赛制要写暴力 打csp要写对拍 打csp要写暴力
打oi赛制要写对拍 打oi赛制要写暴力 打csp要写对拍 打csp要写暴力
哈希 文件读写 4的倍数
不要写一些奇奇怪怪的特判和又臭又长的代码（自己找不了bug</t>
  </si>
  <si>
    <t>oi爆零 T1T2对拍和暴力做法没想出来 但是有正解的思路 but写得又臭又长 找bug麻了 写一堆特判。。。 T2找到了规律 但是实现有问题 T3神秘dfs写错了 导致连特判a=0时候的十分都没有</t>
  </si>
  <si>
    <t>怎么想暴力</t>
  </si>
  <si>
    <t>今天的课程讲解昨天的 cf 比赛，讲解了关于 gcd 和 lcm 的做题技巧，以及如何使用根号分治把问题拆解成大小两个问题，然后去处理。煜琦积极的参与听讲，并且在听完后能积极的参与补题。煜琦在本次测试中考的不错。在第一道题中，煜琦想到了做法，但是在细节上没有注意导致失分。在其他题目获取了对应的部分分。总体来说，煜琦发挥不错，能在题目中获取的部分分，但是煜琦需要注意自己的比赛策略，在模拟赛时，要尽量保证自己在第一题写出正解，这不仅是写一份代码这么简单，还需要通过对拍来验证，并不是一题代码写完就结束了，要用对拍来验证代码是否正确，继续加油。
</t>
  </si>
  <si>
    <t>今天的课程讲解了两道近年的 csp 的动态规划的题目，老师带着大家从部分分入手，帮助大家感受了 dp 真题的难度，以及应该通过怎样的方式去思考。一实在本次测试中考的非常好。一实在第一道题中获取了满分，这是一道非常容易写错的题目，一实能够观察到题目的关键性质，非常精细的实现模拟的代码。在剩下的题目中，一实采取较好的比赛策略，获取了对应的部分分。总体来说，一实考的非常不错，在一些题目较难的比赛中，需要一实能够及时调整自己的比赛策略，在较难的题目中获取了大量的部分分，继续保持。
</t>
  </si>
  <si>
    <t>成绩分析：在第1题中，考虑到了特殊情况，但对数据较大时，考虑有疏漏。在第2题中，考虑到了用贪心算法解决问题，取得了较好的分数，但细节上仍有一些疏漏。在第3题中，考虑了特殊测试点，拿到了应得的分数。在第4题中，考虑到了特殊测试点，取得了应得的分数。</t>
  </si>
  <si>
    <t>1.上午讲解了两道比赛真题，都是DP的正解，巩固复习了一下DP的用法
2.下午还是比赛和讲解题目，复习巩固了了算法的思路，拓宽思维
*神秘技巧：通过样例和样例解析，更好的帮助自己理解题意</t>
  </si>
  <si>
    <t>在写代码的时候脑子宕机了，过程错了一大堆，后来没有时间检查了；还是要找到适合自己的时间安排</t>
  </si>
  <si>
    <t>需要学习的地方有很多，包括但不限于图论，搜索，数据结构等都需要补强</t>
  </si>
  <si>
    <t>今天的课程讲解了两道近年的 csp 的动态规划的题目，老师带着大家从部分分入手，帮助大家感受了 dp 真题的难度，以及应该通过怎样的方式去思考。靖轩在本次测试中考的非常好。靖轩在第一道题中获取了满分，这是一道非常容易写错的题目，靖轩能够观察到题目的关键性质，非常精细的实现模拟的代码。在剩下的题目中，靖轩采取较好的比赛策略，获取了对应的部分分。总体来说，靖轩发挥稳定，但是在获取部分分方面做的不够好，第三题有许多的分能拿，但是孩子没有基于部分分去实现，在一些题目较难的比赛中，需要及时调整自己的比赛策略，并不是所有题都要拿满分，继续加油。
</t>
  </si>
  <si>
    <t>成绩分析：在第1题中，考虑到了特殊情况，但对数据较大时，考虑有疏漏。在第2题中，考虑到了用贪心算法解决问题，取得了较好的分数，但细节上仍有一些疏漏。在第3题中，考虑了特殊测试点，拿到了应得的分数。在第4题中，考虑范围过大，未能注意到特殊测试点。</t>
  </si>
  <si>
    <t>今天上午进行了CSP-S真题练习,下午进行了测试,晚上讲解了测试题.今天的练习主要与数学和逻辑思维有关,感觉很充实,也让我的思维活跃.一天一天的反复训练看似枯燥乏味,其实是因为我们正在那条成功的路上砥砺前行,宝剑锋从磨砺出,梅花香自苦寒来.</t>
  </si>
  <si>
    <t>在测试的第2题中没能从题目样例提供的信息出发推导整题性质而只是傻傻的跟着题目要求做,最后导致爆0,却没有想到只要稍微注意一下性质,这道题就可以通过,从而获得一个较为可观的分数.</t>
  </si>
  <si>
    <t>dp数组的状态设计和转移,以及应该在什么题目上使用DP(该怎么识别一道题目的考点(可以)是DP).</t>
  </si>
  <si>
    <t>今天的课程讲解了两道近年的 csp 的动态规划的题目，老师带着大家从部分分入手，帮助大家感受了 dp 真题的难度，以及应该通过怎样的方式去思考。奕淳在本次测试中考的非常好。在第一道题中，奕淳想到了做法，但是在细节上没有注意导致失分，非常可惜。奕淳在第二道题中获取了满分，奕淳有着非常好的观察能力，能够快速的观察到题目的性质,并且能够快速实现代码。在剩下的题目中，奕淳采取较好的比赛策略，获取了对应的部分分。总体来说，奕淳发挥稳定，但是在获取部分分方面做的不够好，第三题有许多的分能拿，但是孩子没有基于部分分去实现，在一些题目较难的比赛中，需要及时调整自己的比赛策略，并不是所有题都要拿满分，在某个难题中获取大量部分分，也是一种可行的策略，继续加油。</t>
  </si>
  <si>
    <t>成绩分析：在第1题中，考虑到了特殊情况，但对数据较大时，考虑有疏漏。在第2题中，考虑到了用贪心算法解决问题，取得了较好的分数，但细节上仍有一些疏漏。在第3题中，考虑小数据时，细节上有一些疏忽。在第4题中，很好地运用了容斥原理与分类讨论思想，取得了满分。</t>
  </si>
  <si>
    <t>今天上午老师讲解了消消乐和染色两道题，复习了线性动态规划的知识，在线性动态规划的转移中可以使用一个数组来记录前面最后出现的相同的对象的下标。同时在下午讲解了：“4”（贪心，主要考思维），“数据缺失”（需要注意力）两道题。</t>
  </si>
  <si>
    <t>在下午的比赛题目“4”中，忽略了数据可能是只有一位的情况，没有进行特判，导致没有通过；同时在对拍的时候，rand的太大了，没有随机到一些特殊的样例；同时有一些暴力代码也写错了，导致对拍的时候没发现自己的错误，想拿的分也没拿到。</t>
  </si>
  <si>
    <t>在对拍时应将数据范围降低到自己容易检查的范围，同时多测试一些极端点的样例（如数据范围的最低和最高），多检查几遍暴力代码，多测试暴力代码，尽量保证暴力代码的正确。同时多练习思维题，提升思维能力。</t>
  </si>
  <si>
    <t>今天的课程讲解了两道近年的 csp 的动态规划的题目，老师带着大家从部分分入手，帮助大家感受了 dp 真题的难度，以及应该通过怎样的方式去思考。
皓文在本次测试中考的不错。皓文在第一道题中获取了满分，这是一道非常容易写错的题目，皓文能够观察到题目的关键性质，非常精细的实现模拟的代码。在剩下的题目中，皓文采取较好的比赛策略，获取了对应的部分分。总体来说，皓文发挥出色，但是在获取部分分方面做的不够好，第三题有许多的分能拿，但是孩子没有基于部分分去实现，在一些题目较难的比赛中，需要及时调整自己的比赛策略，并不是所有题都要拿满分，在某个难题中获取大量部分分，也是一种可行的策略，继续加油。</t>
  </si>
  <si>
    <t>今天上午讲解了消消乐和染色两道题，复习了线性动态规划的知识，在装填转移的过程中，可以使用一个数组来记录前面最后出现的相同的下表；下午进行了复赛模拟练习；晚上对四道题目中的前两道：4（基础算法+思维）、数据缺失（基础算法+观察力+注意力）进行了讲解。</t>
  </si>
  <si>
    <t>在测试中，第一题的代码第一时间没有完全正确，调试了许久、测试了许多组样例才通过，导致在T2~T4的时间减少；在写第二题的时候，对于题目的样例计算失误，导致没有第一时间理解题目的意思，花费了过长的时间去理解样例，再加上第一题的投入时间过长，导致时间不够写出第二题；在做第三题时，理解了题目的含义，但不知道用什么样的算法去解这道题，只能用dfs枚举，同时还没有写特判和记忆化，导致只拿到了10分；第四题则是完全没看懂。</t>
  </si>
  <si>
    <t>要多练习思维题，加快对题目的理解速度，提升对代码的理解能力，提高写代码的熟练度，提升注意列、观察力和思维能力，尽量多做一些难题，比如蓝题或者绿题，提升对难题的思考能力。</t>
  </si>
  <si>
    <t>今天的课程讲解了两道近年的 csp 的动态规划的题目，老师带着大家从部分分入手，帮助大家感受了 dp 真题的难度，以及应该通过怎样的方式去思考。熊子轩在本次测试中获得的等级为A。成绩分析：在第1题中，考虑到了特殊情况，但对数据较大时，考虑有疏漏。在第2题中，考虑到了用贪心算法解决问题，取得了较好的分数，但细节上仍有一些疏漏。在第3题中，考虑小数据时，细节上有一些疏忽。在第4题中，很好地运用了容斥原理与分类讨论思想，取得了满分。总体来说，子轩表现优秀，能够熟练掌握核心知识点，并能在复杂问题中灵活应用。思路清晰、逻辑完整，且在课后交流中能够积极分享想法，帮助同学解决难题，展现了扎实的基础与良好的团队精神。希望继续保持探索的热情，积累更多竞赛经验，进一步提升综合实力。</t>
  </si>
  <si>
    <t>今天上午学习了染色和消消乐两道题目，染色时如果存在相邻的相同数字，我们可以把他染成一种颜色，再把两边的数字染成另一种颜色，这样就能得到局部最优答案，通过这个思路，我们可以想到使用dp来解决，但还要解决的一个问题是对 (n^2)的dp代码优化我们只需要加一个数组记录i上一次出现的位置这样就能优化成o(n)的复杂度，第二道题消消乐是一道类似于括号序列的题目，我们可以固定左端点，通过栈模拟消除，当栈空时答案+1，对于随机样例，我们可以大胆猜测其合法字串长度较小，使用我们可以枚举较小的数字通过这些子任务。</t>
  </si>
  <si>
    <t>今天的测试T1的代码出现了错误导致没有得到分数，是因为少了一个特判，T3的n小于5的分数没有拿到</t>
  </si>
  <si>
    <t>多加练习对拍，争取下次不要在简单题目上出现漏了一些特判的失误。造样例时要造一些特殊样例</t>
  </si>
  <si>
    <t>今天的课程讲解了两道近年的 csp 的动态规划的题目，老师带着大家从部分分入手，帮助大家感受了 dp 真题的难度，以及应该通过怎样的方式去思考。维皓在本次测试中考的非常好。在第一道题中,维皓想到了做法，但是在细节上没有注意导致失分。维皓在第二道题中获取了部分分，维皓有着不错的观察能力，观察到了性质，但是并不完全正确，需要多考虑下再实现。总体来说，维皓在班里的排名很高，能在题目中获取大量的部分分，但是维皓需要注意自己的比赛策略，在模拟赛时，要尽量保证自己在第一题写出正解，这不仅是写一份代码这么简单，还需要通过对拍来验证，并不是一题代码写完就结束了，要用对拍来验证代码是否正确，继续加油。</t>
  </si>
  <si>
    <t>成绩分析：在第1题中，考虑到了特殊情况，但对数据较大时，考虑有疏漏。在第2题中，考虑到了用贪心算法解决问题，取得了较好的分数，但细节上仍有一些疏漏。在第3题中，考虑小数据时，细节上有一些疏忽。在第4题中，考虑到了特殊测试点，取得了应得的分数。</t>
  </si>
  <si>
    <t>DP如果转移dp【i】需要找一个相等的值，暴力需要*N线性做，但可以用一个数组维护第一个出现位置O（1）
对拍：数据特殊时按要求造数据做一遍
造数据不要造太大，让人能看</t>
  </si>
  <si>
    <t>T1逻辑不完备，if嵌套导致逻辑混乱
T2没有注意到a[i]中数字可能重复
T3dfs出错</t>
  </si>
  <si>
    <t>提升对拍小技巧，多关注考试时间分配</t>
  </si>
  <si>
    <t>今天的课程讲解了两道近年的 csp 的动态规划的题目，老师带着大家从部分分入手，帮助大家感受了 dp 真题的难度，以及应该通过怎样的方式去思考。余廷锴在本次测试中获得的等级为A-。成绩分析：在第1题中，考虑到了特殊情况，但对数据较大时，考虑有疏漏。在第2题中，考虑到了用贪心算法解决问题，取得了较好的分数，但细节上仍有一些疏漏。在第3题中，考虑小数据时，细节上有一些疏忽。在第4题中，考虑到了特殊测试点，取得了应得的分数。总体来说，廷锴表现不错，基本能够掌握关键知识并解决大部分题目。在思路表达上较为清晰，但在时间分配和细节处理方面仍有改进空间。后续复盘时应更关注错题总结，针对薄弱环节加以训练，以提高整体稳定性和准确率。</t>
  </si>
  <si>
    <t>今天早上讲解了一些csp-s复赛题目，如染色，消消乐。染色和消消乐都可以使用动态规划的方法解决，染色可以使用前缀和与开数组记录上一个相同数字出现位置来优化DP，消消乐也可使用哈希的做法。下午进行了复赛模拟测。在“4”这一题中，要观察题目得出数学规律，分类讨论多种情况解决。在“数据缺失”这一题中，也要观察题目条件，得到答案的规律。</t>
  </si>
  <si>
    <t>在下午复赛测试中”4“这题的情况没有考虑全，漏掉了部分一位数的情况，在“数据缺失”中，使用了错误的方法，没有考虑到重复数据的情况。T3，T4的部分分没有拿全。</t>
  </si>
  <si>
    <t>练习更加熟练地运用对拍，思考清楚不同的情况，避免特殊情况的测试点导致代码答案错误，要自己权衡一下是思考后面的题目，还是对拍保证前面题目的正确率。</t>
  </si>
  <si>
    <t>今天的课程讲解了两道近年的 csp 的动态规划的题目，老师带着大家从部分分入手，帮助大家感受了 dp 真题的难度，以及应该通过怎样的方式去思考。世昌在本次测试中发挥出色。在第一道题中，世昌想到了做法，但是在细节上没有注意导致失分。世昌在第四道题中获取了部分分，世昌有着不错的观察能力，观察到了性质，但是并不完全正确，需要多考虑下再实现。总体来说，世昌在班里的排名较高，能在题目中获取的部分分，但是世昌需要注意自己的比赛策略，在模拟赛时，要尽量保证自己在第一题写出正解，这不仅是写一份代码这么简单，还需要通过对拍来验证，并不是一题代码写完就结束了，要用对拍来验证代码是否正确，继续加油。</t>
  </si>
  <si>
    <t>今天上午我们学习了两道CSP-S组复赛的题，染色这道题我们用到了动态规划等相关的技巧，我们对其进行了非常巧妙的优化，我们先快速预处理这个数字上一次出现的位置，再使用前缀和数组快速确定一个区间内相邻相等数字的和，我们就推导出了一个新的DP状态转移方程，成功的把O(n^2)的代码优化成了一份O(n)的代码，避免了超时；第二道题是消消乐，这道题还是使用DP优化，我们把一个往前跳的结构维护成了若干条连，记录区间可消除字串的最大位置，然后我们每次再维护一个数组找到这条链的最早位置，得出答案；我们晚上讲解了下午小测试的前两道题目，我学会了要观察出：只需要关注后两位数字即可，而不是每个数字都要去看一下，第二道题我没有看懂题目让我们做什么，也没有看出规律，我学会了要考虑每一段数字的长，从而拿到满分。</t>
  </si>
  <si>
    <t>下午小测试中，我的第一题时间复杂度没有考虑全，虽然看出来了只需要关注后两位，但在字符串转数字时，没有注意，多套了一层循环，导致超了一点时，第二题根本没有看懂题目什么意思，根本没有写，第三题在考虑特殊性质时，没有写对，没有拿到应该拿得分，第四题也没有多少时间去思考了。</t>
  </si>
  <si>
    <t>以后考试中要更加仔细观察，合理规划考试时间，为后面的提留出暴力时间。</t>
  </si>
  <si>
    <t>今天的课程讲解了两道近年的 csp 的动态规划的题目，老师带着大家从部分分入手，帮助大家感受了 dp 真题的难度，以及应该通过怎样的方式去思考。杜星澎在本次测试中获得的等级为B+。成绩分析：在第1题中，考虑到了特殊情况，但对数据较大时，考虑有疏漏。在第2题中，考虑到了用贪心算法解决问题，取得了较好的分数，但细节上仍有一些疏漏。在第3题中，考虑小数据时，细节上有一些疏忽。在第4题中，考虑范围过大，未能注意到特殊测试点。整体发挥良好，掌握了多数知识点并能够完成常规任务。但在题目分析深度和解答的完整性方面仍需加强。学习态度积极，后续可通过系统化训练与方法归纳来提升效率与稳定性。</t>
  </si>
  <si>
    <t>成绩分析：在第1题中，考虑到了特殊情况，但对数据较大时，考虑有疏漏。在第2题中，考虑到了用贪心算法解决问题，取得了较好的分数，但细节上仍有一些疏漏。在第3题中，考虑小数据时，细节上有一些疏忽。在第4题中，考虑范围过大，未能注意到特殊测试点。</t>
  </si>
  <si>
    <t>知识巩固：$stack$实现的括号序列匹配，$“No，Commander”$（$“不可以，总司令”$）；
新知学习：前缀和优化$DP$（分类讨论，如果连续两个元素相同，就加上当前的值，如果不同，就继承前缀的和），$pos$数组优化$DP$（空间换时间，考虑直接维护$i$的前缀最近相同元素的位置，$dp$转移后更新$pos[a[i]] = i$）。</t>
  </si>
  <si>
    <t>$T1$~~小学奥数~~小学校内芝士一眼秒了，然而就差两个特判就$AC$了。不幸的是，判断否后两位是否可以通过交换凑出$4$的倍数和本身就是4的倍数不需要操作这两个特判居然值$100pts$，差两个特判就$No.2$了（悲；
$T2$完全没有思路，以为要建图，然后用一些离谱的$tricks$做，暴力有点麻烦不想写，就先去开$T3$了；
$T3$居然~~骗~~拿了$40pts$，全场最高（要是$CSP-S$也这么送就好了，思路大概就是一个分类讨论，首先一眼秒了三个操作的本质——$a$可以一直减到$1$，也可以用来凑$2$的幂，$b$只能用来凑$2$的幂，$c$是用$log$的代价一直除到$1$，本来以为三个特判写完直接拼在一起取一个$min$就是通解，然后就连样例都没过。手玩了一下样例，发现还可以将$c$操作作为一个分隔，$a$、$b$单独配合$c$递归求解，最后写了四个特殊构造的解+一个递归求通解，不放心又用$unordered_map$写了一个记忆化搜索；
$T4$写到最后没时间了，就在考场最后$5min$看了一眼题，赶紧又跑回去检查一下是不是代码都交上去了。</t>
  </si>
  <si>
    <t>对拍（不是，为什么$T1$我考场上拍了$50$组都没$WA$？？？！！！，看来下次真得$while(true)$了）。</t>
  </si>
  <si>
    <t>今天的课程讲解了两道近年的 csp 的动态规划的题目，老师带着大家从部分分入手，帮助大家感受了 dp 真题的难度，以及应该通过怎样的方式去思考。梓涵在本次测试中考的不错。在前两道题中，梓涵想到了做法，但是在细节上没有注意导致失分，非常可惜。总体来说，梓涵的思维能力不错，能在题目中获取大量的部分分，但是梓涵需要注意自己的比赛策略，在模拟赛时，要尽量保证自己在第一题写出正解，这不仅是写一份代码这么简单，还需要通过对拍来验证，并不是一题代码写完就结束了，要用对拍来验证代码是否正确，继续加油。</t>
  </si>
  <si>
    <t>今天上午我们写了染色，消消乐，主要讲了有关这种线性dp的写法及思路，染色这道题主要在其中穿插了许多优化技巧，包括用桶数组存下之前可以转移的合法下标，灵活运用前缀和储存区间合法答案数量；同时也回忆起了之前学的括号序列的性质，即具有特殊性质的两个区间合并起来依然带有特殊性质，运用这个性质就可以通过之前已经记录过答案的dp来转移</t>
  </si>
  <si>
    <t>在今天下午的测试中，我由于漏了一些特判，导致第一题爆零，排名也退到了第十，第二题也并没有太专注的观察题意以及题目的本质，所幸在第三题拿到了30分部分分。考试时的时间规划要求稳，尽可能的把前两题的正解想出来，万万不可求快，要耐下心来细心检查。</t>
  </si>
  <si>
    <t>在做题时我要更加细心，同时耐心分析题目以及样例，尽量争取部分分；在写前面较为简单的题目时，我要更加耐心的debug，多随机几组样例，看看边界条件，以及一些特判有没有写。</t>
  </si>
  <si>
    <t>今天的课程讲解了两道近年的 csp 的动态规划的题目，老师带着大家从部分分入手，帮助大家感受了 dp 真题的难度，以及应该通过怎样的方式去思考。何奇阳在本次测试中获得的等级为B-。成绩分析：在第1题中，考虑到了特殊情况，但对数据较大时，考虑有疏漏。在第2题中，考虑到了用贪心算法解决问题，取得了较好的分数，但细节上仍有一些疏漏。在第3题中，考虑小数据时，细节上有一些疏忽。总体来说，奇阳发挥不错，能在题目中获取的部分分，但是奇阳需要注意自己的比赛策略，在模拟赛时，要尽量保证自己在第一题写出正解，这不仅是写一份代码这么简单，还需要通过对拍来验证，并不是一题代码写完就结束了，要用对拍来验证代码是否正确，同时增强自己做难题的能力，继续加油。</t>
  </si>
  <si>
    <t>上午学了CSP-S真题消消乐和染色的做法，学习了拿部分分的暴力技巧和一些dp拿全分的思维方式与技巧
下午考试，题目有一些坑，也提醒我，细节决定成败，一些问题并不是思路和理论的正确就是正确的，实现的细节上一定要更加小心，尤其是对于特殊条件的特判。T2也告诉我直觉主义在思维中的参与很重要，应该摆脱严谨证明的“形式主义幻想”束缚，接受并去实现那种列数据看到的直观感受，信竞不同于数竞，实际实现和过测试点得分远比严谨证明确认正确重要得多，依赖数学模型还远远无法弥补代码实现上的细节问题</t>
  </si>
  <si>
    <t>我T1想了一种比较复杂的做法，然后忽略了偶数作为可用个位之外，会被当做可用十位另外统计，于是被很恶心的数据全部卡没了，然后T2我列Excel表格观察到了关键性质，但由于没仔细想感到不确定就没有去写，实际上这个结论是显而易见的。T3浪费了我很久，这题很有趣，但是我看到数学题就走不动路的状态，似乎忘记了前后的题目还有分能拿这件事(昨天也这样)……</t>
  </si>
  <si>
    <t>继续研究dp，最近感觉dp的思路稍微变得清晰了一些，但是还差一点东西。最后也是最关键的，就是注意一些实现细节的问题，尤其注意一些未考虑的情况，对于简单的问题不能掉以轻心，可以考虑对拍一下(虽然我感觉我暴力也写不对,这里需要权衡一下考试时间的安排决策）</t>
  </si>
  <si>
    <t>今天的课程讲解了两道近年的 csp 的动态规划的题目，老师带着大家从部分分入手，帮助大家感受了 dp 真题的难度，以及应该通过怎样的方式去思考。
岳琳在本次测试中考的不错。在第一道题中，岳琳想到了做法，但是在细节上没有注意导致失分。在其他题目获取了对应的部分分。总体来说，岳琳能在题目中获取的部分分，但是岳琳需要注意自己的比赛策略，在模拟赛时，要尽量保证自己在第一题写出正解，这不仅是写一份代码这么简单，还需要通过对拍来验证，并不是一题代码写完就结束了，要用对拍来验证代码是否正确，继续加油。</t>
  </si>
  <si>
    <t>今天学到了
·染色思路：定义dp[i]意义为：从头到第i个位置的答案，对于每个i找到1~i-1中最接近i的与其数字相同的位置，再把其中相邻的相等数字的对数加起来就是答案。其中，可以用前缀和确定区间内相邻相等数字的对数和，则转移方程为：dp[i]=max(dp[i],dp[last[a[i]]+1]+vec[i]+pre[i]-pre[last[a[i]]+1]).
·2023-2消消乐思路：定义dp[i]意义为：以第i位结尾的可消除字串数量，定义j为最近一个能使[j,i]消除字串的位置，则转移方程为dp[i]=dp[j-1]+1。最后动态维护一个ans统计每一个位置的dp[i].
`模拟题2思路：先对数字从大到小排序，再分块考虑（第一块长n-1，应有n-1个数字；第二块长n-2，应有n-2个数字），如果数量不符，则直接输出当前数字，如果遍历后还无输出，则说明有无穷多的选择。
回忆起了
后两位能被4整除就一定是4的倍数（模拟题第1题思路，遍历个数位中出现的数，再找两个数合成后两位，如果能被4整除则说明此替换有效，最后输出最小转换值）</t>
  </si>
  <si>
    <t>·做第1题时忘了它是第一题（把它想得太复杂了，死磕了1h，结果突然想到一个数的后两位能被4整除就一定是4的倍数这个关 键性质，对着题*），导致后面的题没来得及思考。
·做第2题时没有读懂题目，没结合样例理解题目导致没有通过。</t>
  </si>
  <si>
    <t>以后考试第一题不要把它想得太复杂，放平心态找规律，并且开始时每题留5~10分钟审题、15~20分钟写暴力代码，如果不会就立即跳题。
如果没读懂题就结合样例性质理解</t>
  </si>
  <si>
    <t>今天的课程讲解了两道近年的 csp 的动态规划的题目，老师带着大家从部分分入手，帮助大家感受了 dp 真题的难度，以及应该通过怎样的方式去思考。邓宇然在本次测试中获得的等级为b-。成绩分析：在第1题中，考虑到了特殊情况，但对数据较大时，考虑有疏漏。在第2题中，考虑到了用贪心算法解决问题，取得了较好的分数，但细节上仍有一些疏漏。在第3题中，考虑小数据时，细节上有一些疏忽。总体来说，宇然发挥不错，能在题目中获取的部分分，但是宇然需要注意自己的比赛策略，在模拟赛时，要尽量保证自己在第一题写出正解，这不仅是写一份代码这么简单，还需要通过对拍来验证，并不是一题代码写完就结束了，要用对拍来验证代码是否正确，同时增强自己做难题的能力，继续加油。</t>
  </si>
  <si>
    <t>今天学习了题目 “ 消消乐 ” 和 “ 染色 ” （ 线性动态规划 ： 用一个数组来维护区间内的答案 ， 找到在这之前的最优状况来做转移） ，题目 “ 4 ” （ 贪心思想 ） ， “ 数据缺失 ” （ 排序 ，靠对题目的观察与注意 ）</t>
  </si>
  <si>
    <t>在题目 “ 4 ” 中 ， 没有注意到长度为 1 的特殊 string字符串 ， 导致 R E ；
第二题 “ 数据缺失 ” 中 ， 没有读懂题目 ， 所以也没做出来</t>
  </si>
  <si>
    <t>多练习dp等知识点的题目 ， 深度思考测试样例 ， 活跃数学思维</t>
  </si>
  <si>
    <t>今天的课程讲解了两道近年的 csp 的动态规划的题目，老师带着大家从部分分入手，帮助大家感受了 dp 真题的难度，以及应该通过怎样的方式去思考。孟霖在本次测试中考的不错。在第一道题中，孟霖想到了做法，但是在细节上没有注意导致失分。在其他题目获取了对应的部分分。总体来说，孟霖发挥不错，能在题目中获取的部分分，但是孟霖需要注意自己的比赛策略，在模拟赛时，要尽量保证自己在第一题写出正解，这不仅是写一份代码这么简单，还需要通过对拍来验证，并不是一题代码写完就结束了，要用对拍来验证代码是否正确，继续加油。
</t>
  </si>
  <si>
    <t>成绩分析：在第1题中，考虑到了特殊情况，但对数据较大时，考虑有疏漏。在第2题中，想到了贪心算法，但对贪心的策略存在疏漏。在第3题中，考虑了特殊测试点，拿到了应得的分数。在第4题中，考虑到了特殊测试点，取得了应得的分数。</t>
  </si>
  <si>
    <t>## 上午
### 染色
今天学习了 2024-CSP-S-T3 染色的解题思路：
定义 $dp_i$ 表示最从头到第 $i$ 位的最高分数，所以就可以定义其状态转移方程为 $dp_i =dp_j+区间[i,j]中相邻且相等的数字$ 其中 $j$ 表示距离 $i$ 最近的相同的数字所在的位置，但如果直接暴力转移，其时间复杂度为 $O(n^2)$ ，显然这个时间复杂度是不可被接受的，所以还需要优化状态转移方程：
- 首先，可以使用一个 $lst$ 数组， $lst_i$ 表示数字 $i$ 上一次出现的位置。
- 快速确定区间内相邻且相等的数字之和，可以使用前缀和数组 $pre$
由此，我们可以优化状态转移方程为
$$
dp_i=\max(dp_i,dp_{lst_{A_i}+1}+vec_i+pre_i-pre_{lst_{A_i}+1})
$$
其中，如果 $A_i$ 从未出现过，那就直接让 $dp_i$ 等于 $dp_i-1$ 即可。这样就可以把 $O(n^2)$ 的时间复杂度优化成 $O(n)$ 的时间复杂度了
### 消消乐
还学习了 2023-CSP-S-T2 消消乐的解题思路：
因为题目给出的数据是一维的数据，并且两个相同的字母连在一起才能消除的设定有点像 **括号匹配** 所以暴力的做法可以直接枚举区间 $[l,r]$ 然后用 $stack$ 来判断这个区间是否合法，如果过合法，$ans + 1$，否则不变。这是一个 $O(n^2)$ 时间复杂度的程序。
当然，这个复杂度是不能接受的，所以可以优化以下，让这个代码变成没那么暴力的暴力代码。
可以固定住区间左端点 $l$ ，然后从 $l$ 开始往右 $check$ 即可。
但是这个时间复杂度还是不能拿到满分，而满分做法有两种，一种是用 **哈希** ，另一种是用 **动态规划** ，今天学的是 **动态规划** 的做法：
定义 $dp_i$ 表示以第 $i$ 位结尾的可消除的字串的数目。
而这个 $dp_i$ 的转移为 $dp_i = dp_{g_i-1}+1$ 其中 $g_i$ 表示的是最近的一个能使区间 $[g_i,i]$ 成为一个可消除字串的位置，而状态转移方程的意义就是找到最近的能使区间 $[g_i,i]$ 成为一个可消除字串的位置后再往前看一眼，看这个区间前面是否连接的也是一个合法字串。
## 晚上
### 4
老师讲解了 2025-xp05-07-T1 的思路：
在这里可以利用到一个数学性质，题目的答案只和给出的数字 $n$ 的最后两位数有关，也就是十位和个位。因为百位以及百位以上都是 $100$ 的倍数，而 $100$ 又是 $4$ 的倍数，所以百位以上的数字无论如何总是 $4$ 的倍数。
所以可以先记录数字 $n$ 中各个数位上的数字出现的次数，然后枚举 $0\sim96$ 中所有 $4$ 的倍数的数字，判断数字 $n$ 的最后两位数是否可以通过交换变成 $4$ 的倍数。
由此也可以得出一个结论，对于任意一个 $n$ ，最多交换两次其数位上的数字就可以使其变成 $4$ 的倍数，否则无论如何都无法变成 $4$ 的倍数，那么输出 $-1$
### 数据缺失
老师还讲解了 2025-xp05-07-T2 的思路：
题干意思是有一个数组 $a$ ，数组给出中的任意两数对 $(a_i,a_j)$ 中较大的数，通过神秘的观察可以发现，把数组 $a$ 内的所有元素从大到小排序，不同数字的出现次数绝对是 $n-该数在数组内从大到小的排名$ ，比如数组 $a$ 中，其从大到小排序后为 $a_1,a_2,a_3,a_4,a_5,a_6$ ，按照题意，在所有数据中，$a_1$ 绝对会出现 $n-1$ 次，而 $a_2$ 绝对会出现 $n-2$ 次，一次类推。</t>
  </si>
  <si>
    <t>在做“4”的时候有因为函数的逻辑错误导致没有通过；
在做“数据缺失”的时候因为没有读懂题目导致没有通过；
在做“整数”的时候因为手欠加上了`if……else`导致没有通过；
在做“字符串”的时候因为没有读懂题目导致没有通过；</t>
  </si>
  <si>
    <t>计划：多刷一些题目，增加自己的做题经验，提升自己对题目理解分析的能力；熟悉对拍的操作流程，提升自己在考场上对自己代码的检查能力；下次读题的时候多根据数据和样例解释</t>
  </si>
  <si>
    <t>今天的课程讲解了两道近年的 csp 的动态规划的题目，老师带着大家从部分分入手，帮助大家感受了 dp 真题的难度，以及应该通过怎样的方式去思考。金智宸在本次测试中获得的等级为B-。成绩分析：在第1题中，考虑到了特殊情况，但对数据较大时，考虑有疏漏。在第2题中，想到了贪心算法，但对贪心的策略存在疏漏。在第3题中，考虑小数据时，细节上有一些疏忽。在第4题中，考虑范围过大，未能注意到特殊测试点。此次测验中存在明显不足，体现出在知识掌握和解题方法上的短板。在思考到正解的情况下，但是不能正确的实现代码，以及实现代码后智宸不能保证代码的正确性，后续需要针对弱点进行补强，从而实现持续改进，继续加油。</t>
  </si>
  <si>
    <t>csp-s复赛模拟卷；上午讲的染色 &amp;&amp; 消消乐(两道)十分(very)神秘的dp题，让我更加熟悉了(神秘)dp的设计状态&amp;&amp;状态转移方程式是怎么出来的。晚上的两道题—four告诉我在某些时候可以用一点(神奇)的特判,数据缺失告诉我要更好的去观察题目本身的意思不要看题目那么长又看不懂就跳过(有可能后面的更加难看懂:) )，之后做题(maybe)会更加easy，复习&amp;&amp;巩固了dp，括号匹配，栈，前缀和等知识，学会了怎么快速找到某一个数字上一次出现的位置，来帮助进行dp的状态转移：）</t>
  </si>
  <si>
    <t>没有仔细观察题目中的数据范围导致数组开小了；有些题目中的神秘性质没有观察到导致扣分；没有分配好做题顺序，应该先做自己擅长的在去做不会的，这样更顺手；有些讲过类似的题没有做出来:(</t>
  </si>
  <si>
    <t>设计dp的(神秘)状态/转移方程是怎么出来的；如何更好的去理解题意,通过样例和解释更好的帮助自己理解题意；怎么想出来一些(神秘)的特判；还需要多练题来提高思维。</t>
  </si>
  <si>
    <t>今天的课程讲解了两道近年的 csp 的动态规划的题目，老师带着大家从部分分入手，帮助大家感受了 dp 真题的难度，以及应该通过怎样的方式去思考。允泽在本次测试中考的不错。在第一道题中，允泽想到了做法，但是在细节上没有注意导致失分。在其他题目获取了对应的部分分。总体来说，允泽发挥不错，能在题目中获取的部分分，但是允泽需要注意自己的比赛策略，在模拟赛时，要尽量保证自己在第一题写出正解，这不仅是写一份代码这么简单，还需要通过对拍来验证，并不是一题代码写完就结束了，要用对拍来验证代码是否正确，继续加油。</t>
  </si>
  <si>
    <t>成绩分析：在第1题中，考虑到了特殊情况，但对数据较大时，考虑有疏漏。在第2题中，想到了贪心算法，但对贪心的策略存在疏漏。在第3题中，考虑小数据时，细节上有一些疏忽。在第4题中，考虑到了特殊测试点，取得了应得的分数。</t>
  </si>
  <si>
    <t># Day7上午
## CSP-S2024 T3染色
​ 思路:使用动态规划算法,$dp_i$表示到第$i$个数字的最大分数，根据题意可以推测出策略，当找到$a_i$与$a_j$是同一个数字时,更新$dp_i$,使用$lst$数组记录当前数字$i$上一次出现的位置,每遍历一个位置,更新$ls_a[i]$为当前位置,作为转移的辅助,记录每一个区间内相邻数字的和,使用前缀和:
​ $pre_i = pre[i-1] + a[i] ,\ a[i] = a[i-1] $
​ $pre[i] = pre[i - 1],a[i] != a[i - 1]$
将查找优化到$O(1)$,对于$dp_i$,就可以由上一个$a_i$出现的位置加上区间内所有相邻数字的和再加上当前$a_i$的贡献即可转移出当前位置的贡献:
​ $dp[i] = max(dp[lst[a[i]] + 1] +a[i] +pre[i] - pre[lst[a[i]]+ 1])$
## CSP-S2023 T2消消乐
​ 思路:仔细分析题目的字符消除条件可以发现,对于一个子串是否可被消除的检验与括号序列匹配非常相似(做法一致),可以使用栈进行模拟消除,接下来可以写出暴力写法，枚举所有的区间，检查区间是否合法，但这样的时间复杂度是$O(n^3)$，显然过高，便可以考虑进行优化。对于区间枚举的优化是必须的，这时可以想到使用动态规划求解问题，那定义$dp_i$为以第$i$位结尾的最多可消除序列数量，可以使用另一个数组$g$储存最近的可以使该区间可消除的位置，便可推出转移方程：
​ $dp[i] = dp[g_i - 1] +1$
将上一个区间所获得的合法序列数量加上当前所找到的区间（1个），对于数组$g$在初始化时可以将其初始化为$i - 1$,向前枚举符合条件的字母的下标记录即可。
# Day7测试
## T1 4
由数学性质可得仅检查最后两位是否可以被替换为4的倍数
输入数字之后检查n是否本来就是4的倍数，是就直接输出0
否则可以以后两位的其中一个数与其他位上的数字组合成4的倍数，是的话只需要更换一个数字，输出1即可
如果不是的话再检查所有位中是否存在两个数，可以组成一个4的倍数，因为数字长度并不高，时间充裕，$n^2$的复杂度也可以通过，可以直接枚举所有的组合寻找合法序列；
如果仍然没有找到说明这一个数字并不能交换成4的倍数，输出-1。
## T2 数据缺失
把所有数字从大到小排序，用$cnt$维护当前组应该有多少数字，$cur$表示当前位置;
如果当前区间数字不符合原有需要的数字量，马上输出;
第一块要$n-1$个数字，第二块$n-2$，以此类推第$i$块需要$n - i$个数字;
当遇到当前记下来的相同数字数量并不符合数字需求时,马上可以输出答案;
否则$cur$加上当前找到了多少相同数字$cnt$,从下一个数字的开始处继续检查,当所有数字都检查完之后,说明缺失的数字是只有一个的那个数,可以为任意正整数,所以输出$Infinite$
（markdown格式写的）</t>
  </si>
  <si>
    <t>在测试中的第一题中耗费了过多的时间，虽然观察出了正解的思路，但对于细节的一些特殊数据处理并没有处理到位导致第一题0分的同时，压缩了后面三题的解题时间，并没有获取到应该拿到的一些分数。</t>
  </si>
  <si>
    <t>现在最重要的还是优化做题策略，不要再同一题上耗费过多的时间，与其在其中一题上死磕最优解，不如将4题所能获取的所有部分分拿到，在OI赛制下争取分数的最大化，继续多加了练习对于题目的读解，分析近五年的复赛题目，摸清做题方法。</t>
  </si>
  <si>
    <t>XXX</t>
  </si>
  <si>
    <t>课程主题</t>
  </si>
  <si>
    <t>二分答案</t>
  </si>
  <si>
    <t>整体补题情况</t>
  </si>
  <si>
    <t>今晚比赛整体情况</t>
  </si>
  <si>
    <t>AT  A</t>
  </si>
  <si>
    <t>AT B</t>
  </si>
  <si>
    <t>AT  C</t>
  </si>
  <si>
    <t>AT D</t>
  </si>
  <si>
    <t>AT  E</t>
  </si>
  <si>
    <t>CF A</t>
  </si>
  <si>
    <t>CF B</t>
  </si>
  <si>
    <t>CF C</t>
  </si>
  <si>
    <t>CF D</t>
  </si>
  <si>
    <t>今天课程主要在补之前比赛没做出来的题目，【xx】能够积极的参与补题，并且有问题也能够及时举手提问，对于还没有补完的题目，后续可以在竞赛链接中继续补题。</t>
  </si>
  <si>
    <t>煜琦</t>
  </si>
  <si>
    <t>今天课程主要在补之前比赛没做出来的题目，煜琦能够积极的参与补题，并且有问题也能够及时举手提问，对于还没有补完的题目，后续可以在竞赛链接中继续补题。今晚参加了 atcoder,以及 codeforce 的比赛，煜琦表现的不错，在 atcoder时，煜琦做出了三题。煜琦前两题中能够快速的实现并通过在第三题中，煜琦对状压 dp 非常熟悉，能够快速的想到通过状压的实现方法，并且正确实现。第四题跟我们之前模拟赛的题几乎一摸一样，煜琦能够快速的回忆起，并且非常快速的实现，非常好。继续加油。</t>
  </si>
  <si>
    <t>今晚参加了 atcoder,以及 codeforce 的比赛，【xx】表现的非常不错，在 atcoder时，【xx】做出了四题。</t>
  </si>
  <si>
    <t>【xx】前两题中能够快速的实现并通过</t>
  </si>
  <si>
    <t>【xx】在第二道题中获取了满分，【xx】对最短路非常熟悉，并且能想到通过二分优化，非常好。</t>
  </si>
  <si>
    <t>在第三题中，【xx】对状压 dp 非常熟悉，能够快速的想到通过状压的实现方法，并且正确实现。</t>
  </si>
  <si>
    <t>第四题跟我们之前模拟赛的题几乎一摸一样，【xx】能够快速的回忆起，并且非常快速的实现，非常好。</t>
  </si>
  <si>
    <t>今晚参加了 atcoder,以及 codeforce 的比赛，【xx】表现的不错，在 atcoder时，【xx】做出了三题。</t>
  </si>
  <si>
    <t>【xx】在第二道题中获得了部分分，【xx】能熟练的写出最短路的模版，但是没有想到可以通过二分优化。</t>
  </si>
  <si>
    <t>在第三题中，【xx】对状压 dp 较为熟悉，能够想到通过状压的实现方法，但是对于状压 dp 的实现不够熟悉，课后可以在对状压进行练习。</t>
  </si>
  <si>
    <t>第四题跟我们之前模拟赛的题几乎一摸一样，【xx】能够快速的回忆起，但是在代码细节上遇到了问题，可以在回顾下老师上课讲解的代码。</t>
  </si>
  <si>
    <t>今晚参加了 atcoder,以及 codeforce 的比赛，【xx】表现的不错，在 atcoder时，【xx】做出了两题。</t>
  </si>
  <si>
    <t>【xx】想到了第二题是最短路算法，但是在实现模版的时候写错了，非常可惜，可以再把模版在练习下</t>
  </si>
  <si>
    <t>在第三题中，【xx】对状压 dp 不够熟悉，没有想到通过状压dp 去实现，课后可以在对状压进行练习。</t>
  </si>
  <si>
    <t>第四题跟我们之前模拟赛的题几乎一摸一样，不过 【xx】在做的时候已经没时间了，需要注意时间把控。</t>
  </si>
  <si>
    <t>今天课程主要在补之前比赛没做出来的题目，煜琦能够积极的参与补题，并且有问题也能够及时举手提问，对于还没有补完的题目，后续可以在竞赛链接中继续补题。</t>
  </si>
  <si>
    <t>今晚参加了 atcoder,以及 codeforce 的比赛，煜琦表现的非常不错，在 atcoder时，煜琦做出了四题。</t>
  </si>
  <si>
    <t>今晚参加了 atcoder,以及 codeforce 的比赛，煜琦表现的不错，在 atcoder时，煜琦做出了三题。</t>
  </si>
  <si>
    <t>煜琦前两题中能够快速的实现并通过</t>
  </si>
  <si>
    <t>煜琦在第二道题中获取了满分，煜琦对最短路非常熟悉，并且能想到通过二分优化，非常好。</t>
  </si>
  <si>
    <t>在第三题中，煜琦对状压 dp 非常熟悉，能够快速的想到通过状压的实现方法，并且正确实现。</t>
  </si>
  <si>
    <t>第四题跟我们之前模拟赛的题几乎一摸一样，煜琦能够快速的回忆起，并且非常快速的实现，非常好。</t>
  </si>
  <si>
    <t>继续加油。</t>
  </si>
  <si>
    <t>今天课程主要在补之前比赛没做出来的题目，钧维能够积极的参与补题，并且有问题也能够及时举手提问，对于还没有补完的题目，后续可以在竞赛链接中继续补题。钧维在本次测试中考的非常好。今晚参加了 atcoder,以及 codeforce 的比赛，钧维表现的非常不错，在 atcoder时，钧维做出了四题。钧维前两题中能够快速的实现并通过在第三题中，钧维对状压 dp 非常熟悉，能够快速的想到通过状压的实现方法，并且正确实现。第四题跟我们之前模拟赛的题几乎一摸一样，钧维能够快速的回忆起，并且非常快速的实现，非常好。</t>
  </si>
  <si>
    <t>今天课程主要在补之前比赛没做出来的题目，沈奕能够积极的参与补题，并且有问题也能够及时提问，对于还没有补完的题目，后续可以在竞赛链接中继续补题。今晚参加了 atcoder,以及 codeforce 的比赛，沈奕表现的不错，在atcoder时，沈奕做出了三题。沈奕前两题中能够快速的实现并通过在第三题中，沈奕对状压 dp 较为熟悉，能够想到通过状压的实现方法，但是对于状压 dp 的实现不够熟悉，课后可以在对状压进行练习。第四题跟我们之前模拟赛的题几乎一摸一样，沈奕能够快速的回忆起，但是在代码细节上遇到了问题，可以在回顾下老师上课讲解的代码。继续加油</t>
  </si>
  <si>
    <t>今天课程主要在补之前比赛没做出来的题目，可馨能够积极的参与补题，并且有问题也能够及时举手提问，对于还没有补完的题目，后续可以在竞赛链接中继续补题。今晚参加了 atcoder,以及 codeforce 的比赛，可馨表现的非常不错，在 atcoder时，可馨做出了四题。可馨前两题中能够快速的实现并通过在第三题中，可馨对状压 dp 非常熟悉，能够快速的想到通过状压的实现方法，并且正确实现。第四题跟我们之前模拟赛的题几乎一摸一样，可馨能够快速的回忆起，并且非常快速的实现，非常好。继续加油。</t>
  </si>
  <si>
    <t>今天课程主要在补之前比赛没做出来的题目，煜涵能够积极的参与补题，并且有问题也能够及时举手提问，对于还没有补完的题目，后续可以在竞赛链接中继续补题。今晚参加了 atcoder,以及 codeforce 的比赛，煜涵表现的非常不错，在 atcoder时，煜涵做出了四题。煜涵前两题中能够快速的实现并通过在第三题中，煜涵对状压 dp 非常熟悉，能够快速的想到通过状压的实现方法，并且正确实现。第四题跟我们之前模拟赛的题几乎一摸一样，煜涵能够快速的回忆起，并且非常快速的实现，非常好。继续加油。</t>
  </si>
  <si>
    <t>今天课程主要在补之前比赛没做出来的题目，嘉润能够积极的参与补题，并且有问题也能够及时举手提问，对于还没有补完的题目，后续可以在竞赛链接中继续补题。今晚参加了 atcoder,以及 codeforce 的比赛，嘉润表现的不错，在 atcoder时，嘉润做出了三题。嘉润前两题中能够快速的实现并通过在第三题中，嘉润对状压 dp 非常熟悉，能够快速的想到通过状压的实现方法，并且正确实现。第四题跟我们之前模拟赛的题几乎一摸一样，不过 嘉润在做的时候已经没时间了，需要注意时间把控。继续加油。</t>
  </si>
  <si>
    <t>今天课程主要在补之前比赛没做出来的题目，天翊能够积极的参与补题，并且有问题也能够及时举手提问，对于还没有补完的题目，后续可以在竞赛链接中继续补题。今晚参加了 atcoder,以及 codeforce 的比赛，天翊表现的不错，在 atcoder时，天翊做出了两题。天翊前两题中能够快速的实现并通过在第三题中，天翊对状压 dp 较为熟悉，能够想到通过状压的实现方法，但是对于状压 dp 的实现不够熟悉，课后可以在对状压进行练习。第四题跟我们之前模拟赛的题几乎一摸一样，天翊能够快速的回忆起，但是在代码细节上遇到了问题，可以在回顾下老师上课讲解的代码。继续加油。</t>
  </si>
  <si>
    <t>今天课程主要在补之前比赛没做出来的题目，震轩能够积极的参与补题，并且有问题也能够及时举手提问，对于还没有补完的题目，后续可以在竞赛链接中继续补题。今晚参加了 atcoder,以及 codeforce 的比赛，震轩表现的不错，在 atcoder时，震轩做出了三题。震轩前两题中能够快速的实现并通过在第三题中，震轩对状压 dp 非常熟悉，能够快速的想到通过状压的实现方法，并且正确实现。第四题跟我们之前模拟赛的题几乎一摸一样，不过 震轩在做的时候已经没时间了，需要注意时间把控。继续加油。</t>
  </si>
  <si>
    <t>今天课程主要在补之前比赛没做出来的题目，葛义能够积极的参与补题，并且有问题也能够及时举手提问，对于还没有补完的题目，后续可以在竞赛链接中继续补题。今晚参加了 atcoder,以及 codeforce 的比赛，葛义表现的不错，在 atcoder时，葛义做出了两题。葛义前两题中能够快速的实现并通过在第三题中，葛义对状压 dp 不够熟悉，没有想到通过状压dp 去实现，课后可以在对状压进行练习。第四题跟我们之前模拟赛的题几乎一摸一样，不过 葛义在做的时候已经没时间了，需要注意时间把控。继续加油。</t>
  </si>
  <si>
    <t>今天课程主要在补之前比赛没做出来的题目，宇轩能够积极的参与补题，并且有问题也能够及时举手提问，对于还没有补完的题目，后续可以在竞赛链接中继续补题。今晚参加了 atcoder,以及 codeforce 的比赛，宇轩表现的不错，在 atcoder时，宇轩做出了两题。宇轩前两题中能够快速的实现并通过在第三题中，宇轩对状压 dp 较为熟悉，能够想到通过状压的实现方法，但是对于状压 dp 的实现不够熟悉，课后可以在对状压进行练习。第四题跟我们之前模拟赛的题几乎一摸一样，宇轩能够快速的回忆起，但是在代码细节上遇到了问题，可以在回顾下老师上课讲解的代码。继续加油。</t>
  </si>
  <si>
    <t>今天课程主要在补之前比赛没做出来的题目，涵语能够积极的参与补题，并且有问题也能够及时举手提问，对于还没有补完的题目，后续可以在竞赛链接中继续补题。今晚参加了 atcoder,以及 codeforce 的比赛，涵语表现的不错，在 atcoder时，涵语做出了两题。涵语前两题中能够快速的实现并通过在第三题中，涵语对状压 dp 较为熟悉，能够想到通过状压的实现方法，但是对于状压 dp 的实现不够熟悉，课后可以在对状压进行练习。第四题跟我们之前模拟赛的题几乎一摸一样，不过 涵语在做的时候已经没时间了，需要注意时间把控。继续加油。</t>
  </si>
  <si>
    <t>今天课程主要在补之前比赛没做出来的题目，恺睿能够积极的参与补题，并且有问题也能够及时举手提问，对于还没有补完的题目，后续可以在竞赛链接中继续补题。今晚参加了 atcoder,以及 codeforce 的比赛，恺睿表现的不错，在 atcoder时，恺睿做出了三题。恺睿前两题中能够快速的实现并通过在第三题中，恺睿对状压 dp 非常熟悉，能够快速的想到通过状压的实现方法，并且正确实现。第四题跟我们之前模拟赛的题几乎一摸一样，不过 恺睿在做的时候已经没时间了，需要注意时间把控。继续加油。</t>
  </si>
  <si>
    <t>今天课程主要在补之前比赛没做出来的题目，谨泽能够积极的参与补题，并且有问题也能够及时举手提问，对于还没有补完的题目，后续可以在竞赛链接中继续补题。今晚参加了 atcoder,以及 codeforce 的比赛，谨泽表现的不错，在 atcoder时，谨泽做出了三题。谨泽前两题中能够快速的实现并通过在第三题中，谨泽对状压 dp 较为熟悉，能够想到通过状压的实现方法，但是对于状压 dp 的实现不够熟悉，课后可以在对状压进行练习。第四题跟我们之前模拟赛的题几乎一摸一样，不过 谨泽在做的时候已经没时间了，需要注意时间把控。继续加油。</t>
  </si>
  <si>
    <t>补题情况</t>
  </si>
  <si>
    <t>收获</t>
  </si>
  <si>
    <t>今天课程主要在补之前比赛没做出来的题目，能够积极的参与补题，并且有问题也能够及时举手提问，对于还没有补完的题目，后续可以在竞赛链接中继续补题。前两题中能够快速的实现并通过在第三题中，对状压 dp 非常熟悉，能够快速的想到通过状压的实现方法，并且正确实现。第四题跟我们之前模拟赛的题几乎一摸一样，能够快速的回忆起，并且非常快速的实现，非常好。继续加油。</t>
  </si>
  <si>
    <t>今天课程主要在补之前比赛没做出来的题目，能够积极的参与补题，并且有问题也能够及时举手提问，对于还没有补完的题目，后续可以在竞赛链接中继续补题。</t>
  </si>
  <si>
    <t>今晚参加了 atcoder,以及 codeforce 的比赛，表现的非常不错，在 atcoder时，做出了四题。</t>
  </si>
  <si>
    <t>前两题中能够快速的实现并通过</t>
  </si>
  <si>
    <t>在第二道题中获取了满分，对最短路非常熟悉，并且能想到通过二分优化，非常好。</t>
  </si>
  <si>
    <t>在第三题中，对状压 dp 非常熟悉，能够快速的想到通过状压的实现方法，并且正确实现。</t>
  </si>
  <si>
    <t>第四题跟我们之前模拟赛的题几乎一摸一样，能够快速的回忆起，并且非常快速的实现，非常好。</t>
  </si>
  <si>
    <t>在今天的上午，老师在课上教了两道题目，它们在昨天下午的考试中出现。T3 建议，如果问题涉及自然数 ”/2” 或 “±1”，考虑在二进制中进行处理。在学习T4的过程中，我增长了有关于回文字符串的知识，尤其是学习三类特殊并重要的字符串，包括了aaabaaa,abababa,aaaaaa，那些在这道题目的解答中表演了关键的角色。今天剩余的时间我在补题，复习了许多重要的最近学习的知识，比如随机化哈希和一系列动态规划算法。另外，我在尝试完成大模拟题目猪国杀的代码，锻炼我的编程的能力</t>
  </si>
  <si>
    <t>在考试的下午，我试图通过线段树完成一些二进制索引树和单调队列的模板问题，因为只需要一个板子可以做很多其他数据结构可以做的事情，但我不幸一次次失败，浪费了很多时间，最后只得到200分。晚上的题目中，我因为数组开的过大导致MLE，好在最后通过有效的时间换空间解决了问题</t>
  </si>
  <si>
    <t>练练二进制索引树的板子，然后锻炼一下编程能力和遇到特殊的时间或空间限制时的应对技巧，另外，需要综合性的复习这几天学习的知识</t>
  </si>
  <si>
    <t>本节课的核心内容是对昨日测试第三题的思路复盘，并结合多种类型的字符串问题进行了拓展训练。课堂重点放在“分类讨论”这一方法的应用上，老师通过多角度拆分问题，让同学们理解到在算法竞赛中灵活分情况分析的重要性。奇阳在课堂上的参与度较高，能认真听讲并积极回应问题，整体学习态度端正。理解方面表现良好，能够把握主要思路——你在 T3 中发现遇到含“/2”或“±1”的题可在二进制下处理；在 T4 已掌握三类回文模式（如 aaabaaa、abababa、aaaaaa），并接触了随机哈希与若干 DP 技巧。课后补题完成度较高，你还尝试完成大型模拟题“猪国杀”的代码，锻炼了编程能力；考试时在模板实现与空间管理上耗时较多并出现过 MLE（后以时间换空间解决）。总结与训练建议：你已掌握关键思路，但模板实现与空间管理需加强。建议每周固定练习模板（BIT/线段树/单调队列）、每周 2 题字符串分类训练并写短复盘，遇到内存或超时问题先用小样例模拟检验。</t>
  </si>
  <si>
    <t>今天上午讲了昨天下午测试的两道题：整数（如果是乘二除以二、加一减一，可以考虑将它们放在二进制下讨论）和字符串（对于字符串的子串，如果aaaaaaa这种是所有字符都相同、ababababa这种奇偶交替的并且长度为奇数以及aaaaabaaaaa这种左右都一样只有中间不一样的）；下午给了时间来补之前没时间不的题，也进行了两次模板练习，一次是各类知识点的模板练习，另一次是以前考过的题的练习。</t>
  </si>
  <si>
    <t>在第一次模板练习中，对于单源最短路中的迪杰斯特拉模板掌握度不够，没有写出来；在第二次练习中，对部分代码没有完全理解，第七题用单调队列做，但是不知道为什么WA了；有一道题没有补到，导致了没有AK。</t>
  </si>
  <si>
    <t>多默写迪杰斯特拉的模板，增加写代码的熟练度以及对代码的理解。</t>
  </si>
  <si>
    <t>本节课的核心内容是对昨日测试第三题的思路复盘，并结合多种类型的字符串问题进行了拓展训练。课堂重点放在“分类讨论”这一方法的应用上，老师通过多角度拆分问题，让同学们理解到在算法竞赛中灵活分情况分析的重要性。皓文课堂参与较积极，能跟着节奏做模板练习。理解力不错，但在模板实现上还有点生疏：第一次模板练习没写出 Dijkstra，第二次做单调队列时出现 WA。补题和模板练习完成得挺好，不过有一题没补到，影响了成绩。
总结与建议：先把常用模板当成“工具箱”——每天花 20–30 分钟默写 Dijkstra、单调队列、线段树等，做到能不看代码也写出来；做题时遇到 WA，别急着换思路，先用几个小样例一步步跑一遍定位问题；每周挑 2~3 道与最短路或单调队列相关的题做练习，做完写两三行复盘（错在哪、怎么改）。慢慢你会更稳、更快。</t>
  </si>
  <si>
    <t>今天上午我们讲解了昨天晚上的后两道题，整数这道题让我学到了在做题时要有二进制的思维去思考，我们要把二进制下最高位的 0 变成 1，以此来把后面的所有数字变成0，这个操作一次加法就可以完成，再通过除法和减法把数字最后变成1；字符串这道题帮我回忆起了字符串的一些奇妙性质，字符串不能切成回文串的情况一共有三种，一种是全是一个字符的情况，一种是两边字符相同，中间有另一个字符，第三种是两种字符相互交替的情况，这种情况可以发现奇数位一样，偶数位一样，我们在记录总共的方案数，减去不合法的，就是合法的。今天我还补了很多以前没有AC的题，补充了许多以前缺失的知识。</t>
  </si>
  <si>
    <t>今天第一次测试中dij一直报错，导致后面还有一道题没写，第二次测试中，最后一题一直MLE，后面也导致两道题没写。</t>
  </si>
  <si>
    <t>写题速度和写题质量上要提升，对于最短路、树上问题等问题还要多加练习。</t>
  </si>
  <si>
    <t>本节课的核心内容是对昨日测试第三题的思路复盘，并结合多种类型的字符串问题进行了拓展训练。课堂重点放在“分类讨论”这一方法的应用上，老师通过多角度拆分问题，让同学们理解到在算法竞赛中灵活分情况分析的重要性。世昌课堂参与度不错，理解力也好，能把二进制处理和字符串的三类模式讲清楚。课后补了很多以前没 AC 的题。但考试时遇到 Dijkstra 报错，后面题目没写完；另一次出现因为数组开太大程序跑不过的问题，影响了成绩。
总结与建议：把注意力放在把模板写熟和跑通上——每天抽 20 分钟默写最短路和树上的常用模板，做题前先在本地用小数据跑一跑看输出；遇到程序“跑不过”或结果不对，先缩小输入、逐步调试，找到触发错误的那一步再改；每周安排 1 次带时限的小测，练习写题速度和分配时间，这样既能提高质量也能提高效率。</t>
  </si>
  <si>
    <t>今天讲了整数，其余时间几乎都在补之前没写完的题目。今天讲整数这一题让我知道了，在遇到难题时一定要先从特殊性质入手，进行分类讨论，通过部分分的写法或是进行优化，从而推出正解，或是改进思路，想出正解。同时，在遇到加一个数，减一个数，乘二，除二这种操作，要联想到二进制。在进行判断回文子串时，形如aaa,ababa,aaaabaaaa,这样的字符串，其子串都是回文串。</t>
  </si>
  <si>
    <t>在今天下午的手速赛中，我在默全源最短路时一时疏忽大意，由于没有看清楚其要求初始化1e9，导致一直WA，后面看了样例才知晓要cout&lt;&lt;1e9;在晚上魔板默写时，我又由于括号序列计数这一题时间过得太久，再加上这一题没有写题解，导致这题没拿分。</t>
  </si>
  <si>
    <t>在解决有关字符串的题目时，要仔细研究题目给出的字符串性质，从而想出其特殊性质，在根据其特殊性质来用不同的算法。还有，我认为想不到解法时就想想哈希，随机化总是会随机化的出现在各种题目中。</t>
  </si>
  <si>
    <t>本节课的核心内容是对昨日测试第三题的思路复盘，并结合多种类型的字符串问题进行了拓展训练。课堂重点放在“分类讨论”这一方法的应用上，老师通过多角度拆分问题，让同学们理解到在算法竞赛中灵活分情况分析的重要性。梓涵课堂参与积极，能跟上讲解并利用课余时间补题。你在整数题中学会了把“加减、乘除二”类操作联想到二进制，判断回文子串时也能识别出 aaa / ababa / aaaabaaaa 这三类特殊模式，这些观察很到位。总结与建议：提交前务必看清题目与样例（别忘初始化特殊值），把常用模板（最短路、括号序列、字符串分类）做成“工具箱”并每天默写 15–20 分钟；在做字符串问题时优先试试哈希思路。</t>
  </si>
  <si>
    <t>今天上午讲解了昨天剩下的测试题,这让我学习到了些实用的小技巧,如当题目中的计算环节出现*2,/2这一类的情况时,可以考虑将数字放在二进制下进行计算.又如判断子串回文的方式,可以进行分类讨论枚举出所有类型(不重复枚举)后对字符串进行筛查.而下午和晚上主要是进行补题,对以前学过的知识进行总结,查漏补缺.</t>
  </si>
  <si>
    <t>在补题过程中,我发现我有一些题在第二次看到的时候依然迟迟下不去手,思路被卡住,无法拿到满分而只能拿到部分分.这说明我对这些题目考察的知识点及其运用还不熟悉,即使上课老师讲过也还没能完全理解透题目的意思。这说明我需要观看并理解正解代码后再多做几遍这道题.正所谓旧书不厌百回读,好题不厌百回做.</t>
  </si>
  <si>
    <t>字符串算法,如字符串哈希</t>
  </si>
  <si>
    <t>本节课的核心内容是对昨日测试第三题的思路复盘，并结合多种类型的字符串问题进行了拓展训练，重点讲解了“分类讨论”的方法。靖轩课堂参与较为积极，能跟上讲解并利用课后时间补题。你学到了把含“*2 /2 / ±1”类操作放到二进制下考虑的技巧，也掌握了判断回文子串时按模式分类的做法，并在补题中把以前学过的知识做了总结。反思里提到第二次看到题目仍会卡手、拿不到满分，说明对某些知识点的应用还不够熟练。
总结与训练建议：多做“旧题重做”——看懂正解后至少再做两遍并手写一遍；把不会的题做成题卡，记录触发思路的关键点。平时练题遇到卡住先看思路要点再重写实现，这样能把知识点真正消化。</t>
  </si>
  <si>
    <t>今天早上讲解了昨天测试的两道题目，当题目中出现例如加减乘除为2的倍数时要尝试从二进制角度思考，很明显加法操作只会做一次，我们可以用加法减少做减法的次数，对于连续的 1 而言，显然的优化是通过在最低位进行一次 +1，从而导致高位连续的 1 ，变成更高位某个指定 0 的位置的 1，在结合只进行减和除与把数字拉到 2 的整数次幂的情况求最小值，
T4字符串，满足N-P情况的字符串的情况只有三种，全部一样；中间就那一个不同；两个字符交替，通过计算三种不合法的情况来计算出合法情况</t>
  </si>
  <si>
    <t>代码默写最短路的m写成了n调了几分钟导致有一题没有写完，晚上T2匹配括号虽然写过一次了但是忘记了</t>
  </si>
  <si>
    <t>多练习错过的题目。</t>
  </si>
  <si>
    <t>本节课的核心内容是对昨日测试第三题的思路复盘，并结合多种类型的字符串问题进行了拓展训练。课堂重点放在“分类讨论”这一方法的应用上，老师通过多角度拆分问题，让同学们理解到在算法竞赛中灵活分情况分析的重要性。子轩课堂参与较积极，能跟上讲解并参与讨论；理解力不错，对把“加减乘除为2倍数”类操作用二进制思路处理有清晰的认识，对字符串的三类模式（全相同 / 中间不同 / 交替）也掌握得很好。课后补题情况良好，不过对于每道题的实现细节上还要多思考下。
总结与训练建议：建议把常用模板当成“工具箱”练熟——每天花 15–20 分钟默写常用模板并手写一次实现；每周做 2 题字符串分类题并写短复盘；做题前和提交前用几个小样例跑一遍，检查变量与边界，能大幅减少类似的低级错误。</t>
  </si>
  <si>
    <t>讲解了 “ 整数 ” ( 技巧 ： 在看到 + 1 ， / 2 , * 2 , * 4 , / 4 和 - 1 的字样后可以尝试从二进制的角度思考这个题目) 和 “ 字符串 ” ( 思想 ： 如果不能直接得出答案 ， 就用总的方案减去不合法的方案 ，讲解了三种特殊的回文串 )</t>
  </si>
  <si>
    <t>依旧TLE。。。对于大部分题目都知道原理和暴力写法 ， 但很难将其在代码上实现 ， 打字速度过慢（？其实一开始大脑宕机了浪费了一点时间 ）导致AC代码未交上去 ， “ 射箭比赛 ” 又双叒叕忘记了异或哈希的原理和解法 ，所以没过</t>
  </si>
  <si>
    <t>多练习模板和题目，防止看到大量模板题而大脑宕机 。多练习与二进制的题目 ， 多联想（ 在大脑皮层中找到模糊的思路 ）</t>
  </si>
  <si>
    <t>本节课的核心内容是对昨日测试第三题的思路复盘，并结合多种类型的字符串问题进行了拓展训练。课堂重点放在“分类讨论”这一方法的应用上，老师通过多角度拆分问题，让同学们理解到在算法竞赛中灵活分情况分析的重要性。宇然课堂参与度良好，能跟上讲解并积极记录重点；理解上对思路和暴力解法有把握，但在把思路写成可运行代码时还不够流畅，且对异或哈希等细节性知识有时会忘记。课后你也做了不少题并意识到自己在临场写码速度和稳定性上的短板。
总结与训练建议：把模板练熟并练习在限时下实现——每天花 20–30 分钟默写并实现常用模板（尤其是二进制相关和常用哈希套路），每周做一次限时小测（逼自己在规定时间里写完并提交）；针对忘记的异或哈希，抽时间复习原理并做 3~5 道相关练习，加深记忆。慢慢你会在比赛中更稳、更快。</t>
  </si>
  <si>
    <t>上午讲了几道难题，下午主要是补了之前没订正的题，，，复习巩固了知识点
启示到我们如果题目中出现了*2,/2,+1,-1，要联想到和二进制有关；还了解了三种经典的回文串，</t>
  </si>
  <si>
    <t>不知道怎么就写出来了一个自己都看不懂的代码，不知道怎么改正，因此浪费了许多时间
做题时没有注意细节，出来许许多多的小错误，耽误了做其他题目的时间</t>
  </si>
  <si>
    <t>有关图论的内容还需要复习，今天考试时DIJ的模版背错了，之前的一些神秘的难题，需要回顾一下；要注意题目中的关键词，比如说.......
记不起来了，我的问题</t>
  </si>
  <si>
    <t>本节课的核心内容是对昨日测试第三题的思路复盘，并结合多种类型的字符串问题进行了拓展训练。课堂重点放在“分类讨论”这一方法的应用上，老师通过多角度拆分问题，让同学们理解到在算法竞赛中灵活分情况分析的重要性。
一实课堂参与较为积极，理解能力良好，课后补题也比较到位。你能抓住把“*2,/2,+1,-1”类操作联想到二进制的要点，也了解了三类回文串的分类，这些观察非常到位。不过在代码实现和检查代码正确性上还有提升空间。
总结与训练建议：你能抓住二进制思路和回文串的分类，但实现时出现了不少细节错误和模板混淆。建议把 Dijkstra/最短路等常用模板当成“工具箱”，每天默写 15–20 分钟并能在几个小样例上跑通；做题后把易错点记进错题本，提交前先用小样例检查输出；每周做一次限时小测，练习在压力下的稳定实现。</t>
  </si>
  <si>
    <t>今天讲解了昨天考试的题目“整数”以及“字符串”，在题目“整数”中，我学习到了在看到加一个数，减一个数，乘2或除二等字眼时，优先放到二进制内考虑，同时在算合法数量时，可以算不合法的数量，也学习了3种无论怎么切都至少有一个是回文的字符串特性，同时在晚上的考试中回忆了射箭比赛（异或前缀和与哈希），对数（二分）。</t>
  </si>
  <si>
    <t>在题目“【模板】全源最短路”中，没有判断新输入的路径是否比原来输入的路径长度更短，导致没有完全通过 。在题目 “ 射箭比赛 ” 中，没有使用哈希，忽略了可能几个出现次数不是偶数的数异或起来以后也可能是0的情况，导致没有完全通过 。同时在“跳跃机器人”中，因为long long开多了，导致了MLE</t>
  </si>
  <si>
    <t>在最短路问题中，要注意对输入的边的长度进行检测，防止出现新输入的边比原来输入的边长导致WA的情况。同时在关于异或前缀和的题中，多思考有没有其他可能也会异或出现0。同时，少在不必要的地方使用long long，防止MLE。</t>
  </si>
  <si>
    <t>本节课的核心内容是对昨日测试第三题的思路复盘，并结合多种类型的字符串问题进行了拓展训练。课堂重点放在“分类讨论”这一方法的应用上，老师通过多角度拆分问题，让同学们理解到在算法竞赛中灵活分情况分析的重要性。奕淳课堂参与度良好，能跟上讲解并积极记录重点；理解力较好，对思路有清晰把握，课后练习也较为投入。对于课上练习中出现的实现与细节失误，需要把模板写稳并注意实现细节。
总结与训练建议：把常用模板当成“工具箱”并能跑通——每天花 20 分钟默写并手写 Dijkstra/最短路与哈希相关模板，做题前先用几个小样例跑一遍看输出；练习几道异或/哈希题以加深对特殊情况的直觉；写代码时慎用 long long，遇到内存或超时先缩小样例定位问题。坚持这些小练习，能明显减少因细节失误带来的损失。</t>
  </si>
  <si>
    <t>今天早上讲解了昨天晚上测试的后两题，下午复习了s组复赛的一些算法模版，其他时间把这8天以来的一些没写完的题补了，对于早上讲的两题：
## Day7测试
### T3整数
当$a = 0 $ 时，只能在数字基础上进行加或者除的操作，这时可以选择使用一次加法，使$n$变为距离他最近的$2$的次幂，再使用$(n/2) * c$的代价将数字归为$1$;
对于$b=0$这时不能通过减法减小数字，所以只能选择将$n$减小到距离最近的$2$的次幂以后再对$n$进行除$2$操作，但在做除法的同时还需要检查当前情况下是直接进行$n-1$次的$-1$操作更优还是进行$n/ 2$次的除法操作代价更优；
当 $ a= b = c$时，此时的策略就明显了，对于一个数$n$只要它是偶数，那就对他进行操作，能除就除。当$n$为$2$的次幂时，直接输出全部使用除法的方式即可，否则需要用$cnt$变量储存$n$在二进制下有多少个1，这时可以选择进行$1$次加法操作将$n$转变为最近的2的次幂后继续进行除法，或者进行$cnt$次加法操作后再进行除法，两种操作取最小值即可。
对于普通情况，可以先使用前几种策略获取几份答案先储存，接下来思考正解：
​ 对于一个整数$n$，正常情况下其需要进行其在二进制下1的个数-1次的减法操作，但显然不是最优的，对于$0b1011111111$此时的最优策略应该是在最低为$+1$之后，将低位所有的1转换为高位几个连续的1，加法最多只需要进行一次，再优化减法的次数就是最优的解法，所以对于任意整数$n$只需要考虑将其变为形如$0b111111000000$这样所有的连续1集中在高位的情况即可减少非必要的减法。
对于这种操作数字类型的题目，优先将其放在二进制下考虑会方便很多。
## T4字符串
​ 题目要求求的是合法的所有情况数量，那其实可以反向考虑，只需要用总方案数减去非法方案数即可求出答案，这样可以大大降低题目的难度，总方案数很好求，对于已经给出的字符，他是固定的，无法产生变动，但对于$-1$的看不清的字符，他就有$m$种可能，记输入中的$-1$数量为$t$,可得出总方案数的数量为$m^t$种，接下来来思考什么方案是不合法的：
​ 1.在样例中已经给出了一种不合法的情况，形如$aaaaaaa$的字符串，无论怎么分割它都会出现回文串，所以是不合法的;
​ 2.对于一个长度为奇数的字符串，还存在一重不合法的情况，形如$abababa$,长度为奇数，且所以奇数位是相同的，偶数位同理，无法找出任意一种方案使得该字符串被分割为没有回文串的 字符串
​ 3.还有一种方案，形如$aaaabaaa$其中只有$a$和$b$两种字符，字符$b$只有一个，所以无论将他切到哪一边，都无法使另外一半非回文串;考虑出所有的不合法情况以后整个题目就变成了判断有多少种情况可以使字符串变成上面三种情况.
***
对于全是一个数的情况很好判断，如果整个串全是$-1$那随便选，这里就有$m$种可能性；
对于第二种情况（奇数位一样，偶数位一样），如果所有的位置全都不只道的话，那就可以随便填，奇数位有m种可能，偶数位也有m种可能，也就是有$m^2$种可能，但是需要注意的是要减掉在第一种可能已经判断过的m种可能（奇数偶数位一样），所以有$m^2 -1$种可能性；
在最后一种可能性中，可以在求第一种可能性时顺便求出来，分齐纳半段后半段找，如果找到两个字符不一样第一个情况就不成立了，但这时可以考虑第三种可能，当第一次找到这个字符时，记录一下,当最后的时候可以检查n是否为奇数，并且中间的那位是-1，那么中间这个就可以任选并且所有的可能都是不合法的，所以有$m$种可能。
最后，统计出所有的情况$m^t$，减去上面求出的所有不合法的可能数量即可。
在这种查找合法情况的题目时，可以尝试反向思考，以总方案数减去非法方案数有概率可以简化问题。</t>
  </si>
  <si>
    <t>在补题的时候写完了一题所有的代码，但是忘记了那一题需要文件判题，一直显示运行超时，找了半个多小时的问题，最后才发现问题，减少了补题时间，测试中第七题开长整型long long过多导致程序MLE失分。</t>
  </si>
  <si>
    <t>继续复习复赛算法，记熟所有的算法模版，避免出现想到解法但忘记算法的问题，在oi赛制下多考虑算法的时间复杂度/空间复杂度，尽量减少因为内存/时间超限而失分，对于一些统计合法方案类型的题目，可以考虑反向思考用总方案数减去不合法方案，一些对于数字操作的题目可以把各种操作放到二进制下思考。</t>
  </si>
  <si>
    <t>本节课的核心内容是对昨日测试第三题的思路复盘，并结合多种类型的字符串问题进行了拓展训练。课堂重点放在“分类讨论”这一方法的应用上，老师通过多角度拆分问题，让同学们理解到在算法竞赛中灵活分情况分析的重要性。
允泽在课堂上参与积极，能跟上讲解并利用课余时间补题。你已经能把涉及“加/减/乘/除以2”类操作放到二进制角度思考，能识别那三类回文模式，并学会用“总方案数减去不合法方案”来简化计数类问题。补题时能把未做完的题补回来，但实现的时候会出现一些细节问题。
总结与训练建议：把常用模板和细节检查当成必做功课——每天花 15–20 分钟默写并用小样例跑通常用模板；做较大题或提交前，先核对题目要求并用几个小样例快速验证，避免因细节失误浪费大量时间。坚持这些习惯，你的实现稳定性和赛场表现会明显提升。</t>
  </si>
  <si>
    <t>知识巩固：板子*6（【模板】树状数组 1，【模板】树状数组 2，单源最短路径1，【模板】全源最短路， 单调栈， 滑动窗口 /【模板】单调队列）+ 错题*7（数星星，括号序列计数，射箭比赛，对数，4，fangz 的分数，跳跃机器人）；
新知学习：考虑数字归一问题时可以考虑其二进制表示下1的个数和位置，然后分类讨论、正难则反，3种所有子串切割后必然存在回文字符串的字符串——aaa……aaa（由且仅由一种字符构成），aaa……b……aaa（只有中间一个字符不一样），`abab……aba……baba（两种字符间隔排列）。</t>
  </si>
  <si>
    <t>模板默写！AK了，但T4的Floyd调了好久，可能是因为刚开始做这道题的时候还想抢一个首A，就连题目都没详细看就开始写了，在看到金智宸首A后万念俱灰，开始狂调，结果一看代码真是千疮百孔，INF开错了，负环没判……不过最后还能调出来也是个奇迹；
Xp05 魔板练习AK了，但T7空间炸了无数次，只能二分法调空间，然后还是炸了，最后才突然想起来老师讲这题的时候好像把long long改成int就过了，好吧，十年OI一场空，不开int见祖宗。。。</t>
  </si>
  <si>
    <t>所有子串切割后必然存在回文字符串的字符串有且仅有aaa……aaa（由且仅由一种字符构成），aaa……b……aaa（只有中间一个字符不一样），`abab……aba……baba（两种字符间隔排列）3种不会证，还得再想想。</t>
  </si>
  <si>
    <t>本节课的核心内容是对昨日测试第三题的思路复盘，并结合多种类型的字符串问题进行了拓展训练。课堂重点放在“分类讨论”这一方法的应用上，老师通过多角度拆分问题，让同学们理解到在算法竞赛中灵活分情况分析的重要性。星澎课堂参与较积极，完成了大量模板与错题练习，对把数字问题放到二进制下思考以及字符串的三类特殊模式有清晰认识。实践中调试耗时较多，建议在实现细节上再下功夫。
小结与建议：把模板当成必备工具，每天抽 15–20 分钟默写并跑一跑；提交前先用几个小样例检查输出，遇到问题别慌，缩小样例一步步找错；每周做几道综合题并写两三句复盘，久了就不容易被低级错误卡住。</t>
  </si>
  <si>
    <t>早上讲解了昨天测试的T3，T4，都需要针对答案的种类进行分类讨论，运用这种方法，也可以避免在OI赛制中分数越写越少的情况。T3中我学习到了当题目涉及到+x或-x的操作时，可以尝试放在二进制下讨论。T4中我学到了当正确的方案求不出时，可以考虑用总共的情况减去不合法的情况求解。下午主要在订正以前的错题，巩固知识。</t>
  </si>
  <si>
    <t>在下午的代码模板默写中，部分模板记得不牢固，部分错题仍然不熟练，出现了部分手误，耽误了查错时间，没有考虑到空间超限的情况。</t>
  </si>
  <si>
    <t>部分模板题需要多加练习，平时多加注意数据范围，提高代码的准确性，多看看错题的解题思路，练习使用hash优化代码。</t>
  </si>
  <si>
    <t>本节课的核心内容是对昨日测试第三题的思路复盘，并结合多种类型的字符串问题进行了拓展训练。课堂重点放在“分类讨论”这一方法的应用上，老师通过多角度拆分问题，让同学们理解到在算法竞赛中灵活分情况分析的重要性。廷锴课堂参与较为积极，能跟上讲解并把课上方法用于订正错题；理解能力较好，已能把含 +1/−1、乘/除 2 的操作放到二进制角度考虑，并学会用“总情况减去不合法情况”来简化计数题；课后补题较认真，但在模板记忆、手误与空间判断上还不够稳，需要注意实现细节与范围判断。小结与建议：把模板当成必备工具，每天抽 15–20 分钟默写并跑一跑；提交前先用几个小样例检查输出，遇到问题别慌，缩小样例一步步找错；每周做几道综合题并写两三句复盘，久了就不容易被低级错误卡住。</t>
  </si>
  <si>
    <t># 上午
## 整数
老师讲解了 2025-xp05-07-T3 整数的解题思路：
通过神秘观察可以发现：如果一个数是 $2$ 的**幂数**，那么就可以一直除2将 $n$ 变成 $1$
在做这道题目的时候需要分类讨论(特殊情况)：
- 当 $b=0$ 时，无法使用操作2，那就就考虑操作1和操作3，直接计算这两个操作的最小代价即可($solve1$)但是，还需要考虑直接把 $n$ 减成 $1$ 比直接把 $n$ 除 $2$ 变成 $1$ 的代价更小的情况
```c++
long long solve1(ll n) {
ll ans = 0;
while (n != 1) {
if (n % 2 == 1) ans += a,n--;
else ans += min(a * (n / 2),c),n /= 2;
}
return ans;
}
```
- 当 $a=0$ 时，无法使用操作1，只能将 $n$ 增加至 $2$ 的某个距离 $n$ 最近的次幂(更远一点的次幂会增加操作数量)，然后一直使用操作3，这是唯一的最佳方案，毕竟要把 $n$ 变成 $1$ ，所以不能一直使用操作2，用操作2把 $n$ 加至 $2$ 的某个次幂再除就是最佳方案($solve2$)
```c++
long long solve2() {
double log = log2(n);
int log_ = log;
if (log_ == log) return log_ * c;
return b + (log_ + 1) * c;
}
```
- 当 $a=b=c$ 时，因为不管如何操作，操作代价都是相等的，所以直接计算最小操作次数就可以算出最小操作代价($solve3$)
```c++
long long solve3() {
int cnt = 0;
for (int i = 0 ; i &lt;= 40 ; i++ ) {
if (n == (1LL &lt;&lt; i)) {
return i * c;
}
if (n &lt; (1LL &lt;&lt; i)) {
return min(i + 1,cnt + (i - 1)) * a;
}
if (n &amp; (1LL &lt;&lt; i)) cnt++;
}
return -1;
}
```
但如果想要真正地解决这道题需要选手对二进制极度敏感：
### 正解：
我们发现，操作2最多执行1次就够了，因为对于一个数 $x$ ，假设它的二进制是 $1011111$ ，那么只需要一次操作2，对这个数加上1，然后再对其进行 $solve1$ ，一般来说就可以求出最小代价。即使用操作2，把低位上的连续的 $1$ 全部改成 $0$ ，只留下高位上的 $1$ ($solve4$)
```c++
ll solve4() {
ll res1 = solve1(n);
ll m = n;
ll res2 = 0;
for (int i = 0 ; i &lt;= 40 ; i++ ) {
if (n == (1LL &lt;&lt; i)) break;
if (n &lt; (1LL &lt;&lt; i)) {
m = (1LL &lt;&lt; i);
res2 = b;
break;
}
}
res2 += solve1(m);
m = n;
ll res3 = 2e9;
if (b != 0) {
for (int i = 0 ; i &lt;= 40 ; i++ ) {
if ( (n &amp; (1LL &lt;&lt; i)) == 0) {
m ^= (1LL &lt;&lt;i);
ll mi = b + solve1(m);
res3 = min(res3,mi);
}
m ^= (1LL &lt;&lt; i);
}
}
return min({res1,res2,res3});
}
```
## 字符串
老师还讲解了 2025-xp05-07-T4 字符串的解题思路：
首先，理解题目：
题目意思实际上就是给你一个字符串 $s$ ，让你判断是否存在一种分割能让这个字符串分成两个字符串 $s_1$ 和 $s_2$ ，并且这两个字符串都不是回文串，如果过可以，这个字符串 $s$ 就是 $Non-Palindrome$ ，否则就不是。然后出题人干了小学时期的**小明最喜欢干的事情：**一**”不小心“**打翻了墨水，把字符串 $s$ 中的字符弄脏了，看不清了，然后问你，按法填充好字符串后又多少种可能这个字符串 $s$ 是 $Non-Palindrome$。
题目中的新知识：字符集大小，字符集的大小的意思就是在某个字符串 $s$ 中，这个字符最大是什么
当发现一个题目直接求合法方案数比较困难，但是求方案总数以及不合法方案数容易时，可以把答案从合法方案数转化成 $方案总数 -不合法方案数$ ，那这道题就会简单得多。
不合法的情况右哪几种呢：
1.$aaaaaaaaaaaaa$（整个字符串 $s$ 都是同一个字母）
2.$aaaaabaaaaa$ （字符串 $s$ 中，中间一个字母，往外延申一个与中心字母不同的字母）
3.$abababababa$ （两个字符交替出现，且字符串 $s$ 的长度为奇数）
那么只需要计算这三种不合法的情况的数量，然后再用方案总数减去它就看可以了。
首先，方案总数很好求，对于数组 $a$ 中，如果过 $a_1 = -1$ ，那么这个位置上的方案数就有 $m$ 中，否则表示已固定，$1$ 中。所以方案总数的等于 $1$ 乘 $m$ 的 $-1$ 的数量次方：
$$
tot=1*m^{-1的数量}
$$
接下来计算不合法的方案数量：
```c++
int solve1() {
int val = -1;
for (int i = 1 ; i &lt;= n / 2 ; i++) {
if (a[i] != -1) {
if (val != -1 &amp;&amp; val != a[i]) return 0;
}
val = a[i];
}
for (int i = (n - n / 2) + 1 ; i &lt;= n ; i++ ) {
if (a[i] != -1) {
if (val != -1 &amp;&amp; val != a[i]) return 0;
}
val = a[i];
}
return (val == -1 ? m : 1) * ((n % 2 == 1 &amp;&amp; a[n / 2 + 1] == -1) ? m : 1) % M;
}
int solve2() {
int val1 = -1,val2 = -1;
for (int i = 1 ; i &lt;= n ; i++ ) {
if (a[i] != -1) {
if (i % 2 == 1) {
if (val1 != -1 &amp;&amp; val1 != a[i]) return 0;
val1 = a[i];
}
else {
if (val2 != -1 &amp;&amp; val2 != a[i]) return 0;
val2 = a[i];
}
}
}
if (val1 &gt; val2) swap(val1, val2);
if (val1 == -1) {
if (val2 == -1) return (m * m - m) % M;
return m - 1;
}
else if (val1 != val2) return 1;
return 0;
}
```
最后，按照上述方法就可以得出合法方案的数量($ans_{true}=(tot-ans+M)\mod M$)：
```c++
void solve() {
long long tot = 1 , ans = 0;
cin&gt;&gt;n&gt;&gt;m;
for (int i = 1 ; i &lt;= n ; i++ ) cin&gt;&gt;a[i];
if (n == 1) {
cout&lt;&lt;0&lt;&lt;endl;
return;
}
for (int i = 1 ; i &lt;= n ; i++ ) {
if (a[i] == -1) tot = tot * m % M;
}
ans = solve1();
if (n &gt;= 5 &amp;&amp; n % 2 == 1) ans = (ans + solve2()) % M;
cout&lt;&lt;(tot - ans + M) % M&lt;&lt;endl;
}
```
为什么计算的时候要加上 $M$ 呢？因为 $tot$ 在减去 $ans$ 的时候可能得出一个负数，而负数对任意实数取模都是负数，那这就不符合题目要求了，所以需要加上一个 $M$ 再对 $M$ 取模。
## 对于以上两题的收获
对于一些需要加一，减一，除二的题目，可以联系二进制来思考，如果换成除四，同理可联系四进制来思考。
还有一些关于回文的小性质：如果一个字符串如果是类似 $aaaaaaa,aaaabaaaa,ababababa$ 的字符串，不管怎么分割总有一个是回文串。
如果合法的方案数不好算，那就尝试用总方案数减去不合法方案数来得到答案
# 下午
下午主要是补题和一些模板联系还有一些魔板练习
## 补题
熟悉了一些不会的题目的思路，熟练了对拍的能力。
## 模板练习和魔板练习
知道了自己对弗洛伊德和迪杰斯特拉算法不够熟练，明确了补题方向和复习方向。了解了自己对那些题目的思路还不够熟悉，为之后的复习指明了方向。还熟悉了随机数生成 $mt19937_64 \ rng()$ 的使用方法。</t>
  </si>
  <si>
    <t>在做”多源最短路“的时候忘了弗洛伊德怎么写，嘻嘻
在做“单源最短路”的时候忘了某个步骤，导致没有第一次提交就通过，但最后发现了，通过了
在做“括号计数”的时候忘了解题思路，导致没有完全通过(用“不可以总司令”拿了35分，这告诉我们，在考场上如果真的是在想不出来，可以针对题目的数据特性来输出一些可能的答案来获得分数)</t>
  </si>
  <si>
    <t>计划：多默写几次弗洛伊德算法的模板，熟悉算法思路；多练习一些与二进制相关的题目，增加对二进制的敏感度；多写一些和哈希有关的题目，增加自己对哈希的熟练度</t>
  </si>
  <si>
    <t>本节课的核心内容是对昨日测试第三题的思路复盘，并结合多种类型的字符串问题进行了拓展训练。课堂重点放在“分类讨论”这一方法的应用上，老师通过多角度拆分问题，让同学们理解到在算法竞赛中灵活分情况分析的重要性。孟霖课堂参与较为积极，能跟上讲解并利用时间补题与练模板；理解力不错，已经能把涉及加/减/乘/除 2 的问题放到二进制下思考，也会用“总情况减去不合法情况”来简化计数题。课后补题与模板练习做得较多，但在模板细节和实现稳健性上还有提升空间。小结与建议：把模板当成必备工具，每天抽 15–20 分钟默写并跑一跑；提交前先用几个小样例检查输出，遇到问题别慌，缩小样例一步步找错；每周做几道综合题并写两三句复盘，久了就不容易被低级错误卡住。</t>
  </si>
  <si>
    <t>切分NP字符串，分类讨论，二进制考虑+1，-1，/2出现情形
回文的三种无法NP切分的情况</t>
  </si>
  <si>
    <t>树状数组又双叒叕
res忘记初始化
T7MLE？
之前的补题有没补完的，炸了</t>
  </si>
  <si>
    <t>把题补完,多写板子题，
不要#define int long long</t>
  </si>
  <si>
    <t>本节课的核心内容是对昨日测试第三题的思路复盘，并结合多种类型的字符串问题进行了拓展训练。课堂重点放在“分类讨论”这一方法的应用上，老师通过多角度拆分问题，让同学们理解到在算法竞赛中灵活分情况分析的重要性。维皓课堂参与较为积极，能跟上讲解并参与练习；理解力不错，能把“遇到 +1/−1、乘/除 2”等操作联想到二进制思路，也能识别那三类回文模式。课后补题有进展，但还有题没完全补上，调试时曾因一些细节问题造成浪费时间。
小结与建议：把模板当成必备工具，每天抽 15–20 分钟默写并跑一跑，优先把树状数组/BIT 和常见板子题补齐；做题前先用几个小样例跑一遍，提交前检查变量初始化和特殊常量，别随意用 #define int long long，遇到内存或跑不动先缩小样例定位问题；把未完成的题目补完并写短复盘，久了这些低级失误就会少很多。</t>
  </si>
  <si>
    <t>默写了一些模板，补了之前不太会的题，复习巩固了之前学的知识；在字符串那道题中复习了一个在统计方案数时的一个公式：合法方案数 = 总方案数-不合法方案，三种(不管怎么切)回文串(aaaaa , abababa, aabaa)；整数那道题告诉我们要有一些二进制(神秘的第六感)直觉，有时候在一些(神秘)题目(对数字进行(+ - * /)运算)中用得上，还要配合分类讨论进行解题；在做题时要配合样例解析来理解题目。</t>
  </si>
  <si>
    <t>有些之前讲过类似的题没写出来，没有仔细看题中的题目数据导致数组开小了，有些模板没有背出来，做题时没有扣细节导致一些有零零散散的小错误要调试很久，做题时没有分配好时间，应该先从熟悉的做在做不会的，这样更顺手。(总之，我的问题)</t>
  </si>
  <si>
    <t>之前的一些(十分神秘)的难题(类似dp)，题目深层意思是怎么分析出来的，一些题目特别长的题是如何概括题意的，这种能力还需要锻炼，如何设计dp的状态/转移方程，还需要多对之前的知识进行巩固，还要多练题来锻炼思维。</t>
  </si>
  <si>
    <t>本节课的核心内容是对昨日测试第三题的思路复盘，并结合多种类型的字符串问题进行了拓展训练。课堂重点放在“分类讨论”这一方法的应用上，老师通过多角度拆分问题，让同学们理解在算法竞赛中灵活分情况分析的重要性。智宸课堂参与度良好，能跟上老师节奏并复习巩固已学内容；在理解上对“总方案数减不合法方案”与三类回文模式、以及把涉及 +1/−1、乘/除2 的题目放到二进制下思考都有清晰认识。课后补题较积极，但实现细节上有时会忘记背好的模板、读题不够仔细，比赛时也需要更合理分配时间，避免把熟悉题目放到后面去做。
小结与建议：把模板当成必备工具，每天抽 15–20 分钟默写并跑一跑；提交前先用几个小样例检查输出，遇到问题别慌，缩小样例一步步找错；每周做几道综合题并写两三句复盘，久了就不容易被低级错误卡住。</t>
  </si>
  <si>
    <t>今天主要是补题，只讲了两题，学到了：
模拟题第3题思路：
特殊性质：当a=0时，只能对数字进行加或除，此时可选择使用一次加法使n变为距离它最近的2的次幂，再使用(n/2)*c的代价将数字归为1；当b=0时，只能对数字进行减或除，此时可选择将n减到最近的2的次幂后再进行除2操作。但做除时还要考虑当前是直接进行n-1次-1更优还是进行n/2次/2更优；当a=b=c时，对于n只要是偶数就能除就除。当n为2的次幂时，直接全部/2即可，否则寻找n在2进制下有多少个1，在取将n进行一次加后进行除法的代价和进行1的数量的加法后进行除法的最小值。
正解：对于n要进行2进制下1的个数次-1的操作。但对于0b101111来说，最优解是将低位连续的1变为高位连续的1，以此优化减法次数就是最优算法。
以后考试若出现+1，-1，/2的操作就忘二进制想
模拟题第4题思路：
合法方案=总方案数（m的-1的个数次幂）-不合法方案数（1、只有一种字符，如aaaaaaaa 2、长度为奇数的只有2种字符的回文串，如abababa 3、只有两种字符且其中一个字符只有1个的回文串，例如aaaaabaaaaa）</t>
  </si>
  <si>
    <t>第一题忘开long long导致样例差点没过
第三题没考虑异或的优先级，没加括号导致没过
第七题开太多long long导致内存爆掉</t>
  </si>
  <si>
    <t>写符合时先考虑优先级，多复习模板代码，能不开开long long就不开，防止在思路正确下内存爆炸导致大部分样例不过</t>
  </si>
  <si>
    <t>本节课的核心内容是对昨日测试第三题的思路复盘，并结合多种类型的字符串问题进行了拓展训练。课堂重点放在“分类讨论”这一方法的应用上，老师通过多角度拆分问题，让同学们理解到在算法竞赛中灵活分情况分析的重要性。岳琳课堂参与积极，能跟上讲解并利用课余时间补题；理解力良好，已经会把涉及加/减/乘/除 2 的操作放到二进制角度思考，也掌握用“总情况减去不合法情况”简化计数题的方法。补题较勤，但实现细节上有几次失误：忘记用 long long 导致样例差点不过、算式优先级漏加括号出错、以及因过多使用 long long 导致内存问题，这些都是容易通过赛前检查避免的小失误。
小结与建议：把模板当成必备工具，每天抽 15–20 分钟默写并跑一跑；提交前先用几个小样例检查输出，注意运算优先级与括号、变量类型别乱用 long long，遇到问题别慌，缩小样例一步步找错；每周做几道综合题并写两三句复盘，久了这些低级错误就会少很多。</t>
  </si>
  <si>
    <t>童瑞骐</t>
  </si>
  <si>
    <t>今天课堂的主要内容是对昨日测试的第三题进行讲解，并结合多种字符串类型问题进行了扩展分析。课堂重点在于分类讨论的思维方法，老师通过逐步拆解题目、分析不同情境，展示了这一方法在算法竞赛中提升逻辑清晰度和解题效率的作用。童瑞骐同学在课堂上表现非常积极，能够全程专注听讲，并在讨论环节主动提出问题和思考自己的解题策略。在理解能力方面，他对课程中的核心方法掌握得较好，能够准确理解分类讨论在不同类型题目中的应用。课堂中补题情况也令人满意，能够认真完成课堂练习并进行思路总结。总体来看，童瑞骐同学学习态度端正，思维条理清晰，课堂参与度高，综合评价为A。</t>
  </si>
  <si>
    <t>姜家齐</t>
  </si>
  <si>
    <t>今天课堂围绕昨日测试的第三题展开讲解，同时对多种字符串类型进行了分析和归纳。课程重点强调了分类讨论的思想，老师通过拆分题目不同情境，展示了这一方法在算法竞赛中理清复杂逻辑、提高解题效率的重要性。姜家齐同学在课堂上表现出极高的参与热情，能够积极跟随老师讲解并主动思考问题的多种解法。在理解能力方面，他对核心思路掌握准确，能够灵活应用分类讨论的策略来分析不同题型。在课后补题中，姜家齐同学能够认真完成每一道题目，并对自己的解题过程进行反思和总结。总体来看，该生学习态度认真，思维清晰且条理分明，课堂表现十分优秀，综合评价为A。</t>
  </si>
  <si>
    <t>刘美乐</t>
  </si>
  <si>
    <t>讲了昨天t3整数，之前t4最大回文匹配和，补了一些题目，老师提供了一些训练方法，思维题刷 codeforces 900~1200分的题目，vjudge.net，提高代码能力可以多做几遍很难的大模拟（比如2023CSP-S t3结构体），Atcoder上1000分基本可以做出S前两题。</t>
  </si>
  <si>
    <t>思维题和代码能力不是很好，要提升，尝试写正解的话一定要对拍。</t>
  </si>
  <si>
    <t>多做题</t>
  </si>
  <si>
    <t>今天课堂的核心内容是对昨日测试第三题进行详细解析，并结合多种字符串类型进行了延展讲解。课堂重点在于分类讨论的思维方法，老师通过拆解不同情况，展示了在算法竞赛中如何利用分情境分析理清复杂问题的逻辑。刘美乐同学在课堂上表现认真，能保持较高的专注度，并积极参与讨论，提出自己的思考和疑问。在理解能力方面，她能够把握主要解题思路，对分类讨论的应用有一定掌握，但在处理细节时仍需注意。课后补题完成情况较好，大部分题目能够独立思考完成，但在深入分析和方法迁移上仍有提升空间。总体来看，刘美乐同学学习态度端正，课堂参与积极，逻辑思路清晰，综合评价为A-。</t>
  </si>
  <si>
    <t>骆心恬</t>
  </si>
  <si>
    <t>今天的课程围绕昨日测试第三题进行复盘，并结合多种字符串类型展开讲解。课堂重点在于分类讨论的思想，老师通过对题目进行分情况分析，展示了该方法在算法竞赛中理清思路、提高解题效率的作用。骆心恬同学在课堂上态度认真，能够保持专注，并积极参与课堂互动，针对不同题目思路提出自己的见解。在理解能力方面，能够准确把握题目核心和分类讨论的方法，并灵活应用于课堂练习中。补题完成情况较好，大部分题目能够独立思考并完成，同时能够对自己的思路进行简单总结。总体来看，骆心恬同学学习态度端正，思维清晰，课堂表现积极，综合评价为A。</t>
  </si>
  <si>
    <t>杨浠</t>
  </si>
  <si>
    <t>要多打对拍代码
多去打codefoeces和atcoder,还有vjudge里的题单
写完题之后要写类似总结的东西（也可以说是题解），在后面要多看看之前写的东西
在刷题的时候，难度由低到高（1000 - 1300,1400 - 1600）</t>
  </si>
  <si>
    <t>昨天的T1多写了else，导致全错了，改了之后就AC了QAQ
（优化时没看之前打的草稿）优化失败，坠机了qwq</t>
  </si>
  <si>
    <t>多刷题 刷好题 好刷题</t>
  </si>
  <si>
    <t>今天课堂主要对昨日测试的第三题进行分析，并结合多种类型的字符串进行了拓展讲解。课堂重点在于分类讨论的思维方法，老师通过逐步拆分题目不同情况，展示了如何在算法竞赛中理清复杂逻辑、提高解题效率。杨浠同学在课堂上表现积极，能够专注听讲，并在讨论环节主动思考和表达自己的见解。在理解能力方面，能够较好掌握分类讨论的核心思路，并在课堂练习中灵活应用。课堂练习完成情况较为理想，大部分题目能够独立完成，并能够对解题思路进行总结与反思。总体来看，杨浠同学学习态度端正，思路清晰，课堂参与积极，能够有效理解和运用所学内容，综合评价为A。</t>
  </si>
  <si>
    <t>赵耀轩</t>
  </si>
  <si>
    <t>今天课堂围绕昨日测试的第三题进行讲解，同时拓展了多种字符串类型的相关内容。课程重点在于分类讨论的解题思想，老师通过逐步拆解题目不同情境，展示了如何在算法竞赛中理清复杂问题的思路。赵耀轩同学在课堂上保持了一定的专注度，能够参与讨论并尝试分析不同题目情境。在理解能力方面，他对核心方法掌握一般，对分类讨论的运用还需进一步加强。在补题环节，部分题目能够独立完成，但在复杂情况的处理上还存在一定困难。总体来看，赵耀轩同学学习态度端正，思路尚清晰，课堂参与积极性较好，但在方法灵活应用和细节分析方面仍有提升空间，综合评价为B+。</t>
  </si>
  <si>
    <t>孙宇祺</t>
  </si>
  <si>
    <t>今天课堂的主要内容是对昨日测试第三题进行讲解，并结合多种类型的字符串进行了分析和拓展。课程重点在于分类讨论的方法，老师通过分情况剖析题目，展示了在算法竞赛中理清复杂逻辑、优化解题思路的重要性。孙宇祺同学在课堂上态度认真，能够保持专注，并积极参与讨论，对题目的不同解法提出自己的思考。在理解能力方面，他能够较好把握核心方法，对分类讨论的基本应用有清晰认识，但在处理部分细节题目时仍需练习。课堂练习完成情况良好，能够独立完成大部分题目并进行思路整理。总体来看，孙宇祺同学学习态度端正，思维条理清楚，课堂表现积极，综合评价为A-。</t>
  </si>
  <si>
    <t>周恩泽</t>
  </si>
  <si>
    <t>今天，把过去数天预留的题目给补了，东西很多，毕竟是快结束了吗，然后呢，回顾了这几天的故事，我有很大的感悟，这几天都在刷题，都在研究题目和考试中，但是今天不一样，今天是没有考试，所以就将这几天的想法都写成流水账把，毕竟后天就离开了。这里日子还行，只不过是开始时不知为何有苦味的感觉，现在已经好了，同时如今还可以，手机电力能顶3个多小时，同学也还可以，只需要再过两天，我就回去了，作为每天都要应付的东西，这个总结可能对别人轻轻松松，但是对我这样的文科差生来说，是很难在短时间内，写出一片很长很长的报告的。这几天，日子过得很好，饮食比外面清淡的多，也只喝水，专业了许多；错误不少，但是习惯也改了许多。希望后面可以过得更好！</t>
  </si>
  <si>
    <t>今天课堂重点讲解了昨日测试中的第三题，并结合不同类型的字符串进行了详细分析，课程强调了分类讨论在算法竞赛中的应用。老师通过逐步拆解题目情况，展示了如何通过分情境思考来理清复杂逻辑。周恩泽同学在课堂上态度端正，能够保持一定的专注度，并尝试参与讨论和提出自己的理解。在理解能力方面，他能够掌握基本方法，但在复杂题目的细节分析上仍有提升空间。补题环节中，他能够完成大部分题目，但在分类讨论的灵活应用上还需要进一步锻炼。总体来看，周恩泽同学今天的学习态度积极，思路清晰但略显稳健，课堂表现良好，综合评价为B+。</t>
  </si>
  <si>
    <r>
      <rPr>
        <b/>
        <color rgb="FF000000"/>
        <rFont val="等线"/>
        <sz val="10"/>
      </rPr>
      <t xml:space="preserve">收获</t>
    </r>
    <r>
      <t xml:space="preserve">
</t>
    </r>
    <r>
      <rPr>
        <color rgb="FF000000"/>
        <rFont val="等线"/>
        <sz val="10"/>
      </rPr>
      <t xml:space="preserve">(今天学到了/回忆起了什么知识)</t>
    </r>
  </si>
  <si>
    <r>
      <rPr>
        <b/>
        <color rgb="FF000000"/>
        <rFont val="等线"/>
        <sz val="10"/>
      </rPr>
      <t xml:space="preserve">学生自我反思</t>
    </r>
    <r>
      <t xml:space="preserve">
</t>
    </r>
    <r>
      <rPr>
        <color rgb="FF000000"/>
        <rFont val="等线"/>
        <sz val="10"/>
      </rPr>
      <t xml:space="preserve">(在测试/学习中出现了什么失误/错误)</t>
    </r>
  </si>
  <si>
    <r>
      <rPr>
        <b/>
        <color rgb="FF000000"/>
        <rFont val="等线"/>
        <sz val="10"/>
      </rPr>
      <t xml:space="preserve">计划</t>
    </r>
    <r>
      <t xml:space="preserve">
</t>
    </r>
    <r>
      <rPr>
        <color rgb="FF000000"/>
        <rFont val="等线"/>
        <sz val="10"/>
      </rPr>
      <t xml:space="preserve">(在什么知识点上还需要更多练习/讲解)</t>
    </r>
  </si>
  <si>
    <t>整体表现</t>
  </si>
  <si>
    <t>今天课程主要讲解了昨天的 cf 比赛，先给大家讲解了做思维题的技巧，以及会从什么角度去思考题目，最后从分析 csp 的原题旅游巴士，在此基础上推导出 cf D题的做法。【xx】能够积极的参与课堂，并在讲解后能把 B 题和 C题全部完成。</t>
  </si>
  <si>
    <t>涵语</t>
  </si>
  <si>
    <t>今天课程主要讲解了昨天的 cf 比赛，先给大家讲解了做思维题的技巧，以及会从什么角度去思考题目，最后从分析 csp 的原题旅游巴士，在此基础上推导出 cf D题的做法。涵语能够积极的参与课堂，并在讲解后能把 B 题和 C题全部完成。涵语在本次测试中考的不错。在第一道题中涵语获取了部分分，涵语有着较强的代码实现能力，写出了 dfs 枚举的代码，但是没有观察到题目的关键性质，导致失分，需要多观察题目性质。在第二道题中涵语想到了是最短路算法，但是在实现模版的时候写错了，非常可惜，可以再把模版在练习下总体来说，涵语发挥不错，能很好的实施自己的比赛策略，在难度较低的模拟赛中，能够认真思考 T1 的正解并实现，对于较难的题目 T2,T3,T4,涵语也能够尽可能的获取部分分，在后续的练习中，涵语最需要做的是：提升自己做绿题的能力，争取在比赛中能够做出 T2 的正解，加油。</t>
  </si>
  <si>
    <t>在第一道题中【xx】获取了满分，能够很快观察到题目的性质并以很快的速度实现。</t>
  </si>
  <si>
    <t>在第二道题中【xx】获取了满分，【xx】对最短路非常熟悉，并且能想到通过二分优化，非常好。</t>
  </si>
  <si>
    <t>总体来说，【xx】发挥的很好，能很好的实施自己的比赛策略，在难度较低的模拟赛中，能够认真思考 T1,T2 的正解并实现，对于较难的题目 T3,T4，【xx】也能够尽可能的获取部分分，不过注意在面对难度较高的比赛中，需要及时调整自己的比赛策略，同时加强自己做蓝题的能力，争取做到稳切绿题，能做蓝题的程度，继续加油。</t>
  </si>
  <si>
    <t>【xx】第四道题中较高的部分分，【xx】能够熟练的使用 st 对代码进行优化。</t>
  </si>
  <si>
    <t>在第一道题中【xx】获取了满分，能够写出 dfs 枚举的代码并通过对拍找到规律，得到正解并实现。</t>
  </si>
  <si>
    <t>在第二道题中【xx】获得了部分分，【xx】能熟练的写出最短路的模版，但是没有想到可以通过二分优化。</t>
  </si>
  <si>
    <t>总体来说，【xx】发挥不错，能很好的实施自己的比赛策略，在难度较低的模拟赛中，能够认真思考 T1 的正解并实现，对于较难的题目 T2,T3,T4,【xx】也能够尽可能的获取部分分，在后续的练习中，【xx】最需要做的是：提升自己做绿题的能力，争取在比赛中能够做出 T2 的正解，加油。</t>
  </si>
  <si>
    <t>【xx】第四道题中的部分分，【xx】有着不错的代码实现能力，能够精细的完成模拟实现。</t>
  </si>
  <si>
    <t>在第一道题中【xx】获取了部分分，【xx】有着较强的代码实现能力，写出了 dfs 枚举的代码，但是没有观察到题目的关键性质，导致失分，需要多观察题目性质。</t>
  </si>
  <si>
    <t>在第二道题中【xx】想到了是最短路算法，但是在实现模版的时候写错了，非常可惜，可以再把模版在练习下</t>
  </si>
  <si>
    <t>今天课程主要讲解了昨天的 cf 比赛，先给大家讲解了做思维题的技巧，以及会从什么角度去思考题目，最后从分析 csp 的原题旅游巴士，在此基础上推导出 cf D题的做法。涵语能够积极的参与课堂，并在讲解后能把 B 题和 C题全部完成。</t>
  </si>
  <si>
    <t>在第一道题中涵语获取了部分分，涵语有着较强的代码实现能力，写出了 dfs 枚举的代码，但是没有观察到题目的关键性质，导致失分，需要多观察题目性质。</t>
  </si>
  <si>
    <t>在第二道题中涵语想到了是最短路算法，但是在实现模版的时候写错了，非常可惜，可以再把模版在练习下</t>
  </si>
  <si>
    <t>总体来说，涵语发挥不错，能很好的实施自己的比赛策略，在难度较低的模拟赛中，能够认真思考 T1 的正解并实现，对于较难的题目 T2,T3,T4,涵语也能够尽可能的获取部分分，在后续的练习中，涵语最需要做的是：提升自己做绿题的能力，争取在比赛中能够做出 T2 的正解，加油。</t>
  </si>
  <si>
    <t>涵语第四道题中较高的部分分，涵语能够熟练的使用 st 对代码进行优化。</t>
  </si>
  <si>
    <t>涵语在本次测试中考的不错。</t>
  </si>
  <si>
    <t>总体来说，</t>
  </si>
  <si>
    <t>dfs,bfs,dp,二分，</t>
  </si>
  <si>
    <t>没有找出题目的规律和结论，导致浪费了许多的时间，需要通过暴力寻找规律</t>
  </si>
  <si>
    <t>动态规划</t>
  </si>
  <si>
    <t>今天课程主要讲解了昨天的 cf 比赛，先给大家讲解了做思维题的技巧，以及会从什么角度去思考题目，最后从分析 csp 的原题旅游巴士，在此基础上推导出 cf D题的做法。钧维能够积极的参与课堂，并在讲解后能把 B 题和 C题全部完成。钧维在本次测试中考的非常好。在第一道题中钧维获取了满分，能够很快观察到题目的性质并以很快的速度实现。在第二道题中钧维获取了满分，钧维对最短路非常熟悉，并且能想到通过二分优化，非常好。总体来说，钧维发挥的很好，能很好的实施自己的比赛策略，在难度较低的模拟赛中，能够认真思考 T1,T2 的正解并实现，对于较难的题目 T3,T4，钧维也能够尽可能的获取部分分，不过注意在面对难度较高的比赛中，需要及时调整自己的比赛策略，同时加强自己做蓝题的能力，争取做到稳切绿题，能做蓝题的程度，继续加油。</t>
  </si>
  <si>
    <t>t2 最短路 二分
t3 dp 树状数组</t>
  </si>
  <si>
    <t>t2 n没开long long 做的太慢
t3 dp不会 没想到2^n
t4 不会</t>
  </si>
  <si>
    <t>今天课程主要讲解了昨天的 cf 比赛，先给大家讲解了做思维题的技巧，以及会从什么角度去思考题目，最后从分析 csp 的原题旅游巴士，在此基础上推导出 cf D题的做法。可馨能够积极的参与课堂，并在讲解后能把 B 题和 C题全部完成。可馨在本次测试中考的非常好。在第一道题中可馨获取了满分，能够很快观察到题目的性质并以很快的速度实现。在第二道题中可馨获取了98分（因为没开longlong 少了两分），可馨对最短路非常熟悉，并且能想到通过二分优化，非常好。总体来说，可馨发挥的很好，能很好的实施自己的比赛策略，在难度较低的模拟赛中，能够认真思考 T1,T2 的正解并实现，对于较难的题目 T3,T4，可馨也能够尽可能的获取部分分，不过注意在面对难度较高的比赛中，需要及时调整自己的比赛策略，同时加强自己做蓝题的能力，争取做到稳切绿题，能做蓝题的程度，继续加油。</t>
  </si>
  <si>
    <t>猜个结论 打个暴力 写个对拍
dfs暴力 dp优化 状压dp
ios::sync_with_stdio(false);</t>
  </si>
  <si>
    <t>打atcoder前几题出bug太多浪费时间导致cd两题压线过 e题只有8分钟 直接放弃了 cf b题理解有误 c题没想那么多 所以只写出来一题</t>
  </si>
  <si>
    <t>dp优化怎么搞</t>
  </si>
  <si>
    <t>今天课程主要讲解了昨天的 cf 比赛，先给大家讲解了做思维题的技巧，以及会从什么角度去思考题目，最后从分析 csp 的原题旅游巴士，在此基础上推导出 cf D题的做法。煜琦能够积极的参与课堂，并在讲解后能把 B 题和 C题全部完成。煜琦在本次测试中考的非常好。在第一道题中煜琦获取了66分（），能够很快观察到题目的性质并以很快的速度实现。在第二道题中煜琦获取了66分（因为一个条件没有判断导致的），煜琦对最短路非常熟悉，并且能想到通过二分优化，非常好。总体来说，煜琦发挥的很好，能很好的实施自己的比赛策略，在难度较低的模拟赛中，能够认真思考 T1,T2 的正解并实现，对于较难的题目 T3,T4，煜琦也能够尽可能的获取部分分，不过注意在面对难度较高的比赛中，需要及时调整自己的比赛策略，同时加强自己做蓝题的能力，争取做到稳切绿题，能做蓝题的程度，继续加油。</t>
  </si>
  <si>
    <t>dp含义 构造
二分，双指针优化
单元最短路径 迪杰斯特拉
dfs bfs
排序左端点 / 右端点
区间排序</t>
  </si>
  <si>
    <t>没打第三题dfs暴力
第四题暴力枚举可以再优化一下，好像是奇数长*宽才可以ans++（吗？）
第二题可以再优化一下
对拍不太熟练</t>
  </si>
  <si>
    <t>数学，图论</t>
  </si>
  <si>
    <t>今天课程主要讲解了昨天的 cf 比赛，先给大家讲解了做思维题的技巧，以及会从什么角度去思考题目，最后从分析 csp 的原题旅游巴士，在此基础上推导出 cf D题的做法。沈奕能够积极的参与课堂，并在讲解后能把 B 题和 C题全部完成。沈奕在本次测试中考的非常好。在第一道题中沈奕获取了满分，能够很快观察到题目的性质并以很快的速度实现。在第二道题中沈奕获得了部分分，沈奕能熟练的写出最短路的模版，但是没有想到可以通过二分优化。总体来说，沈奕发挥不错，能很好的实施自己的比赛策略，在难度较低的模拟赛中，能够认真思考 T1 的正解并实现，对于较难的题目 T2,T3,T4,沈奕也能够尽可能的获取部分分，在后续的练习中，沈奕最需要做的是：提升自己做绿题的能力，争取在比赛中能够做出 T2 的正解，加油。</t>
  </si>
  <si>
    <t>在信息学中的「势能分析」，用于比较状态之间的变化，得出规律，更快速地猜到结论
状压dp状态可爱的设计以及转移的思路：就是对每一位都是选/不选（现在有点怀疑状压dp到底是干什么的：这个复杂度刀斧手也能过）
下午比赛：关于复杂的代码的复杂度优化的灵感：需要点脑子（比如每次新的查询只用做一次类似floyd的状态转移就可以乐）
T3：请输入文本
地皮的可爱设计以及优化</t>
  </si>
  <si>
    <t>测试的时候——
T1：AC
T2：脑残，在调整非常轻微的前提下，没有想出状态转移的方法（类似Floyd）
T3：脑残，没想出来
T4：脑子还算在运行，找到了性质。</t>
  </si>
  <si>
    <t>dp！</t>
  </si>
  <si>
    <t>今天课程主要讲解了昨天的 cf 比赛，先给大家讲解了做思维题的技巧，以及会从什么角度去思考题目，最后从分析 csp 的原题旅游巴士，在此基础上推导出 cf D题的做法。天翊能够积极的参与课堂，并在讲解后能把 B 题和 C题全部完成。天翊在本次测试中考的非常好。在第一道题中天翊获取了满分，能够很快观察到题目的性质并以很快的速度实现。在第四道题中天翊在暴力的基础上想到了优化方法，获取了班里的最高分。总体来说，天翊发挥不错，能很好的实施自己的比赛策略，在难度较低的模拟赛中，能够认真思考 T1 的正解并实现，对于较难的题目 T2,T3,T4,天翊也能够尽可能的获取部分分，在后续的练习中，天翊最需要做的是：提升自己做绿题的能力，争取在比赛中能够做出 T2 的正解，加油。</t>
  </si>
  <si>
    <t>抽象小dp
抽象部分分
dijkstra</t>
  </si>
  <si>
    <t>宝丽美大厨赖</t>
  </si>
  <si>
    <t>对拍</t>
  </si>
  <si>
    <t>今天课程主要讲解了昨天的 cf 比赛，先给大家讲解了做思维题的技巧，以及会从什么角度去思考题目，最后从分析 csp 的原题旅游巴士，在此基础上推导出 cf D题的做法。嘉润能够积极的参与课堂，并在讲解后能把 B 题和 C题全部完成。嘉润在本次测试中考的非常好。在第一道题中嘉润获取了满分，能够很快观察到题目的性质并以很快的速度实现。在第二道题中嘉润获取了很高分，嘉润能够正确的写出最短路的模版，并且能想到通过二分优化，非常好。总体来说，嘉润发挥不错，能很好的实施自己的比赛策略，在难度较低的模拟赛中，能够认真思考 T1 的正解并实现，对于较难的题目 T2,T3,T4,嘉润也能够尽可能的获取部分分，在后续的练习中，嘉润最需要做的是：提升自己做绿题的能力，争取在比赛中能够做出 T2 的正解，加油。</t>
  </si>
  <si>
    <t>二分，双指针，DP，最短路，排序，优化，神奇的最短路，树状数组，组合数学（虽然是想歪了才回忆到），BFS，DFS，</t>
  </si>
  <si>
    <t>开数组不算大小，不看数据范围</t>
  </si>
  <si>
    <t>DP，DP的应用，二分的应用，</t>
  </si>
  <si>
    <t>今天课程主要讲解了昨天的 cf 比赛，先给大家讲解了做思维题的技巧，以及会从什么角度去思考题目，最后从分析 csp 的原题旅游巴士，在此基础上推导出 cf D题的做法。煜涵能够积极的参与课堂，并在讲解后能把 B 题和 C题全部完成。煜涵在本次测试中考的非常好。在第一道题中煜涵获取了满分，能够很快观察到题目的性质并以很快的速度实现。在第二道题中煜涵获得了部分分，煜涵能熟练的写出最短路的模版，但是没有想到可以通过二分优化。总体来说，煜涵发挥不错，能很好的实施自己的比赛策略，在难度较低的模拟赛中，能够认真思考 T1 的正解并实现，对于较难的题目 T2,T3,T4,煜涵也能够尽可能的获取部分分，在后续的练习中，煜涵最需要做的是：提升自己做绿题的能力，争取在比赛中能够做出 T2 的正解，加油。</t>
  </si>
  <si>
    <t>“早上”打了CF，心态爆炸。早上起来补了补题，收获如下：
AtCoder:
T3吃奶酪青春版，没做出来实属不该。
T4约等于糖果采购。
T5二分+动规的神奇组合
CF:
T2出现考虑失误（每一次拿1的时候都在掏出0
T3需要画图来进行最优策略的猜测
T4分层BFS
骄傲地说：
我会对拍了</t>
  </si>
  <si>
    <t>第一题使用了三万多组自测数据进行了有意思的对拍，成功得分
第二题少写(n-1)*n/2，痛失两分
T3T4脑子抽了</t>
  </si>
  <si>
    <t>prim</t>
  </si>
  <si>
    <t>今天课程主要讲解了昨天的 cf 比赛，先给大家讲解了做思维题的技巧，以及会从什么角度去思考题目，最后从分析 csp 的原题旅游巴士，在此基础上推导出 cf D题的做法。宇轩能够积极的参与课堂，并在讲解后能把 B 题和 C题全部完成。宇轩在本次测试中考的不错。在第一道题中宇轩获取了满分，能够写出 dfs 枚举的代码并通过对拍找到规律，得到正解并实现。在第二道题中宇轩获得了部分分，宇轩能熟练的写出最短路的模版，但是没有想到可以通过二分优化。总体来说，宇轩发挥不错，能很好的实施自己的比赛策略，在难度较低的模拟赛中，能够认真思考 T1 的正解并实现，对于较难的题目 T2,T3,T4,宇轩也能够尽可能的获取部分分，在后续的练习中，宇轩最需要做的是：提升自己做绿题的能力，争取在比赛中能够做出 T2 的正解，加油。</t>
  </si>
  <si>
    <t>今天讲解了CF以及atcoder的练习题，并练习讲解了CSP-S组模拟赛的练习题，复习总结了S组中的DFS、DP、二分的内容。</t>
  </si>
  <si>
    <t>未在做题时使用DFS、BFS、暴力、对拍的方法得到一定分数。</t>
  </si>
  <si>
    <t>难题的练习与讲解，以及DFS、BFS、二分的复习、通过暴力寻找规律。</t>
  </si>
  <si>
    <t>今天课程主要讲解了昨天的 cf 比赛，先给大家讲解了做思维题的技巧，以及会从什么角度去思考题目，最后从分析 csp 的原题旅游巴士，在此基础上推导出 cf D题的做法。谨泽能够积极的参与课堂，并在讲解后能把 B 题和 C题全部完成。谨泽在本次测试中考的不错。在第一道题中谨泽获取了满分，能够写出 dfs 枚举的代码并通过对拍找到规律，得到正解并实现。在第二道题中谨泽获得了部分分，谨泽能熟练的写出最短路的模版，但是没有想到可以通过二分优化。总体来说，谨泽发挥不错，能很好的实施自己的比赛策略，在难度较低的模拟赛中，能够认真思考 T1 的正解并实现，对于较难的题目 T2,T3,T4,谨泽也能够尽可能的获取部分分，在后续的练习中，谨泽最需要做的是：提升自己做绿题的能力，争取在比赛中能够做出 T2 的正解，加油。</t>
  </si>
  <si>
    <t>dp的用法和优化、二分的应用，如超速检测中对于汽车速度和测速仪的计算。</t>
  </si>
  <si>
    <t>没有想到用dfs和bfs来打暴力，对于二分掌握不完全。</t>
  </si>
  <si>
    <t>各种暴力算法如dfs和bfs。以及二分、dp等相关内容。</t>
  </si>
  <si>
    <t>今天课程主要讲解了昨天的 cf 比赛，先给大家讲解了做思维题的技巧，以及会从什么角度去思考题目，最后从分析 csp 的原题旅游巴士，在此基础上推导出 cf D题的做法。葛义能够积极的参与课堂，并在讲解后能把 B 题和 C题全部完成。葛义在本次测试中考的非常好。在第一道题中葛义获取了满分，能够很快观察到题目的性质并以很快的速度实现。总体来说，葛义发挥不错，能很好的实施自己的比赛策略，在难度较低的模拟赛中，能够认真思考 T1 的正解并实现，对于较难的题目 T2,T3,T4,葛义也能够尽可能的获取部分分，在后续的练习中，葛义最需要做的是：提升自己做绿题的能力，争取在比赛中能够做出 T2 的正解，加油。</t>
  </si>
  <si>
    <t>猜结论、打暴力、拍对拍、
状态压缩优化BFS、二分、状态压缩滴劈
ios::sync_with_stdio(false);</t>
  </si>
  <si>
    <t>第一题没对拍，没猜结论；
第二题BFS没对
第三题DFS没对</t>
  </si>
  <si>
    <t>Dijkstra
滴劈</t>
  </si>
  <si>
    <t>今天课程主要讲解了昨天的 cf 比赛，先给大家讲解了做思维题的技巧，以及会从什么角度去思考题目，最后从分析 csp 的原题旅游巴士，在此基础上推导出 cf D题的做法。恺睿能够积极的参与课堂，并在讲解后能把 B 题和 C题全部完成。恺睿在本次测试中考的不错。在第一道题中恺睿获取了部分分，恺睿有着较强的代码实现能力，写出了 dfs 枚举的代码，但是没有观察到题目的关键性质，导致失分，需要多观察题目性质。在第二道题中恺睿获得了部分分，恺睿能熟练的写出最短路的模版，但是没有想到可以通过二分优化。总体来说，恺睿发挥不错，能很好的实施自己的比赛策略，在难度较低的模拟赛中，能够认真思考 T1 的正解并实现，对于较难的题目 T2,T3,T4,恺睿也能够尽可能的获取部分分，在后续的练习中，恺睿最需要做的是：提升自己做绿题的能力，争取在比赛中能够做出 T2 的正解，加油。</t>
  </si>
  <si>
    <t>势能分析
- 分析在总量不变的情况下，不同变量的变化与关系 -&gt; 思维，想出题目的结论/思路...
最短路
- Dijkstra: 做一件有多次同操作的事的最小代价
状压DP
不同/一件事物不同状态的转移
二分
代替枚举降低时间复杂度 (要有单调性)
可以尝试猜题目的结论(并尝试证明)
DP</t>
  </si>
  <si>
    <t>T1
- 脑子最抽的一集: 想到是max, 没有写下来
T2
- 想着打部分分
T3:
- 没有啥错
T4
- 暴力打错了，运行错误</t>
  </si>
  <si>
    <t>状压DP
能看出来使用二分
势能分析，分析思路，锻炼思维</t>
  </si>
  <si>
    <t>今天课程主要讲解了昨天的 cf 比赛，先给大家讲解了做思维题的技巧，以及会从什么角度去思考题目，最后从分析 csp 的原题旅游巴士，在此基础上推导出 cf D题的做法。震轩能够积极的参与课堂，并在讲解后能把 B 题和 C题全部完成。震轩在本次测试中考的不错。在第一道题中震轩获取了部分分，震轩有着较强的代码实现能力，写出了 dfs 枚举的代码，但是没有观察到题目的关键性质，导致失分，需要多观察题目性质。在第二道题中震轩获得了部分分，震轩能熟练的写出最短路的模版，但是没有想到可以通过二分优化。总体来说，震轩发挥不错，能很好的实施自己的比赛策略，在难度较低的模拟赛中，能够认真思考 T1 的正解并实现，对于较难的题目 T2,T3,T4,震轩也能够尽可能的获取部分分，在后续的练习中，震轩最需要做的是：提升自己做绿题的能力，争取在比赛中能够做出 T2 的正解，加油。</t>
  </si>
  <si>
    <t>证明全排列中最大值为数列最大值</t>
  </si>
  <si>
    <t>没进化出眼睛（第一题的结论写在草稿纸上后没有发现结论）
T2没打二分炸了</t>
  </si>
  <si>
    <t>prim， 哈希映射字符串键值， exgcd需要练习</t>
  </si>
  <si>
    <t>2025⼩码王暑期集训 - 杭州营8⽉ 第二期-XP05-复赛模拟赛-09-二班</t>
  </si>
  <si>
    <t>上午讲了一道真题， 非常考验思路， 复习了一下DP， 下午主要是补了之前的题目, 需要一些眼力， 筑路工程告诉我们要优化</t>
  </si>
  <si>
    <t>两个半小时把四道题暴力打完了 ， 懒得写正解(其实要不了几分钟) ， 剩了一个半小时没事做 ， 痛失60分</t>
  </si>
  <si>
    <t>以后打算多刷题，多练习，好好上课，把题补了，多打线上公开赛，锻炼自己思维，锻炼写代码能力，争取牢记模版</t>
  </si>
  <si>
    <t>本节课我们讲解了 CSP-S 的真题并以 OI 赛制进行了模拟测验，目的是贴近复赛节奏、锻炼解题与赛场时间管理。一实在本次测试中的评级为 A。
在第1题中，他拿到了满分，表现很稳，思路清晰，代码简洁，说明基础扎实。在第2题里，他收获了一些部分分，思路方向对，核心框架也掌握了，只是在边界处理上有些小问题，稍微细心一点就能更好，在有时间的情况下还是需要多思考下正解的做法，尤其是在第二题这个位置上。在第4题，他也拿到了大量部分分，整体结构没问题，只是奇偶和索引细节上还可以再注意。
整体来看，一实做题速度快，代码实现能力也不错。后面如果能把正解坚持补完，多练习并积累题感，成绩会更稳。后期建议一实多打一些比赛，保持节奏感，同时把课堂题目认真补全，这样进步会更快。</t>
  </si>
  <si>
    <t>今天继续进行了测试,并讲解了题目.说实话,今天是我集训的最后一天了,在这XP05学习的十天,实际上是枯燥的.因为新的知识点只学了哈希和博弈论入门内容.大部分时间实际上都是反复的刷题,讲题.但是,我感觉我的码力提升了,我写简单题时,更加得心应手,看到难题时也不会那么恐惧了,我想,这大抵就是我来这的意义吧.</t>
  </si>
  <si>
    <t>这十天里的收获很多,失误也很多,这些失误或许是太多了,或许是不记得了.但是,失败是成功之母,没有人能够一步登天,我们都在砥砺前行,向着目标进发.</t>
  </si>
  <si>
    <t>往后的时间,我打算多打打线上赛,继续复习CSP-S的考点,因为20天的临时抱佛脚是远远不够的,我还是应该继续再接再厉,努力冲刺CSP-S一等奖.</t>
  </si>
  <si>
    <t>本节课我们讲解了 CSP-S 的真题并以 OI 赛制进行了模拟测验，目的是贴近复赛节奏、锻炼解题与赛场时间管理。祁靖轩在本次测试中的整体评级为 A。
在第1题中，他拿下了满分，思路清晰，代码实现也比较稳。第2题发挥也不错，得到了大量的部分分，说明思路正确，处理细节上稍微注意一下就能更进一步。第3题暂时没能拿到分数，可以再复盘一下思路，争取突破。第4题则得到了暴力分，说明有基本的实现，但还可以尝试向更高分的正解靠近。
整体来看，祁靖轩在基本功和思路上都有扎实的表现。建议后续在巩固基础的同时，重点放在细节处理和正解的实现上，这样能把已有的思路转化为更高的分数。
</t>
  </si>
  <si>
    <t># Day9
---
## CSP-S2021 T3 回文
目的 ： ***通过在序列a的前/后选择元素，创造一个长度为2n的回文序列b，输出字典序最小的方案***
### 暴力
***28pts***
深搜$dfs$，每次可以选择拿$a$前面或者后面，再判断拿到的是否为回文
~~对于其他的输出-1有16分~~
### 正解
***100pts***
如果一个数字在前半段的位置被确定了，那说明它在后半段的位置也被选定了。左边选一个$i$，再把在序列中该数下一次出现的位置$j$标记出被选择的顺序，那么他被选择的时间就被确定了，这时可以发现，下一个数一定会是在$j$的左右两侧，检查在a的前端或者后端是否有符合条件的数（与$j$左右两个数的其中一个相等），当两个都符合要求是，因为要求字典序最小，所以要优先选择左边的；
每一个数字都有两个，在输入的时候通过$L , R$数组记录数字第一次/第二次出现的下标。使用双重双指针，优先选择符合条件的元素$l$的第一次出现，否则选第二次，再者选择元素$r$的第一/第二次出现,如果都不符合条件，就输出$-1$即可；
~~~
---
### 2024CSP-S T2 超速检测（自己复习的）
***目的：求出每辆车是否会被判定超速以及最多可以关闭多少台测速仪***
### 暴力
**10pts**
设行驶距离为$x$，初速度为$v_0$,加速度$a\neq0$,根据题目中的第四条提示 $$x = \frac{v_1^2-v_0^2}{2a}$$可以变形为$2ax=v_1^2 - v_0^2$这样就可以规避c++浮点数的误差
对于第一个任务非常简单，只需要对于每一辆车枚举每一个测速仪，检查是否会在某个测速仪超速即可,这样做的复杂度是$O(nm)$
对于第二个任务，暴力的做法就是枚举每一个摄像头是否打开，然后去检查是否会有车不被抓到超速，这样的时间复杂度是$O(2^m)$，显然非常大
### 优化
仔细观察可以发现，如果一辆车被判定为超速，那他是一定会有一个超速的区间的，并且一定是连续的，这个区间主要取决于$a$:
1.当$a=0$时，车在做匀速运动，只会有两种可能，如果车速小于超速阈值$V$那么他全程都不超速，否则就是全程都在超速；
2.当$a&lt;0$时，车一直在做匀减速运动，如果车速本来就小于$V$,那他就不存在超速的区间，如果初速度大于$V$，那它会开得越来越慢，最终在某个地方降至$V$之下，不再超速
3.当$a&gt;0$时，如果车速本来就大于$V$，那他会一路狂飙疯狂超速,如果车速小于$V$，那他也有可能存在一个点，会使他的车速超速，并持续到最后。
所以我们可以预处理出每辆车的超速区间，可以在$O(mn)$的复杂度内对于每一个车遍历每一个摄像头检查是否在该车的超速区间内，这样就可以检查出车是否超速。
对于第二问，已经知道了所有车的超速区间，就可以转化为区间内是否有点，对于每个区间保证其内部有一个点即可。现在就可以对每辆车的超速区间按照右端点排序贪心选择即可
但这样的复杂度任然不足以拿满分。
### 正解
**100pts**
其实想到上一个方法，正解也不远了，对于每一辆车，可以把他的超速区间换成在该车超速区间内的左右测速仪端点，然后继续跑上一个做法的贪心就可以了。
## 晚上测试
## T1众最大数
很简单，观察题面再仔细分析样例就可以发现答案一定是序列中的最大的那个数，直接输出就好了。
## T2建设工程
看到题面的第一反应就是一定是一道有关于图的问题，两个车站之间的路径可以看做一条带边权的无向边，建图之后，大概就想出能够暴力方法。要求一对$x,y$，连接他们，使从s到t的路径长度小于k,这时就可以想出枚举$x,y$，判断其距离是否$\leq k$即可，但时间复杂度达到了$O(n^2)$,显然会超时。
对于题目所要求的使路径长度小于k，其实仔细观察后发现，并没有必要关注具体连接哪几个点，只需要关注是否可以使一条路径的长度小于k即可。现在可以先跑两遍最短路，起点一次，终点一次，将从起点出发的所有最短路排序，接下来二分查找有多少个到t的距离小于等于$k-dis_x - 1$记录答案即可。
## T3两只手的24老师
对于一张卡牌，如果拿起它，那一定是想要获取到他的价值，不然拿起一张无意义的牌，会占受伤的空间，所以拿起一个牌一定是为了得到他的价值的。其实这一题在题目理解上已经有一些容易出错的地方了，对于能消掉的两张牌，一定要是$aa$形式，或者说是$abab$形式，对于$abba$都不可以，在两个b匹配的时候会把左边原有的a消除，所以当前的状态只能从：
​ 1.手里就一张牌，只可以宋这张牌上次出现的地方转移；
​ 2.手里两张牌，两张牌中间所交叉的区间转移而来；
用数组处理出每个数的第一次出现位置以及前一次的出现，便于后面的所有转移，在后面的转移中，如果有一个数字没有出现过，那他无法跟手中的牌匹配·，否则可以从上一次交叉的位置转移而来或者记录当前的交叉状况为后续的转移打下基础。
## T4聚餐1
对于一个$a*b$的矩阵，他的边长一定要是奇数并且右下角必须是1，否则无法满足题目的条件，这时，可以先枚举每一行，每一行维护当前1010101交错的最长段，再由每一个地方向上检查有多高如这样的长度，接下来如之前的玉蟾宫拿到题一样，每次考虑长，宽，使用单调栈维护长度，最后可以解决问题。</t>
  </si>
  <si>
    <t>在测试中，T3的暴力dfs的条件出错了很多次，花费了大量时间调整最后才修正准确，但也只是暴力代码，T4的代码也是一样的状况，最后两题加起来只拿了32分，应该在写代码时想好思路再写，写代码的过程中注意准确性，不要出现小错误耽误过多的时间。</t>
  </si>
  <si>
    <t>在以后的生活中多练习算法题目，在空闲时间多打线上的公开赛，提升自己的算法能力，以及对题目的观察力，保持状态，学会从题目的数据范围，特殊样例等信息抽取有关解题的思路，这几天多刷初赛练习题，保证9月20号的初赛j，s组均能够通过，争取在复赛中获得j，s双一等奖。</t>
  </si>
  <si>
    <t>本节课我们讲解了 CSP-S 的真题并以 OI 赛制进行了模拟测验，目的是贴近复赛节奏、锻炼解题与赛场时间管理。张允泽在本次测试中的整体评级为 A。
在第1题中，他顺利拿下满分，思路清晰，代码也很稳，体现了良好的基本功。在第2题中，他同样完成得很好，能够快速理解题意并写出正确实现，说明对图论类问题有扎实的掌握。在第3题中主要依靠暴力搜索，过程里调试花费不少时间，最后只得到暴力分，如果能在写之前更清晰地规划转移条件，效率会更高。在第4题中同样是暴力代码拿到部分分，说明大体方向有，但实现的准确性和优化思路还有待加强。
总体来看，允泽在基础题和常见算法上的发挥稳定，具备较强的思路理解力。建议后续训练时把精力放在代码的严谨性和细节实现上，特别是复杂题目的状态设计和边界处理，避免因小错误丢分。多做几次赛后复盘，逐步把思路转化为稳定的高分实现。</t>
  </si>
  <si>
    <t>今天上午学习了“回文” ，下午进行了测试，讲解了众最大数 （贪心）， 建设工程（ 迪杰斯特拉以及二分查找 ） ，两只手的24老师（ dp以及树状数组优化 ）还有聚餐 1（ 贪心和单调栈 ） 。</t>
  </si>
  <si>
    <t>在“建设工程”中，对于l&gt;k这种情况判断错误，应该直接输出0，但我却又跑了一次迪杰斯特拉算法，导致没有完全通过。在题目“两只手的24老师”中，只写出了dp的做法，没有想到使用树状数组进行优化，导致一部分测试点TLE。同时因为前面的题耗时过久，导致最后一题没时间写暴力做法，只能直接输出0，最后没有得分。</t>
  </si>
  <si>
    <t>多注意数据范围，多通过数据范围思考正解的时间复杂度，避免写出了以为的正解最后TLE。多对每种情况进行判断，可以造一些特殊情况的数据进行检错。</t>
  </si>
  <si>
    <t>本节课我们讲解了 CSP-S 的真题并以 OI 赛制进行了模拟测验，目的是贴近复赛节奏、锻炼解题与赛场时间管理。吴奕淳在本次测试中的整体评级为 A。
在第1题中，他成功拿下满分，思路清晰、实现准确，展现了扎实的基本功。在第2题中，他得到了较多的部分分，但在某些情况的判断上出现了问题，本可以更快地结束计算，却多跑了一遍复杂算法，影响了效率。在第3题中，他凭借扎实的 dp 思路，成功获得了大量部分分，这是一个很大的亮点，说明他对基础方法的掌握已经比较熟练。如果能够进一步思考优化手段，分数还有上升空间。在第4题中，由于前面耗时较久，没有来得及写暴力，最终没能得分。
整体来看，奕淳在基本算法上的掌握不错，能够完成大部分思路，但在实现和优化细节上仍需加强。后续训练中要更加关注数据范围，通过估算复杂度来选择合适的算法，同时在写题时注意对各种特殊情况的处理，避免不必要的失分。建议多练习一些带优化的经典题型，并在赛后进行针对性的复盘，这样能让整体发挥更加稳定。</t>
  </si>
  <si>
    <t>上午学习了CSP-S真题回文，了解到了这一类题目的思考和观察的方式和角度。下午的考试中，T1，T2还是很简单的，T3提醒我注意审题，T4教了我这一类统计题目的思考方式，这两题都涉及数据结构的巧妙使用），也不断提醒我记忆熟练多种数据结构的重要性（要是写的时候拿出线段树炸完了就老实了）</t>
  </si>
  <si>
    <t>T3题看错了啊啊啊……主要就这个，1h闪击了T1,T2，然后3h全耗T3上了……其实思路和正解很像，优化也没空间想了，毕竟题看错是真的痛啊……别问我为啥不写T4暴力，因为我总觉得T3的正解近在眼前……然后改了这样例1，3过了，2，4错了，改了那样例2，4过了1，3错了，就是没想过在读一遍题……</t>
  </si>
  <si>
    <t>DP题目的思考方式，感觉已经有所改进，这也许是我来到这里的一大收获，但是还有很大的提升空间。关于审题等细节问题，这需要狠狠的抓牢，不能犯错。关于数据结构，多样，灵活运用远比看到区间直接暴力线段树好得多，线段树还是太不稳定了，容易炸。还有，练习暴力的写法，和决心（我喜欢死磕正解，也不知道为什么）。最后就是综合的复习这十天学习的知识，我认为我掌握的最不好的是随机化哈希和dp，这些是需要再继续练习的。</t>
  </si>
  <si>
    <t>本节课我们继续学习了 CSP-S 真题，通过讲解和模拟测试来检验知识掌握与赛场应对能力。何奇阳在本次测试中的整体评级为 A。
在上午的学习中，他对回文类题目的思路和观察角度有了进一步理解，收获较大。下午的考试中，T1 与 T2 顺利完成并满分拿下，展现了扎实的基础与快速的题感。在 T3 中，他因为审题出现疏漏，导致在同一道题上投入了过多时间，未能取得理想的成绩。但值得肯定的是，他的思路方向与正解非常接近，说明在动态规划思考上已经具备较好的水平。T4 由于时间分配不足，未能尝试暴力，也有些遗憾。
整体来看，奇阳在 dp 思维 上已经有了明显进步，这是非常值得表扬的。同时，他也逐渐意识到 数据结构需要灵活选择与运用，而不是盲目依赖线段树，这是一个重要的进步。需要改进的地方主要在于 审题和细节把控，避免因理解偏差而浪费时间；同时在赛场中要更注重 合理分配精力，学会果断写出暴力获取保底分数，保证整体成绩。</t>
  </si>
  <si>
    <t>知识巩固：单调栈；
新知学习：四指针维护区间大小及答案下标。
XMJY学习收获总结：状压DP，数（滑）据（板）结（火）构（箭），随机化哈希（和哈希，异或哈希），博弈论中的Nim博弈，赛时小寄巧（分类讨论数据范围+namespace，“No,Commander”（“不可以，总司令”））</t>
  </si>
  <si>
    <t>T1，一眼秒了，居然还自我怀疑了一下是不是太显然了，又小证了一下，建议评红；
T2写出了O(n ^ 2)的Dijkstra+暴力分段枚举，但没有考虑到完全可以在排序后进行二分，喜提18pts（不是，我Dijkstra怎么炸了？！）；
T3一眼秒了特殊性质开始搓代码，考虑dp[i][j]，1 &lt;= i &lt;= 2n，j∈{0,1,2}，表示前i位不拿/先拿/后拿的最大值，其实赛时想到了用线段树优化（滑板连接大脑，火箭代替思考，不是，我真不会BIT维护RMQ啊），然而最后只剩1h了，就先去写T4暴力了，58pts（本来以为T2 52pts+T3 50pts的，怎么就变成18pts+58pts的啊）；
T4二位前缀和暴力喜提20pts，正解的性质其实赛时注意到了，感觉是扫描线，但赛时求稳就先去算前面的时空复杂度了（真被昨天的MLE恶心到了）。</t>
  </si>
  <si>
    <t>BIT维护RMQ完全没听过，二分不知道什么时候用，扫描线还得多练（谁懂啊？好像我第一次写扫描线是赛时自己硬推出来的算法，现在有一点已经不会写了怎么办？）。</t>
  </si>
  <si>
    <t>本节课我们继续学习了 CSP-S 真题，通过讲解与考试来检验大家的知识掌握和应变能力。杜星澎在本次测试中的整体评级为 A-。
在考试中，他在 T1 表现稳定，快速完成并拿到满分，展现了良好的题感。T2 中虽然写出了 Dijkstra+分段枚举的解法，但由于没有结合排序后二分优化，最终只获得了部分分数。T3 中，他较快发现了题目的特殊性质，并设计了基于 DP 的思路，还意识到可以使用线段树进行优化，说明在算法设计上已有较强的思考能力，但由于时间分配问题未能完成最优实现，最终拿到 58 分。T4 中，他通过二维前缀和暴力拿到部分分数，虽然注意到了正解思路涉及扫描线，但考虑到复杂度风险，选择了相对保守的策略。
从整体来看，星澎在 算法思维与建模能力 上有较大提升，特别是在 DP 与数据结构结合的思考方面表现突出，这值得表扬。</t>
  </si>
  <si>
    <t># 上午
## 回文
老师讲解了 2021-CSP-S-T3 回文的解题思路：
题目的意思就是给定 $2n$ 个元素的序列 $a$ (其中 $1$ 到 $n$ 各出现恰好两次)，需要通过 $2n$ 次操作构造一个长度为 $2n$ 的回文序列 $b$ ，每次可以选择两个操作中的其中一个：1.把序列 $a$ 的第一个元素加入到序列 $b$ 中并删除 2.把序列 $a$ 的最后一个元素加入到序列 $b$ 中并删除。问要怎么操作能让序列 $b$ 变成一个回文序列，并且要求这个操作的**字典序最小**[题目详情可看ACGO-A47436.[CSP-S 2021] 回文](https://www.acgo.cn/problemset/info/47436)
部分分：
子任务 $1\sim7$ 的数据范围是 $n≤10$ ，这个数据范围足够跑一个 $\text{dfs}$ 枚举算法了，可以直接枚举拿右边的情况和拿左边的情况，最后使用一个 $check$ 函数判断是否回文即可，时间复杂度为 $O(n*2^{2n})$
满分解法的思路：
虽然 $\text{dfs}$ 枚举算法可以拿到部分分，但是这个时间复杂度是无法被接受的，所以需要采用其他的思路。由于题目要求 $b$ 是一个回文序列，所以可以把 $b$ 拆成左右两半来思考，对于加入到 $b$ 左半边的元素，在序列 $a$ 中找与其相同的元素，并且观察该元素附近的元素与序列 $a$ 右半边的元素附近的元素，并将公共元素添加到序列 $b$ 中。
# 下午
## 建设工程
老师讲解了 2025-xp05-09-T2 建设工程的解题思路：
不用观察了，一看就知道可以对着 **终点** 和 **起点** 跑一下迪杰特斯拉(迪杰斯特拉)，然后后面再加一个时间复杂度为 $O(n\log n)$ 的循环 $upperbound$ 就好了。
## 两只手的24老师
老师讲解了 2025-xp05-09-T3 两只手的24老师的解题思路：
实际上这道题和 **染色** 有些相同的地方，在这道题中，使用 $dp0_i$ 记录第二次出现的时候，找第一个不交叉的位置匹配。 $dp1_i$ 记录第二次出现的时候，选一个已经匹配过的，进行交叉匹配。，然后检查其中如果某个数字没出现过，那显然其无法匹配。否则 $dp1_i$ 找一组之前发生过交叉的位置，计算贡献。$dp0_i$ 匹配的一堆和之前匹配过的不发生叫擦的话，把当前不交叉的贡献记录下来，给后面可能发生叫擦的贡献做准备，最后用 $mx_i$ 动态记录答案即可。
## 聚餐1
老师讲解了 2025-xp05-09-T4 聚餐1的解题思路：
实际上这道题和之前做过的一道题 **玉蟾宫** 非常相似。在这道题中，通过一些神秘的小观察，可以发现，只有当 $a$ 和 $b$ 同时是奇数且矩阵角落都是 $1$ 的时候才有可能使该矩阵符合题目要求。所以可以枚举最后一行，以最后一行作为底边，判断最长长度，从第一列开始判断，一直枚举，知道出现第一次连续的 $1$ ，再从新开始从当前位置开始计算。但同时，也要检查每一列最高的合法序列，并且矩阵中，最高高度为矩阵中最低高度的合法列的高度，类似于木桶效应。所以，这道题实际上只要有了正确的思路就会变得简单，可以用单调栈来解题。</t>
  </si>
  <si>
    <t>在做“建设工程”时忘记给迪杰特斯拉做优化了，导致没有完全通过
在做“两只手的24老师”时，没有注意到某些神秘性质，导致没有完全通过
在做“聚餐1”时，没有联想到玉蟾宫，也没有观察到神秘性质，导致没有完全通过</t>
  </si>
  <si>
    <t>计划：多刷题</t>
  </si>
  <si>
    <t>本节课我们继续学习了 CSP-S 真题，通过讲解与考试来检验大家的知识掌握和应变能力。刘孟霖在本次测试中的整体评级为 A-。
在考试中，他在 T1 中表现稳定，快速完成并获得满分，展现了良好的题感与基础。T2 中，他写出了可行的思路，并成功获得了大量部分分，但由于没有结合排序后二分等优化手段，未能进一步提升。T3 中，他尝试了动态规划的方向，但思路不够完善，最终仅获得了暴力分。T4 中，他利用二维前缀和的暴力做法，拿到了一部分分数，说明他对题目性质已有一定的观察，但仍和最优解存在差距。整体来看，他在基础题上的发挥较好，但在复杂题目的优化与实现能力上还有很大提升空间。
后续学习中，希望他能更多地关注算法优化技巧（如二分、树状数组等）的应用，提升对时间复杂度的把控。同时在考试中注意时间分配，保证完整思路的实现，再逐步优化，从而在中高难度题目上争取更高的分数。</t>
  </si>
  <si>
    <t>今天学了 “ 回文 ” （贪心策略：为保证字典序最小，优先尝试取 L，若无法形成回文再尝试 R。状态：用双指针标记 a 的当前首尾，记录已选元素的对称位置需求，动态判断下一步选择是否合法。）， “ 工程建设 ” （最短路径预处理（迪捷特斯拉）：分别计算 S 到所有点的最短距离和 T 到所有点的最短距离 ） ， “ 两只手的 24 老师 ”（状态：用动态规划跟踪当前左右手持有卡牌的状态 ）， “ 聚餐 1 ” （ 按行或列枚举矩形，利用前缀和快速计算 0 ，1 的数量，结合相邻限制判断合法性。 ）。 这几天学习到了一些技巧（看数据范围猜思路，看+1-1*2/2等从二进制想 ）</t>
  </si>
  <si>
    <t>依旧TLE。。。依旧暴力代码不会优化 ， 就只 “ 注意到 ” 第一题的特性 ， 所以只对了一题，且第三题没读懂题目 ，最后没做出来。</t>
  </si>
  <si>
    <t>多练习题目锻炼大脑，活跃思维。记背模板 ，多联想找思路</t>
  </si>
  <si>
    <t>本节课我们继续学习了 CSP-S 真题，通过讲解与考试来检验大家的知识掌握和应变能力。宇然在本次测试中的整体评级为 A-。
在考试中，他在 T1 中注意到了题目的特殊性质，顺利完成并拿到满分。T2 中写出了最短路的暴力思路，但由于优化不足，依旧出现 TLE，遗憾只获得部分分数。T3 中未能读懂题意，导致没有完成有效解法，读不懂题主要跟孩子题目做少了有关，后续需要多做一些题目，防止出现看不懂题的情况。T4 中虽然尝试了二维前缀和的暴力方法，但整体思路仍停留在朴素层面，未能做出突破。
后续建议宇然在练习中要更加注重复杂度的把控，尝试在暴力之外多思考优化空间，同时多积累模板，训练代码实现能力，逐步提升解题效率与思维灵活性。</t>
  </si>
  <si>
    <t>今天我们讲了回文，建设工程，两只手的24老师，聚餐 1。今天早上的回文用了双指针套双指针，实际上就是四指针；建筑工程主要考了最短路算法的灵活运用，再加上二分优化；在两只手的24老师中，这题的正解是树状数组优化dp，我认为我应该想到这题和之前做过的染色有关，然后也往dp那里想过，但最后由于状态想复杂了，没有想出动态转移方程，最后只拿了暴力16分；最后一题和之前做的玉蟾宫十分相似，就主要是用单调栈维护最短的长度，然后在相加一下就结出答案了。</t>
  </si>
  <si>
    <t>在考试时，我因为在最后一题调试暴力代码很久都没有调式好，导致后面的时间很少，没有时间去写这题的其他子任务，导致分比较。在写题时我也会因为想不出正解，从而只写部分分的代码，这次考试，第三题的前两个子任务都没对，直接痛失20分，我对拍了2000多组也没拍出错，下一次应该更仔细一点的。</t>
  </si>
  <si>
    <t>在写题时，我要先想想这一题在限制上，本质上，思路上有没有和之前做过的题有什么相似的，比如线性dp该怎么转移和优化，在对于一些看起来比较抽象的题目，我可以沉下心来认真思考样例和题意，不被他的表象所吓倒</t>
  </si>
  <si>
    <t>本节课我们继续学习了 CSP-S 真题，通过讲解与考试来检验大家的知识掌握和应变能力。梓涵在本次测试中的整体评级为 B+。
在考试中，他在 T1 表现稳定，快速完成并拿到满分，展现了良好的基础功。T2 中，他能够结合最短路的思路，并尝试二分优化，最终拿到部分分，说明已经具备一定的灵活运用能力。T3 中，他写出了暴力做法拿到分数，并尝试向 DP 转移，但在状态设计与优化方面仍存在不足，未能突破更高分值。T4 中，他联想到了与之前“玉蟾宫”类似的题目，尝试使用单调栈推进，拿到部分分，展现了一定的类比与迁移能力，但因调试时间较长，未能继续完善。
总体来看，梓涵在考试中展现了稳定的基本功和一定的思路拓展，但在复杂题目的实现与优化上仍需加强。建议在后续训练中，多在状态设计、数据结构优化方面积累经验，并在赛后及时复盘，完善未完成的思路。</t>
  </si>
  <si>
    <t>今天的课程讲解了两道近年的 CSP 动态规划真题，老师带着大家从部分分入手，帮助大家感受了 DP 真题的难度，以及应该通过怎样的方式去思考。子轩在本次测试中的整体评级为 B+。
在考试中，他在 T1 表现稳定，顺利完成并拿到满分，展现了较好的基本功。T2 中，他能够想到核心思路并写出部分分代码，但在关键实现细节上没有完全处理好，最终只拿到部分分。T3 和 T4 没有取得有效得分，主要原因在于没有深入理解题意以及时间分配不够合理。
总体来说，子轩能够在较为基础的题目中取得稳定成绩，但在更高难度题目上还缺乏足够的细致度与抗压能力。后续训练中，他需要更加重视细节与代码验证，同时加强复杂算法的掌握与练习。只要保持专注和耐心，相信能在接下来的训练中不断突破。</t>
  </si>
  <si>
    <t>单调栈，dp，dij最短路，二分查找，回文等</t>
  </si>
  <si>
    <t>dfs写炸了，T3T4没有”注意到“神秘小性质，时间规划不够好导致T4没时间写，
T1题意理解有误导致花费额外时间写暴力+对拍</t>
  </si>
  <si>
    <t>单调栈の奇妙小运用，加强注意力</t>
  </si>
  <si>
    <t>今天的课程讲解了两道近年的 CSP 动态规划真题，老师带着大家从部分分入手，帮助大家感受了 DP 真题的难度，以及应该通过怎样的方式去思考。维皓在本次测试中的整体评级为 B+。
在考试中，他在 T1 上本来有能力顺利完成，但由于对题意理解出现偏差，花费了额外时间在暴力和对拍上，虽然最终保证了正确性，但影响了整体节奏。T2 中，他能够想到核心思路并写出部分分代码，但在实现上不够严谨，未能完全拿下。T3 和 T4 没有取得有效得分，主要原因在于没有注意到题目中的特殊性质，同时在时间管理上不够合理，导致最后一道题没有来得及展开。
总体来说，维皓在基础题目上具备较强的实现能力，并且敢于通过对拍来保证代码的正确性，但在思维敏锐度和考试节奏上仍需加强。后续训练中，他需要在审题环节更加仔细，尤其要在比赛中合理分配时间，避免因细节问题而丢掉整体发挥。只要保持专注和耐心，相信维皓能在接下来的训练中取得更大突破。</t>
  </si>
  <si>
    <t>csp-s复赛模拟卷；早上回文复习了双指针的使用和回文的判断，建设工地复习了最短路中的dij，24老师那题复习了(神秘的)dp，再次巩固了神秘dp的设计状态和转移方程，聚餐1复习了二维矩阵中01这种交叉组成矩形是怎么算的，要更好的理解题意，配合样例解析来帮助自己概括题意和写题，还需要一些对于数学的审题能力，复习了双指针，dij，dp等知识。</t>
  </si>
  <si>
    <t>有些讲过的题没解出来，做题时没有把控好时间，还没有注意细节导致，有些题没有配合样例解析去看导致一些地方看不懂，应该先从自己会的开始写，再去写不会的，有一些题目没有发现神秘性质，只能使用暴力/骗分:(。(总之，我的问题)</t>
  </si>
  <si>
    <t>(神秘)dp的设计状态和转移方程，一些题目是如何把它概括成几句话的(或理解的更好)，对于一些超时的代码，要用什么数据结构或者小寄巧去优化，一些(题目中的)数学公式是怎么推出来的，还要多练题来锻炼对于一些数学题，审题的能力，还需要多练题来锻炼思维。</t>
  </si>
  <si>
    <t>今天的课程讲解了两道近年的 CSP 动态规划真题，老师带着大家从部分分入手，帮助大家感受了 DP 真题的难度，以及应该通过怎样的方式去思考。智宸在本次测试中的整体评级为 B+。
在考试中，他在 T1 上能够顺利完成并拿到满分，展现了对基础知识的良好掌握。T2 中也能够写出部分分，但实现细节把控不足，导致没有完全拿下。T3 与 T4 没有取得有效得分，主要问题在于没有注意到题目中的“神秘性质”，在思维转化上停留在暴力/骗分的层面，同时在时间管理上也不够合理，导致难题没有展开。
总体来说，智宸在基础题上表现较为稳健，但在复杂题目的审题与总结能力上仍然存在不足。他需要更加注重通过样例去辅助理解题意，并且在写题时更有策略性，先保证能做出的题拿分，再去思考更难的题。同时，他还需要提高对动态规划状态设计与转移的理解，练习如何将复杂思路用几句话概括清楚。只要在细节和思维的条理性上不断提升，相信智宸能在后续的训练中取得长足进步。</t>
  </si>
  <si>
    <t>今天上午讲了回文这一道题，学习了这道题的思路、算法（贪心）以及代码实现；下午进行了复赛结营测试；晚上对结营测试的四道题：众最大数（观察）、建设工程（迪杰斯特拉和二分查找）、两只手的24老师（DP和树状数组优化）、聚餐1（贪心和单调栈）进行了讲解。</t>
  </si>
  <si>
    <t>在测试中，第二题的迪杰斯特拉算法有些遗忘，导致最短路的算法没有写出来；第三题看懂了题意，但不会用代码实现；第四题同样是看懂了题意，但是只会根据题意写暴力（真暴力，八重循环复杂度O(n^4*m^4)，直接拉满ACGO的测评机）。不会灵活运用单调栈等知识点去解题。</t>
  </si>
  <si>
    <t>要多做各类知识点的练习，提高对知识点的灵活运用、写代码的熟练度等；同时也要多做各类较难的思维题，提升思维能力、增加对题目的观察力和注意力。</t>
  </si>
  <si>
    <t>今天的课程讲解了两道近年的 CSP 动态规划真题，老师带着大家从部分分入手，帮助大家感受了 DP 真题的难度，以及应该通过怎样的方式去思考。皓文在本次测试中的整体评级为 B。
在考试中，他在 T1 表现良好，顺利完成并拿到满分，体现了对基础知识的扎实掌握。但在 T2 中，由于对迪杰斯特拉算法的遗忘，导致最短路部分没有实现。T3 中虽然理解了题意，但未能找到合适的代码实现方式。T4 同样能够理解题意，但仅能写出暴力解法，复杂度过高，未能有效得分。整体来看，主要问题在于算法知识点掌握不牢固，缺乏灵活应用与优化能力。
总体来说，皓文在基础题上仍有稳定性，但在较复杂的题目上暴露出代码实现力不足、算法遗忘以及思维方法单一的问题。后续训练中，他需要有意识地加强对各类常用算法（如最短路、单调栈、DP）的复习与应用，提升知识点的熟练度和灵活运用能力。同时，可以通过多练思维类题目来增强对题目性质的观察力，并逐渐形成更高效的解题策略。只要在练习中不断积累与总结，相信皓文能在后续的训练中逐步突破。</t>
  </si>
  <si>
    <t>今天上午我们讲解了一道提高组的题目，叫做回文，这道题用到了四个指针的写法，我们从这道题发现了一个特性：我们选择了回文串的第一个数，它的最后一个数也就确定了。晚上还是对下午的测试进行了讲解，第二道题叫做建设工程，我们学要用到迪杰斯特拉算法算出起点到每一个点的最短路，再算一遍终点到每一个点的最短路，我们再枚举每一个点使用二分查找有多少个符合条件的答案；下一道题叫做两只手的24老师，这道题我们观察出了拿牌的顺序一定是aa或者abab的形式，这样我们就能使用动态规划进行转移，最后一道题是聚餐，这道题我们需要通过非常深刻的观察才能发现：a和b必须同时是奇数而且角落的点必须是1，我们又发现这道题和玉蟾宫这道题非常相像，所以我们知道了这题需要使用单调栈来做。</t>
  </si>
  <si>
    <t>今天下午测试时，第一题不太相信自己，在纸上模拟了很长时间，所以耽误了后面的时间，第二道题想到了迪杰斯特拉，但算了一下，我的方法会超时，其实当时想的那种迪杰斯特拉可以的一些分的，但是没写，第四题暴力最后只剩几分钟了，来不及写，考试策略有问题。</t>
  </si>
  <si>
    <t>以后在考试中要有好的策略，，规划好时间，为每道题的暴力留出时间，离开营地后，要多加复习各种算法的模板，多模拟竞赛，要有好的心态。</t>
  </si>
  <si>
    <t>今天的课程讲解了两道近年的 CSP 动态规划真题，老师带着大家从部分分入手，帮助大家感受了 DP 真题的难度，以及应该通过怎样的方式去思考。世昌在本次测试中的整体评级为 C。
在考试中，他在 T1 拿到满分，但由于对自己缺乏信心，花了过多时间在纸上模拟，导致整体节奏被拖慢。T2 中虽然能够想到使用迪杰斯特拉算法，但由于担心超时而没有动手实现，错失了部分分数。。整体来看，世昌的主要问题在于 考试策略与心态，而非知识点掌握度，表现出“会但没写”或“犹豫不决”的情况。
总体来说，世昌的基础知识储备还可以，但在考试中的信心不足、时间分配不合理，使得实际得分大大低于水平。后续训练中，他需要在竞赛模拟中重点锻炼 时间管理与解题策略，做到先保证部分分，再追求更优解。同时也要加强对常见算法的模板复习，提升写代码的熟练度，以便在比赛中快速落地思路。只要能够在心态和策略上做出调整，世昌完全有能力取得更好的成绩。
</t>
  </si>
  <si>
    <t>今天早上讲解了csp-s的真题——回文。运用了双指针的方法。下午进行了最后一场csp-s复赛模拟。T1可以通过观察题目得出只需取最大值。T2用到了最短路径的算法（迪杰斯特拉）。T3运用动态规划的思路解题。T4可以将输入的01字符看成直方图，可以使用单调栈找最低位置。这段时间的学习中，我收获了许多打比赛的技巧，练习了真题，提高了思维能力，学习了优化代码的方式。许多模板也可以在平时做题与考试中应用。</t>
  </si>
  <si>
    <t>没有想出下午测试T2迪杰斯特拉的做法，T3，T4的暴力都没写出，dp掌握不熟练，题目观察不够仔细，考试策略出现了较大的问题，应先确保前面题目正确，再去写后面的题目，可以先写暴力对拍确保题目正解准确性。</t>
  </si>
  <si>
    <t>最短路的模板还需练习。在动态规划的题目中练习设计状态与状态转移方程，熟练运用单调栈，并查集等模板。</t>
  </si>
  <si>
    <t>今天的课程讲解了近年 CSP-S 的动态规划真题“回文”，主要学习了双指针的解法。下午进行了最后一场 CSP-S 模拟赛，晚上老师讲解了四道题的思路：T1 通过观察取最大值；T2 需要用迪杰斯特拉求最短路并结合二分查找；T3 需要用动态规划转移；T4 则是将 01 字符看作直方图，用单调栈寻找最低点。廷锴在本次测试中的整体评级为 C。
在考试中，他未能想出 T2 的迪杰斯特拉解法，T3 和 T4 的暴力代码也没有写出，导致得分较低。主要问题在于 动态规划掌握不熟练、题目观察不够仔细以及考试策略欠佳。他在比赛中没有很好地保证前面题目的正确性，也没有通过先写暴力对拍来保证解法的正确性，导致整体发挥不理想。
总体来看，廷锴已经掌握了一些算法和模板，但在实际比赛中还缺乏熟练度与应用能力。后续训练中，需要多加练习 最短路模板，在 DP 中重点训练 状态设计与状态转移方程的推导，并提升 单调栈、并查集等常用算法的熟练度。同时，要在模拟赛中加强考试策略训练，学会 先确保拿到部分分，再逐步优化解法。只要在思维严谨性和代码实现熟练度上不断积累，廷锴的成绩会稳步提升。</t>
  </si>
  <si>
    <t>今天学到了：
·2021-3回文思路：由于b时一个回文串，所以我们选择了第一个数，最后一个数也确定了。令l1=1，r1=2n，第一个数可以在a[l]与a[r]间选择，假设选择了a[l]作为第一个数，则最后一个数也确定了。令x为与选择的数相同的另一个数的下标-1，y为下标+1，令l+1，则第2个数同第1个数的操作，倒数第2个数在a[x]与a[y]间选择。如果两侧的都可以选，优先选左侧的，直到x=l,y=r结束。
·模拟题第3题思路：只考虑aa，abab的选择情况最有价值，abba不满足
·模拟题第4题思路：遍历每一行上方1010..形式的长度，再对于每一列用单调栈寻找最大矩形（同玉蟾宫）
这20天总共学到了：
1、模板代码：并查集、st表、树状数组、树上差分、LCA、最短路问题、最小生成树、树的直径、树的重心、归并排序、逆序对、快速排序与选择
2、初赛知识：图论、树、Linux操作系统、组合数学、逆元
3、往年真题</t>
  </si>
  <si>
    <t>做模拟题第1题时想得太难了导致浪费时间
做模拟题第2题时优化思路正确但写代码时不清导致代码写错
做模拟题第3题时没读懂题就做导致做不出来</t>
  </si>
  <si>
    <t>出现思路时提前写出来免得忘了，题目多读几遍，不放过任何一个关键词。
之后多复习模板代码，多背初赛常见知识点，多复习之前做过的题，温习思路和技巧。
考试时先读清题，注意关键词、数据范围、样例、特殊性质。先写暴力代码，全部暴力完后再思考优化，思考到后先写下来再改代码。</t>
  </si>
  <si>
    <t>今天的课程讲解了两道近年的 CSP 动态规划真题，老师带着大家从部分分入手，帮助大家感受了 DP 真题的难度，以及应该通过怎样的方式去思考。岳琳在本次测试中的整体评级为 B。
在考试中，他未能正确解决 T2 的最短路问题，T3 和 T4 也未能写出完整的暴力代码，导致总分较低。主要问题在于 动态规划掌握不够牢固、题目理解不够深入，以及考试策略欠缺。他在比赛中没有很好地保证基础分数，也没有利用暴力代码来对拍和验证思路，从而影响了整体发挥。
总体来看，岳琳已经积累了一些算法和模板，但在实际比赛中的应用还不够熟练。后续训练中，需要重点加强 最短路（Dijkstra）、动态规划的状态设计与转移、单调栈 等常见算法的练习，并在模拟赛中训练 考试节奏和策略，学会先确保部分分，再逐步优化。只要在细节和实现上更加严谨，他的成绩会逐步提升。</t>
  </si>
  <si>
    <r>
      <rPr>
        <b/>
        <sz val="10"/>
      </rPr>
      <t xml:space="preserve">计划
</t>
    </r>
    <r>
      <t xml:space="preserve">
</t>
    </r>
    <r>
      <rPr>
        <sz val="10"/>
      </rPr>
      <t xml:space="preserve">(在什么知识点上还需要更多练习/讲解)</t>
    </r>
    <r>
      <t xml:space="preserve">
</t>
    </r>
  </si>
  <si>
    <t>陈一实在这段集训期间表现非常出色，在绝大多数的测试中取得的名次都是班级中前三的，在集训期间我们主要针对CSP-S的提高级复赛进行了训练，讲解了近五年的大多数复赛真题，同时进行了很多模拟测试，主要针对思维能力和代码实现能力进行了大量的训练。
在集训期间老师注意到陈一实同学的思维非常灵活。在测试的时候，陈一实同学经常能够通过大部分同学无法AC的题目，而且因为大多数训练都是在OI赛制下进行的，陈一实同学能做到一发提交通过是非常难得的。除此之外老师还特别欣赏陈一实同学的一个特点，就是他在测试的时候会积极去思考如何拿到部分分，老师印象最深的是在最后一场模拟赛中，陈一实同学的T4拿到了80分，绝大多数同学这道题都只拿了零分。写部分分是一个非常好的习惯，一定要记住，比赛的时候真正重要的并不是自己做出了多难的题目，而是把能力范围内的分数全都拿到！
</t>
  </si>
  <si>
    <t>对于某些较难的 C++ 数据结构、算法，还需要进一步学习和掌握。</t>
  </si>
  <si>
    <t>利用线上资源多参加考级活动或CF竞赛活动，提高自己的实践能力和临场应变能力。</t>
  </si>
  <si>
    <t>在集训结束之后，可以有以下方式自我提高（优先级从高到低）：  
1. CSP-S 复赛真题：可以将近5年的CSP-S复赛真题自己刷一遍，了解CSP-S的出题方向和大致难度，结合自己今年的目标，逐渐形成自己的考试策略。该部分题目可以在ACGO等刷题平台上搜到，并且给到的教材中给出了每个题目的解法，可以以此作为参考解决问题。
2. 模版练习：每隔几天可以回顾一下我们的提高组算法模版，做一下其中的题目。保证自己能够随时写出对应的算法，并且在初赛遇到了对应的模版后可以理解其含义。
3. CSP-S 初赛真题：可以完成近5年的CSP-S初赛真题，并根据解析尝试理解其中不理解的地方。对于运算量特别大或者特别复杂的题目也可以适当放弃，做到每张试卷至少理解80分的题目做法。
4. Atcoder与Codeforces赛事：可以参加比赛来提高自己的rating，加强自己的应试能力。应试能力强的学生更容易在测试中进入心流状态，提高想到正解的概率，并减少错误的发生情况。
在9月之后的常规课中，我们会在9-10月进行CSP-S的相关训练，并在后续开始学习NOIP的知识点，争取在明年可以在NOIP的考试中获得较好的成绩。</t>
  </si>
  <si>
    <t>都有的</t>
  </si>
  <si>
    <t>在集训结束之后，可以有以下方式自我提高（优先级从高到低）： 
1. CSP-S 复赛真题：可以将近5年的CSP-S复赛真题自己刷一遍，了解CSP-S的出题方向和大致难度，结合自己今年的目标，逐渐形成自己的考试策略。该部分题目可以在ACGO等刷题平台上搜到，并且给到的教材中给出了每个题目的解法，可以以此作为参考解决问题。
2. 模版练习：每隔几天可以回顾一下我们的提高组算法模版，做一下其中的题目。保证自己能够随时写出对应的算法，并且在初赛遇到了对应的模版后可以理解其含义。 
3. CSP-S 初赛真题：可以完成近5年的CSP-S初赛真题，并根据解析尝试理解其中不理解的地方。对于运算量特别大或者特别复杂的题目也可以适当放弃，做到每张试卷至少理解80分的题目做法。
4. Atcoder与Codeforces赛事：可以参加比赛来提高自己的rating，加强自己的应试能力。应试能力强的学生更容易在测试中进入心流状态，提高想到正解的概率，并减少错误的发生情况。
</t>
  </si>
  <si>
    <t>祁靖轩在这段集训期间表现非常出色，在所有的测试中都保持在班级前五的成绩，在集训期间我们主要针对CSP-S的提高级复赛进行了训练，讲解了近五年的大多数复赛真题，同时进行了很多模拟测试，主要针对思维能力和代码实现能力进行了大量的训练。
在集训期间老师注意到祁靖轩同学的思维非常灵活。因为我们在学习完了CSP-S大纲内的知识点之后，最主要的就是训练思维逻辑能力，算法竞赛的本质就是思考，而老师认为祁靖轩同学是非常善于思考的。老师印象最深的是在Day04的时候，祁靖轩同学做出来了一道XP05两个班级只有他自己做出来的题，而且他特别善于表达自己的思路，经常会在代码注释中写出自己详细的思考过程。老师认为祁靖轩同学现在应该练习的是摸索出自己的一套比赛策略，在比赛的时候合理安排自己的时间，争取把能力范围内的分数都拿满。</t>
  </si>
  <si>
    <t>刷题量不多，需要自己尝试从各种各样的题目中总结出题目的共同性质，尝试自己从总结出部分题目的思维套路。</t>
  </si>
  <si>
    <t>NOIP进阶学生</t>
  </si>
  <si>
    <t>在9月之后的常规课中，我们会在9-10月进行CSP-S的相关训练，并在后续开始学习NOIP的知识点，争取在明年可以在NOIP的考试中获得较好的成绩。</t>
  </si>
  <si>
    <t>张允泽在这段集训期间表现非常好，在集训期间我们主要针对CSP-S的提高级复赛进行了训练，讲解了近五年的大多数复赛真题，同时进行了很多模拟测试，主要针对思维能力和代码实现能力进行了大量的训练。
在集训期间老师注意到张允泽同学的思维很灵活，非常善于思考，对于算法竞赛来说这是一个非常好的特质，算法竞赛的本质就是不断地思考。张允泽同学在集训期间的测试结束之后，会和老师来讲他在测试期间的思考，老师听完张允泽同学的思考之后，感觉他的思维链非常清晰，同时也能感受到他的思维能力和表达能力都很强。不过老师认为张允泽同学的发挥不太稳定，在大多数的测试中是名列前茅的，但是也有少数比赛代码写挂了，从而导致分数看起来比较低。老师认为张允泽同学接下来需要的是多写代码，OI赛制没有及时反馈，能稳定实现出来自己思路的能力很重要，既然思维能力这么强，千万不能让代码实现能力成为自己的短板。</t>
  </si>
  <si>
    <t>缺少刷题比赛经验，可能会遇到一些竞赛过程中的突发问题或一些技巧。</t>
  </si>
  <si>
    <t xml:space="preserve">在集训结束之后，可以有以下方式自我提高（优先级从高到低）：  
1. CSP-S 复赛真题：可以将近5年的CSP-S复赛真题自己刷一遍，了解CSP-S的出题方向和大致难度，结合自己今年的目标，逐渐形成自己的考试策略。该部分题目可以在ACGO等刷题平台上搜到，并且给到的教材中给出了每个题目的解法，可以以此作为参考解决问题。
2. 模版练习：每隔几天可以回顾一下我们的提高组算法模版，做一下其中的题目。保证自己能够随时写出对应的算法，并且在初赛遇到了对应的模版后可以理解其含义。
3. CSP-S 初赛真题：可以完成近5年的CSP-S初赛真题，并根据解析尝试理解其中不理解的地方。对于运算量特别大或者特别复杂的题目也可以适当放弃，做到每张试卷至少理解80分的题目做法。
4. Atcoder与Codeforces赛事：可以参加比赛来提高自己的rating，加强自己的应试能力。应试能力强的学生更容易在测试中进入心流状态，提高想到正解的概率，并减少错误的发生情况。
在下一年的常规课中，我们会加入大量的代码能力训练，加强入门组与提高组算法的综合运用能力。当可以熟练运用这些知识点时，可以达到CSP-S 300分以上的成绩， 后续学习NOIP的内容也会更加的顺畅。 </t>
  </si>
  <si>
    <t>NOIP衔接学生</t>
  </si>
  <si>
    <t xml:space="preserve">在下一年的常规课中，我们会加入大量的代码能力训练，加强入门组与提高组算法的综合运用能力。当可以熟练运用这些知识点时，可以达到CSP-S 300分以上的成绩， 后续学习NOIP的内容也会更加的顺畅。 </t>
  </si>
  <si>
    <t>吴奕淳在这段集训期间表现非常好，在集训期间我们主要针对CSP-S的提高级复赛进行了训练，讲解了近五年的大多数复赛真题，同时进行了很多模拟测试，主要针对思维能力和代码实现能力进行了大量的训练。
在集训期间老师注意到吴奕淳同学的思维是非常灵活的，在大多数的测试中成绩都名列前茅。而且在有的题目无法拿到满分的时候，也会积极思考如何拿到更多的部分分，这是一个很好的习惯。在比赛中，真正重要的不是做出了多难的题，而是把自己能力范围内的分数都拿到。不过老师认为吴奕淳同学的成绩不是很稳定，虽然大多数时候名列前茅，但也有少数时候思路正确，结果代码实现写错，导致严重丢分。老师能给到的建议是多写代码，既然思维能力强的话就千万不要让代码实现成为了自己的短板。</t>
  </si>
  <si>
    <t>何奇阳在这段集训期间表现比较好，在集训期间我们主要针对CSP-S的提高级复赛进行了训练，讲解了近五年的大多数复赛真题，同时进行了很多模拟测试，主要针对思维能力和代码实现能力进行了大量的训练。
在集训期间老师注意到何奇阳同学的思维能力非常突出，也就是我们常说的”聪明“，在做题目的时候经常能够深刻的观察到题目的本质是什么，而且何奇阳同学的代码实现能力老师认为是班级内非常突出的一批，经常能快速把自己的思路落实到代码上。但是老师认为何奇阳同学的短板在于考试时间的规划上，何奇阳同学有一些执着，他在思考出某个题目的思路之后，就想要一次性写对这个题的代码， 于是就导致了很多时候何奇阳同学把大量的时间花在了一个题目上，导致其他题目没有什么时间去做，最后总体的成绩就不是很好看。思维能力强固然是个好事，但是比赛毕竟是限时的，合理安排时间才能做到发挥出百分百的实力！</t>
  </si>
  <si>
    <t>杜星澎在这段集训期间表现非常好，在集训期间我们主要针对CSP-S的提高级复赛进行了训练，讲解了近五年的大多数复赛真题，同时进行了很多模拟测试，主要针对思维能力和代码实现能力进行了大量的训练。
老师认为杜星澎同学的思维能力是比较高的，在我们的测试当中，经常能够在一些题目中观察到大多数人没有观察到的性质，非常善于思考。这是个非常好的事情，算法竞赛的本质就是建立在思考上的。但是老师认为杜星澎同学有一个非常致命的短板就是自己的代码实现能力，老师看到不少次杜星澎同学的整体思路正确，但是代码细节处理出现了问题，导致了非常严重的丢分。除此之外，杜星澎同学的理解能力老师认为是班级内数一数二的，在老师讲解完题目之后，杜星澎同学吸收的非常快，补题情况非常好，而且对于一些重点算法掌握的非常好，模板默写时非常快地通过了所有模板题。</t>
  </si>
  <si>
    <t>刘孟霖在这段集训期间表现还不错，在集训期间我们主要针对CSP-S的提高级复赛进行了训练，讲解了近五年的大多数复赛真题，同时进行了很多模拟测试，主要针对思维能力和代码实现能力进行了大量的训练。
刘孟霖同学在集训期间展示出了非常活跃的思维能力，老师认为这是非常难得的品质，而且算法竞赛非常需要这种品质。刘孟霖同学在测试的时候，如果一道题拿不到满分，那也会尝试去根据题目的Subtask来分析部分分要怎么拿，经常能在比较难的题里拿到很高的部分分，这是一个非常好的习惯，因为比赛的本质并不是能够跳脱出舒适区，做出多么困难的题目，真正重要的是能不能把自己能力范围内的分数拿满。
除此之外老师给刘孟霖同学的建议是可以多做一些题，多从各种各样的题目中总结出一些通用的技巧，把这些技巧内化成自己的思维模式，这样以后做题的时候思维链会更加清晰。</t>
  </si>
  <si>
    <t>邓宇然在这段集训期间表现总体还不错，在集训期间我们主要针对CSP-S的提高级复赛进行了训练，讲解了近五年的大多数复赛真题，同时进行了很多模拟测试，主要针对思维能力和代码实现能力进行了大量的训练。
邓宇然同学的思维能力老师认为是还不错的。但是测试的时候成绩波动比较大，有些时候能够排到班级前列有时候又比较靠后，老师认为邓宇然同学造成这个问题的原因是比赛的时间规划，因为我们这段时间的大部分测试都是符合OI的长时间少题量，老师看到邓宇然同学测试的时候经常会把大多数时间花费在少数的题目上，甚至有些测试中，有的题目邓宇然同学都就没有过提交。老师认为正确的考试策略应该是先拿到好拿的部分分，对于比较困难的题，如果觉得自己做出这个题的概率比较低，就先写个暴力拿一部分分，之后再去优化之前的代码。除此之外老师认为邓宇然同学的代码能力也需要加强锻炼，有些题目老师注意到邓宇然同学的思路是对的，但是代码的实现细节出现了问题。</t>
  </si>
  <si>
    <t>张梓涵在本次集训中表现很出色，我们围绕CSP-S提高组复赛展开训练，系统梳理了近五年复赛题型，并安排了多轮模拟测评，训练重点放在解题思维的搭建与代码实现的准确性上。
张梓涵在训练中展现出扎实的基础与出色的思维能力，面对题目能较快拆分任务；在测试中遇到无法满分的题目时，能够根据Subtask难度评估并合理布局得分点，部分分把握较为稳定。但是张梓涵同学有一些测试中表现的不是很好，出现这类问题主要是在代码实现过程中出现了小失误，导致没有拿到满分，应该着重锻炼一下OI赛制下一次性写对代码的能力，还有自己的测试代码和调试代码的能力。
除此之外老师给张梓涵同学的建议是可以尝试增加刷题量，多做一些题，多从各种各样的题目中总结出一些算法竞赛通用的技巧，把这些技巧内化成自己可选的思维模式，这样以后做题的时候分析题目会更加顺利。</t>
  </si>
  <si>
    <t>熊子轩在这段集训期间表现总体比较好，在集训期间我们主要针对CSP-S的提高级复赛进行了训练，讲解了近五年的大多数复赛真题，同时进行了很多模拟测试，主要针对思维能力和代码实现能力进行了大量的训练。
熊子轩同学思维老师认为是比较灵敏的，而且代码实现能力也高于平均水准，我基本上没有发现熊子轩同学思路正确，但是因为代码实现出现错误导致严重丢分。不过老师认为熊子轩同学一个比较大的问题是比赛的时间规划，因为我们这段时间的大部分测试都是符合OI的长时间少题量，老师看到熊子轩同学测试的时候经常会把大多数时间花费在少数的题目上。在老师看来，其实这是一个不好的考试策略，应该在考试的时候先尝试把所有比较容易就能拿到的分数都拿到，之后再尝试不断优化每一个题的代码，冲击更高的分数。在真正去参加比赛的时候千万不能出现有题目没有过任何提交的情况。比赛中能多拿到满分肯定是好事，但是拿满部分分也是一个非常重要的决策。</t>
  </si>
  <si>
    <t>在这段集训期间我们主要针对CSP-S的提高级复赛进行了训练，讲解了近五年的大多数复赛真题，同时进行了很多模拟测试，主要针对思维能力和代码实现能力进行了大量的训练。 
在集训期间老师注意到郭维皓同学的思维很灵活，非常善于思考，对于算法竞赛来说这是一个非常好的特质，算法竞赛的本质就是不断地思考。郭维皓同学在集训期间的测试结束之后，会和老师来讲他在测试期间的对于题目的观察和想法，老师听完郭维皓同学的想法之后，其实绝大多数时候郭维皓同学思考到的都是对的。但是郭维皓同学在代码实现的环节经常出现比较大的问题，经常写错细节的处理，导致分数比较低。老师认为郭维皓同学接下来需要的是多做题，多写代码。在OI赛制下，我们只有一次提交代码的机会，没有及时反馈，能稳定实现出来自己思路的能力被无限地放大了，那么既然思维能力是有的，千万不能让代码实现能力成为自己致命的短板。</t>
  </si>
  <si>
    <t xml:space="preserve"> 金智宸在这段集训期间表现总体还不错，在集训期间我们主要针对CSP-S的提高级复赛进行了训练，讲解了近五年的大多数复赛真题，同时进行了很多模拟测试，主要针对思维能力和代码实现能力进行了大量的训练。
金智宸同学思维老师认为是还不错的。但是测试的时候成绩波动比较大，有些时候能够排到班级前列有时候又比较靠后，老师认为金智宸同学造成这个问题的原因是比赛的时间规划，因为我们这段时间的大部分测试都是符合OI的长时间少题量，老师看到金智宸同学测试的时候经常会把大多数时间花费在少数的题目上，甚至有些测试中，有的题目金智宸同学都就没有过提交。在老师看来，其实这是OI比赛的大忌，应该在考试的时候先尝试把所有比较容易就能拿到的分数都拿到，之后再尝试不断优化每一个题的代码，冲击更高的分数。在真正去参加比赛的时候千万不能出现有题目没有过任何提交的情况。比赛中能多拿到满分肯定是好事，但是拿满部分分也是一个非常重要的决策。</t>
  </si>
  <si>
    <t xml:space="preserve">练皓文在这段集训期间表现总体还不错，在集训期间我们主要针对CSP-S的提高级复赛进行了训练，讲解了近五年的大多数复赛真题，同时进行了很多模拟测试，主要针对思维能力和代码实现能力进行了大量的训练。
练皓文同学思维老师认为是还不错的，不过老师认为练皓文同学一个比较大的问题是比赛的时间规划，因为我们这段时间的大部分测试都是符合OI的长时间少题量，老师看到练皓文同学测试的时候经常会把大多数时间花费在少数的题目上，甚至有些测试中，有的题目练皓文同学都就没有过提交。在老师看来，其实这是OI比赛的大忌，应该在考试的时候先尝试把所有比较容易就能拿到的分数都拿到，之后再尝试不断优化每一个题的代码，冲击更高的分数。在真正去参加比赛的时候千万不能出现有题目没有过任何提交的情况。比赛中能多拿到满分肯定是好事，但是拿满部分分也是一个非常重要的决策。 </t>
  </si>
  <si>
    <t xml:space="preserve"> 张世昌在这段集训期间表现总体还不错，在集训期间我们主要针对CSP-S的提高级复赛进行了训练，讲解了近五年的大多数复赛真题，同时进行了很多模拟测试，主要针对思维能力和代码实现能力进行了大量的训练。
张世昌同学思维老师认为是比较敏捷的，而且代码实现能力也高于平均水准。不过老师认为张世昌同学一个比较大的问题是比赛的时间规划，因为我们这段时间的大部分测试都是符合OI的长时间少题量，老师看到张世昌同学测试的时候经常会把大多数时间花费在同一个题目上，其实这是一个不太好的考试策略，应该在考试的时候先尝试把所有比较容易就能拿到的分数都拿到，之后再尝试不断优化每一个题的代码，冲击更高的分数。在真正去参加比赛的时候千万不能出现有题目没有过任何提交的情况。</t>
  </si>
  <si>
    <t xml:space="preserve"> 余廷锴在这段集训期间表现比较好，在集训期间我们主要针对CSP-S的提高级复赛进行了训练，讲解了近五年的大多数复赛真题，同时进行了很多模拟测试，主要针对思维能力和代码实现能力进行了大量的训练。 
在集训期间老师注意到余廷锴同学的思维很灵活，非常善于思考，对于算法竞赛来说这是一个非常好的特质，算法竞赛的本质就是不断地思考。余廷锴同学在集训期间的测试结束之后，会和老师来讲他在测试期间的思考，老师听完余廷锴同学的思考之后，感觉他的思维链非常清晰，同时也能感受到他的思维能力和表达能力都很强。不过老师认为余廷锴同学的发挥不太稳定，在大多数的测试中是名列前茅的，但是也有少数比赛代码写挂了，从而导致分数看起来比较低。老师认为余廷锴同学接下来需要的是多写代码，OI赛制没有及时反馈，能稳定实现出来自己思路的能力很重要，既然思维能力这么强，千万不能让代码实现能力成为自己的短板。</t>
  </si>
  <si>
    <t>在这段集训期间我们主要针对CSP-S的提高级复赛进行了训练，讲解了近五年的大多数复赛真题，同时进行了很多模拟测试，主要针对思维能力和代码实现能力进行了大量的训练。 
在集训期间老师注意到张岳琳同学的思维很灵活，非常善于思考，对于算法竞赛来说这是一个非常好的特质，算法竞赛的本质就是不断地思考。张岳琳同学在集训期间的测试结束之后，会和老师来讲他在测试期间的对于题目的观察和想法，老师听完张岳琳同学的想法之后，其实绝大多数时候张岳琳同学思考到的都是对的。但是在代码实现的环节经常出现比较大的问题，经常写错细节的处理，导致分数比较低。老师认为张岳琳同学接下来需要的是多做题，多写代码。在OI赛制下，我们只有一次提交代码的机会，没有及时反馈，能稳定实现出来自己思路的能力被无限地放大了，那么既然思维能力是有的，千万不能让代码实现能力成为自己致命的短板。</t>
  </si>
  <si>
    <t>NOIP进阶班</t>
  </si>
  <si>
    <t>NOIP衔接班</t>
  </si>
  <si>
    <t>暑假集训综合学习反馈卡</t>
  </si>
  <si>
    <t>亲爱的家长：
       很荣幸这个夏天能够让孩子和我们在营地相遇，首先感谢您的选择与信任。在小码王信奥集训营的每一位老师都竭尽全力，带着孩子们一起去叩开信息学竞赛世界的大门。这</t>
  </si>
  <si>
    <t>是一件朴素且平凡的事，在这里我们一起欢笑、一起流泪、一起遗憾、一起奋进，愿我们以渺小启程，以伟大结束。我们也衷心祝愿</t>
  </si>
  <si>
    <t>在接下来的竞赛中崭露头角</t>
  </si>
  <si>
    <t>——  小码王信奥团队</t>
  </si>
  <si>
    <t>本期内容回顾</t>
  </si>
  <si>
    <t>Day 1</t>
  </si>
  <si>
    <t>复习提高组的算法模板，讲解了各种模板的基础功能，重点介绍了各种模板在实际问题中的使用技巧。</t>
  </si>
  <si>
    <t>Day 2</t>
  </si>
  <si>
    <t>重点讲解了三种常见的数据结构在动态规划状态转移中的加速技巧：单调队列优化转移、优先队列优化转移以及更通用的数据结构优化方法。</t>
  </si>
  <si>
    <t>Day 3</t>
  </si>
  <si>
    <t>选讲提高组真题，重点讲解了如何从题目中捕捉特殊性质与关键特点，并结合一些“小技巧”来将较高复杂度的算法调到较低复杂度级别。</t>
  </si>
  <si>
    <t>Day 4</t>
  </si>
  <si>
    <t>选讲提高组真题，重点讲解了在面对冗长代码时如何通过模块化拆分、封装函数来保持逻辑清晰，并介绍了哈希这一高效优化技巧。</t>
  </si>
  <si>
    <t>Day 5</t>
  </si>
  <si>
    <t>主要进行了对于博弈论的学习、以及一道 CSP-S 的压轴题，第一场复赛模拟测。</t>
  </si>
  <si>
    <t>Day 6</t>
  </si>
  <si>
    <t>讲解了树上问题,包括 LCA 和 树上差分的实际应用，第二场复赛模拟测。</t>
  </si>
  <si>
    <t>Day 7</t>
  </si>
  <si>
    <t>讲解字符串常见模型，以及关于位运算的题目实践，第三场复赛模拟测。</t>
  </si>
  <si>
    <t>Day 8</t>
  </si>
  <si>
    <t>讲解图论常见模型，以及线形数据结构的题目实践，第四场复赛模拟测。</t>
  </si>
  <si>
    <t>Day 9</t>
  </si>
  <si>
    <t>讲解了复赛代码的相关技巧，第五场复赛模拟测。</t>
  </si>
  <si>
    <t>Day 10</t>
  </si>
  <si>
    <t>前9天知识点的综合答疑、结营仪式。</t>
  </si>
  <si>
    <t>信奥集训营学习统计卡</t>
  </si>
  <si>
    <t>本期优劣势分析(SWOT)</t>
  </si>
  <si>
    <t>累计学习
知识量</t>
  </si>
  <si>
    <t>累计完成
做题量</t>
  </si>
  <si>
    <t>营地综合
模测结果</t>
  </si>
  <si>
    <t>S - 优势（strength）希望保持</t>
  </si>
  <si>
    <t>W - 劣势 （weakness）希望提升</t>
  </si>
  <si>
    <t>O - 机会（opportunity）希望抓住</t>
  </si>
  <si>
    <t>T - 威胁（threat）希望改正</t>
  </si>
  <si>
    <t>、</t>
  </si>
  <si>
    <t>练习题单</t>
  </si>
  <si>
    <t>知识点</t>
  </si>
  <si>
    <t>题单链接地址</t>
  </si>
  <si>
    <r>
      <rPr>
        <color rgb="FF0071C1"/>
        <rFont val="等线"/>
        <sz val="10"/>
      </rPr>
      <t xml:space="preserve">https://www.luogu.com.cn/training/776200</t>
    </r>
  </si>
  <si>
    <t>树状数组</t>
  </si>
  <si>
    <t>https://www.luogu.com.cn/training/776199</t>
  </si>
  <si>
    <t>离线算法</t>
  </si>
  <si>
    <r>
      <rPr>
        <color rgb="FF0563C1"/>
        <rFont val="等线"/>
        <sz val="10"/>
      </rPr>
      <t xml:space="preserve">https://www.luogu.com.cn/training/776189</t>
    </r>
  </si>
  <si>
    <t>最短路</t>
  </si>
  <si>
    <r>
      <rPr>
        <color rgb="FF0563C1"/>
        <rFont val="等线"/>
        <sz val="10"/>
      </rPr>
      <t xml:space="preserve">https://www.luogu.com.cn/training/776187</t>
    </r>
  </si>
  <si>
    <r>
      <rPr>
        <color rgb="FF0563C1"/>
        <rFont val="等线"/>
        <sz val="10"/>
      </rPr>
      <t xml:space="preserve">https://www.luogu.com.cn/training/776197</t>
    </r>
  </si>
  <si>
    <r>
      <rPr>
        <color rgb="FF0563C1"/>
        <rFont val="等线"/>
        <sz val="10"/>
      </rPr>
      <t xml:space="preserve">https://www.luogu.com.cn/training/776184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</si>
</sst>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0">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0"/>
    </font>
    <font>
      <sz val="10"/>
      <name val="Microsoft YaHei"/>
    </font>
    <font>
      <sz val="10"/>
      <color rgb="FF086DFF"/>
      <name val="Microsoft YaHei"/>
    </font>
    <font>
      <sz val="10"/>
      <color rgb="FF0089FF"/>
      <name val="Microsoft YaHei"/>
    </font>
    <font>
      <sz val="30"/>
      <color rgb="FF000000"/>
      <name val="Microsoft YaHei"/>
    </font>
    <font>
      <b/>
      <sz val="10"/>
      <color rgb="FF086DFF"/>
      <name val="Microsoft YaHei"/>
    </font>
    <font>
      <b/>
      <sz val="14"/>
      <color rgb="FFFFFFFF"/>
      <name val="Microsoft YaHei"/>
    </font>
    <font>
      <b/>
      <sz val="14"/>
      <name val="Microsoft YaHei"/>
    </font>
    <font>
      <b/>
      <sz val="14"/>
      <color rgb="FF000000"/>
      <name val="Microsoft YaHei"/>
    </font>
    <font>
      <b/>
      <sz val="14"/>
    </font>
    <font>
      <sz val="12"/>
      <color rgb="FF0089FF"/>
      <name val="Microsoft YaHei"/>
    </font>
    <font>
      <b/>
      <sz val="10"/>
      <color rgb="FF000000"/>
      <name val="Microsoft YaHei"/>
    </font>
    <font>
      <b/>
      <sz val="30"/>
      <color rgb="FFFFFFFF"/>
      <name val="Microsoft YaHei"/>
    </font>
    <font>
      <sz val="11"/>
      <name val="等线"/>
    </font>
    <font>
      <b/>
      <sz val="10"/>
    </font>
    <font>
      <b/>
      <sz val="18"/>
      <color rgb="FFFFFFFF"/>
    </font>
    <font>
      <sz val="9"/>
    </font>
    <font>
      <b/>
      <sz val="9"/>
      <color rgb="FF0089FF"/>
    </font>
    <font>
      <b/>
      <sz val="10"/>
      <color rgb="FF086DFF"/>
    </font>
    <font>
      <sz val="10"/>
      <color rgb="FF086DFF"/>
    </font>
    <font>
      <b/>
      <sz val="9"/>
      <color rgb="FF222328"/>
    </font>
    <font>
      <b/>
      <sz val="10"/>
      <color rgb="FFFFFFFF"/>
    </font>
    <font>
      <sz val="10"/>
      <color rgb="FF0089FF"/>
    </font>
    <font>
      <sz val="10"/>
      <color rgb="FFFB8C00"/>
    </font>
    <font>
      <sz val="10"/>
      <color rgb="FF5DBEAC"/>
    </font>
    <font>
      <b/>
      <sz val="10"/>
      <color rgb="FF0089FF"/>
    </font>
    <font>
      <b/>
      <sz val="30"/>
      <color rgb="FFFFFFFF"/>
    </font>
    <font>
      <b/>
      <sz val="10"/>
      <name val="等线"/>
    </font>
    <font>
      <sz val="10"/>
      <name val="等线"/>
    </font>
    <font>
      <sz val="36"/>
      <color rgb="FF000000"/>
      <name val="Microsoft YaHei"/>
    </font>
    <font>
      <sz val="36"/>
    </font>
    <font>
      <b/>
      <sz val="12"/>
      <name val="Microsoft YaHei"/>
    </font>
    <font>
      <sz val="10"/>
      <color rgb="FF0563C1"/>
      <name val="等线"/>
    </font>
    <font>
      <sz val="14"/>
      <name val="等线"/>
    </font>
    <font>
      <sz val="11"/>
      <name val="Microsoft YaHei"/>
    </font>
    <font>
      <b/>
      <sz val="12"/>
    </font>
    <font>
      <sz val="10"/>
      <color rgb="FF0071C1"/>
      <name val="等线"/>
    </font>
    <font>
      <sz val="11"/>
      <color rgb="FF000000"/>
      <name val="Microsoft YaHei"/>
    </font>
    <font>
      <sz val="10"/>
      <color rgb="FF0071C1"/>
    </font>
    <font>
      <sz val="12"/>
      <color rgb="FF000000"/>
      <name val="仿宋"/>
    </font>
    <font>
      <sz val="14"/>
      <name val="Microsoft YaHei"/>
    </font>
    <font>
      <sz val="12"/>
      <color rgb="FF000000"/>
      <name val="等线"/>
    </font>
    <font>
      <b/>
      <sz val="18"/>
      <name val="Microsoft YaHei"/>
    </font>
    <font>
      <sz val="11"/>
      <name val="黑体"/>
    </font>
    <font>
      <sz val="14"/>
      <color rgb="FF000000"/>
      <name val="Microsoft YaHei"/>
    </font>
    <font>
      <sz val="10"/>
      <color rgb="FFFF0000"/>
      <name val="等线"/>
    </font>
    <font>
      <b/>
      <sz val="11"/>
      <color rgb="FF52C41A"/>
      <name val="Calibri"/>
    </font>
    <font>
      <b/>
      <sz val="11"/>
      <color rgb="FFF14668"/>
      <name val="Calibri"/>
    </font>
    <font>
      <sz val="11"/>
      <name val="宋体"/>
    </font>
    <font>
      <b/>
      <sz val="11"/>
      <color rgb="FFFFFFFF"/>
      <name val="宋体"/>
    </font>
    <font>
      <sz val="11"/>
      <name val="黑体, monospace"/>
    </font>
    <font>
      <b/>
      <sz val="11"/>
      <name val="Calibri"/>
    </font>
    <font>
      <b/>
      <sz val="24"/>
      <name val="黑体, monospace"/>
    </font>
    <font>
      <sz val="10"/>
      <color rgb="FF000000"/>
      <name val="等线"/>
    </font>
    <font>
      <sz val="10"/>
      <color rgb="FF000000"/>
      <name val="SimHei"/>
    </font>
    <font>
      <sz val="36"/>
      <color rgb="FF000000"/>
      <name val="SimHei"/>
    </font>
    <font>
      <sz val="20"/>
      <color rgb="FF000000"/>
      <name val="SimHei"/>
    </font>
    <font>
      <sz val="10"/>
      <color rgb="FF000000"/>
      <name val="Microsoft YaHei"/>
    </font>
    <font>
      <sz val="14"/>
    </font>
    <font>
      <sz val="36"/>
      <color rgb="FF000000"/>
      <name val="等线"/>
    </font>
    <font>
      <sz val="11"/>
      <color rgb="FF2C3040"/>
    </font>
    <font>
      <sz val="11"/>
      <color rgb="FF2C3040"/>
      <name val="D-DIN"/>
    </font>
    <font>
      <sz val="12"/>
      <color rgb="FF086DFF"/>
    </font>
    <font>
      <sz val="12"/>
    </font>
    <font>
      <sz val="10"/>
    </font>
    <font>
      <sz val="14"/>
      <name val="等线"/>
    </font>
    <font>
      <sz val="14"/>
      <name val="等线"/>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9"/>
    </font>
    <font>
      <sz val="9"/>
    </font>
    <font>
      <sz val="9"/>
    </font>
    <font>
      <sz val="10"/>
    </font>
    <font>
      <sz val="9"/>
    </font>
    <font>
      <sz val="9"/>
    </font>
    <font>
      <sz val="10"/>
    </font>
    <font>
      <sz val="9"/>
    </font>
    <font>
      <sz val="9"/>
    </font>
    <font>
      <sz val="9"/>
    </font>
    <font>
      <sz val="10"/>
    </font>
    <font>
      <sz val="10"/>
      <color rgb="FF0089FF"/>
      <name val="Microsoft YaHei"/>
    </font>
    <font>
      <sz val="10"/>
      <color rgb="FF0089FF"/>
      <name val="Microsoft YaHei"/>
    </font>
    <font>
      <sz val="10"/>
      <color rgb="FF0089FF"/>
      <name val="Microsoft YaHei"/>
    </font>
    <font>
      <sz val="10"/>
      <color rgb="FF0089FF"/>
      <name val="Microsoft YaHei"/>
    </font>
    <font>
      <sz val="10"/>
    </font>
    <font>
      <sz val="10"/>
    </font>
    <font>
      <sz val="10"/>
    </font>
    <font>
      <sz val="10"/>
    </font>
    <font>
      <sz val="10"/>
    </font>
    <font>
      <sz val="10"/>
    </font>
    <font>
      <sz val="10"/>
    </font>
    <font>
      <sz val="10"/>
    </font>
    <font>
      <sz val="10"/>
    </font>
    <font>
      <sz val="10"/>
    </font>
    <font>
      <sz val="10"/>
    </font>
    <font>
      <sz val="10"/>
    </font>
    <font>
      <sz val="9"/>
    </font>
    <font>
      <sz val="9"/>
    </font>
    <font>
      <sz val="9"/>
    </font>
    <font>
      <sz val="10"/>
    </font>
    <font>
      <sz val="9"/>
    </font>
    <font>
      <sz val="9"/>
    </font>
    <font>
      <sz val="10"/>
    </font>
    <font>
      <sz val="9"/>
    </font>
    <font>
      <sz val="10"/>
    </font>
    <font>
      <sz val="10"/>
    </font>
    <font>
      <sz val="9"/>
    </font>
    <font>
      <sz val="9"/>
    </font>
    <font>
      <sz val="10"/>
    </font>
    <font>
      <sz val="9"/>
    </font>
    <font>
      <sz val="10"/>
    </font>
    <font>
      <sz val="10"/>
      <color rgb="FF0089FF"/>
      <name val="Microsoft YaHei"/>
    </font>
    <font>
      <sz val="10"/>
      <color rgb="FF0089FF"/>
      <name val="Microsoft YaHei"/>
    </font>
    <font>
      <sz val="10"/>
      <color rgb="FF0089FF"/>
      <name val="Microsoft YaHei"/>
    </font>
    <font>
      <sz val="10"/>
      <color rgb="FF0089FF"/>
      <name val="Microsoft YaHei"/>
    </font>
    <font>
      <sz val="10"/>
    </font>
    <font>
      <sz val="10"/>
    </font>
    <font>
      <sz val="10"/>
    </font>
    <font>
      <sz val="10"/>
    </font>
    <font>
      <sz val="10"/>
    </font>
    <font>
      <sz val="10"/>
    </font>
    <font>
      <sz val="10"/>
    </font>
    <font>
      <sz val="10"/>
    </font>
    <font>
      <sz val="10"/>
    </font>
    <font>
      <sz val="9"/>
    </font>
    <font>
      <sz val="9"/>
    </font>
    <font>
      <sz val="10"/>
    </font>
    <font>
      <sz val="9"/>
    </font>
    <font>
      <sz val="10"/>
    </font>
    <font>
      <sz val="9"/>
    </font>
    <font>
      <sz val="9"/>
    </font>
    <font>
      <sz val="9"/>
    </font>
    <font>
      <sz val="9"/>
    </font>
    <font>
      <sz val="9"/>
    </font>
    <font>
      <sz val="10"/>
      <color rgb="FF0089FF"/>
      <name val="Microsoft YaHei"/>
    </font>
    <font>
      <sz val="10"/>
      <color rgb="FF0089FF"/>
      <name val="Microsoft YaHei"/>
    </font>
    <font>
      <sz val="10"/>
      <color rgb="FF0089FF"/>
      <name val="Microsoft YaHei"/>
    </font>
    <font>
      <sz val="10"/>
      <color rgb="FF0089FF"/>
      <name val="Microsoft YaHei"/>
    </font>
    <font>
      <sz val="10"/>
    </font>
    <font>
      <sz val="10"/>
    </font>
    <font>
      <sz val="10"/>
    </font>
    <font>
      <sz val="10"/>
    </font>
    <font>
      <sz val="10"/>
    </font>
    <font>
      <sz val="10"/>
    </font>
    <font>
      <sz val="10"/>
    </font>
    <font>
      <sz val="10"/>
    </font>
    <font>
      <sz val="10"/>
    </font>
    <font>
      <sz val="10"/>
    </font>
    <font>
      <sz val="10"/>
    </font>
    <font>
      <sz val="10"/>
    </font>
    <font>
      <sz val="9"/>
    </font>
    <font>
      <sz val="9"/>
    </font>
    <font>
      <sz val="10"/>
    </font>
    <font>
      <sz val="9"/>
    </font>
    <font>
      <sz val="9"/>
    </font>
    <font>
      <sz val="10"/>
    </font>
    <font>
      <sz val="9"/>
    </font>
    <font>
      <sz val="9"/>
    </font>
    <font>
      <sz val="9"/>
    </font>
    <font>
      <sz val="9"/>
    </font>
    <font>
      <sz val="9"/>
    </font>
    <font>
      <sz val="9"/>
    </font>
    <font>
      <sz val="10"/>
    </font>
    <font>
      <sz val="9"/>
    </font>
    <font>
      <sz val="9"/>
    </font>
    <font>
      <sz val="9"/>
    </font>
    <font>
      <sz val="10"/>
    </font>
    <font>
      <sz val="10"/>
    </font>
    <font>
      <sz val="10"/>
    </font>
    <font>
      <sz val="10"/>
    </font>
    <font>
      <sz val="10"/>
    </font>
    <font>
      <sz val="10"/>
    </font>
    <font>
      <sz val="10"/>
    </font>
    <font>
      <sz val="10"/>
    </font>
    <font>
      <sz val="10"/>
    </font>
    <font>
      <sz val="10"/>
    </font>
    <font>
      <sz val="10"/>
    </font>
    <font>
      <sz val="10"/>
    </font>
    <font>
      <sz val="10"/>
    </font>
    <font>
      <sz val="11"/>
      <name val="等线"/>
    </font>
    <font>
      <sz val="11"/>
      <name val="等线"/>
    </font>
    <font>
      <sz val="11"/>
      <name val="等线"/>
    </font>
    <font>
      <sz val="11"/>
      <name val="等线"/>
    </font>
    <font>
      <sz val="11"/>
      <name val="等线"/>
    </font>
    <font>
      <sz val="11"/>
      <name val="等线"/>
    </font>
    <font>
      <sz val="11"/>
      <name val="黑体"/>
    </font>
    <font>
      <sz val="11"/>
      <name val="黑体"/>
    </font>
    <font>
      <sz val="11"/>
      <name val="黑体"/>
    </font>
    <font>
      <sz val="11"/>
      <name val="黑体"/>
    </font>
    <font>
      <sz val="11"/>
      <name val="黑体"/>
    </font>
    <font>
      <sz val="11"/>
      <name val="黑体"/>
    </font>
    <font>
      <sz val="11"/>
      <name val="黑体"/>
    </font>
    <font>
      <sz val="11"/>
      <name val="黑体"/>
    </font>
    <font>
      <sz val="11"/>
      <name val="黑体"/>
    </font>
    <font>
      <sz val="11"/>
      <name val="黑体"/>
    </font>
    <font>
      <sz val="11"/>
      <name val="黑体"/>
    </font>
    <font>
      <sz val="11"/>
      <name val="黑体"/>
    </font>
    <font>
      <sz val="11"/>
      <name val="黑体"/>
    </font>
    <font>
      <sz val="11"/>
      <name val="黑体"/>
    </font>
    <font>
      <sz val="11"/>
      <name val="黑体"/>
    </font>
    <font>
      <b/>
      <sz val="11"/>
      <color rgb="FFFFFFFF"/>
      <name val="宋体"/>
    </font>
    <font>
      <sz val="11"/>
      <name val="黑体"/>
    </font>
    <font>
      <sz val="11"/>
      <name val="黑体"/>
    </font>
    <font>
      <sz val="11"/>
      <name val="黑体"/>
    </font>
    <font>
      <sz val="11"/>
      <name val="黑体"/>
    </font>
    <font>
      <sz val="11"/>
      <name val="黑体"/>
    </font>
    <font>
      <sz val="11"/>
      <name val="黑体"/>
    </font>
    <font>
      <sz val="11"/>
      <name val="黑体"/>
    </font>
    <font>
      <sz val="11"/>
      <name val="黑体"/>
    </font>
    <font>
      <b/>
      <sz val="11"/>
      <color rgb="FFFFFFFF"/>
      <name val="宋体"/>
    </font>
    <font>
      <b/>
      <sz val="11"/>
      <color rgb="FFFFFFFF"/>
      <name val="宋体"/>
    </font>
    <font>
      <sz val="11"/>
      <name val="黑体"/>
    </font>
    <font>
      <sz val="11"/>
      <name val="黑体"/>
    </font>
    <font>
      <sz val="11"/>
      <name val="黑体"/>
    </font>
    <font>
      <sz val="11"/>
      <name val="黑体"/>
    </font>
    <font>
      <sz val="11"/>
      <name val="黑体"/>
    </font>
    <font>
      <sz val="11"/>
      <name val="黑体"/>
    </font>
    <font>
      <sz val="11"/>
      <name val="黑体"/>
    </font>
    <font>
      <sz val="11"/>
      <name val="黑体"/>
    </font>
    <font>
      <sz val="11"/>
      <name val="黑体"/>
    </font>
    <font>
      <sz val="11"/>
      <name val="黑体"/>
    </font>
    <font>
      <sz val="11"/>
      <name val="黑体"/>
    </font>
    <font>
      <sz val="11"/>
      <name val="黑体"/>
    </font>
    <font>
      <sz val="11"/>
      <name val="黑体"/>
    </font>
    <font>
      <sz val="11"/>
      <color rgb="FF2C3040"/>
    </font>
    <font>
      <sz val="11"/>
      <color rgb="FF2C3040"/>
    </font>
    <font>
      <sz val="11"/>
      <color rgb="FF2C3040"/>
    </font>
    <font>
      <sz val="11"/>
      <color rgb="FF2C3040"/>
    </font>
    <font>
      <sz val="11"/>
      <color rgb="FF2C3040"/>
    </font>
    <font>
      <sz val="11"/>
      <color rgb="FF2C3040"/>
    </font>
    <font>
      <sz val="11"/>
      <color rgb="FF2C3040"/>
    </font>
    <font>
      <sz val="11"/>
      <color rgb="FF2C3040"/>
    </font>
    <font>
      <sz val="11"/>
      <color rgb="FF2C3040"/>
    </font>
    <font>
      <sz val="11"/>
      <color rgb="FF2C3040"/>
    </font>
    <font>
      <sz val="11"/>
      <color rgb="FF2C3040"/>
    </font>
    <font>
      <sz val="11"/>
      <color rgb="FF2C3040"/>
    </font>
    <font>
      <sz val="11"/>
      <color rgb="FF2C3040"/>
    </font>
    <font>
      <sz val="11"/>
      <color rgb="FF2C3040"/>
    </font>
    <font>
      <sz val="11"/>
      <color rgb="FF2C3040"/>
    </font>
    <font>
      <sz val="10"/>
      <color rgb="FF0089FF"/>
      <name val="Microsoft YaHei"/>
    </font>
    <font>
      <sz val="10"/>
      <color rgb="FF0089FF"/>
      <name val="Microsoft YaHei"/>
    </font>
    <font>
      <sz val="10"/>
      <color rgb="FF0089FF"/>
      <name val="Microsoft YaHei"/>
    </font>
    <font>
      <sz val="10"/>
      <color rgb="FF0089FF"/>
      <name val="Microsoft YaHei"/>
    </font>
    <font>
      <sz val="10"/>
    </font>
    <font>
      <sz val="10"/>
    </font>
    <font>
      <sz val="10"/>
    </font>
    <font>
      <sz val="10"/>
    </font>
    <font>
      <sz val="10"/>
    </font>
    <font>
      <sz val="9"/>
    </font>
    <font>
      <sz val="9"/>
    </font>
    <font>
      <sz val="9"/>
    </font>
    <font>
      <sz val="9"/>
    </font>
    <font>
      <sz val="11"/>
      <name val="等线"/>
    </font>
    <font>
      <sz val="11"/>
      <name val="等线"/>
    </font>
    <font>
      <sz val="11"/>
      <name val="等线"/>
    </font>
    <font>
      <sz val="11"/>
      <name val="等线"/>
    </font>
    <font>
      <sz val="11"/>
      <name val="等线"/>
    </font>
    <font>
      <sz val="9"/>
    </font>
    <font>
      <sz val="9"/>
    </font>
    <font>
      <sz val="11"/>
      <name val="等线"/>
    </font>
    <font>
      <sz val="9"/>
    </font>
    <font>
      <sz val="9"/>
    </font>
    <font>
      <sz val="9"/>
    </font>
    <font>
      <sz val="11"/>
      <name val="等线"/>
    </font>
    <font>
      <sz val="9"/>
    </font>
    <font>
      <sz val="9"/>
    </font>
    <font>
      <sz val="9"/>
    </font>
    <font>
      <sz val="9"/>
    </font>
    <font>
      <sz val="9"/>
    </font>
    <font>
      <sz val="9"/>
    </font>
    <font>
      <sz val="10"/>
    </font>
    <font>
      <sz val="10"/>
    </font>
    <font>
      <sz val="10"/>
    </font>
    <font>
      <sz val="10"/>
    </font>
    <font>
      <sz val="10"/>
    </font>
    <font>
      <sz val="9"/>
    </font>
    <font>
      <sz val="9"/>
    </font>
    <font>
      <sz val="9"/>
    </font>
    <font>
      <sz val="9"/>
    </font>
    <font>
      <sz val="9"/>
    </font>
    <font>
      <sz val="9"/>
    </font>
    <font>
      <sz val="9"/>
    </font>
    <font>
      <sz val="9"/>
    </font>
    <font>
      <sz val="9"/>
    </font>
    <font>
      <sz val="9"/>
    </font>
    <font>
      <sz val="9"/>
    </font>
    <font>
      <sz val="9"/>
    </font>
    <font>
      <sz val="9"/>
    </font>
    <font>
      <sz val="9"/>
    </font>
    <font>
      <sz val="9"/>
    </font>
    <font>
      <sz val="9"/>
    </font>
    <font>
      <sz val="9"/>
    </font>
    <font>
      <sz val="9"/>
    </font>
    <font>
      <sz val="9"/>
    </font>
    <font>
      <sz val="9"/>
    </font>
    <font>
      <sz val="9"/>
    </font>
    <font>
      <sz val="9"/>
    </font>
    <font>
      <sz val="9"/>
    </font>
    <font>
      <sz val="11"/>
      <name val="等线"/>
    </font>
    <font>
      <sz val="11"/>
      <name val="等线"/>
    </font>
    <font>
      <sz val="11"/>
      <name val="等线"/>
    </font>
    <font>
      <sz val="11"/>
      <name val="等线"/>
    </font>
    <font>
      <sz val="11"/>
      <name val="等线"/>
    </font>
    <font>
      <sz val="9"/>
    </font>
    <font>
      <sz val="11"/>
      <name val="等线"/>
    </font>
    <font>
      <sz val="11"/>
      <name val="等线"/>
    </font>
    <font>
      <sz val="9"/>
    </font>
    <font>
      <sz val="9"/>
    </font>
    <font>
      <sz val="9"/>
    </font>
    <font>
      <sz val="9"/>
    </font>
    <font>
      <sz val="9"/>
    </font>
    <font>
      <sz val="11"/>
      <name val="等线"/>
    </font>
    <font>
      <sz val="9"/>
    </font>
    <font>
      <sz val="9"/>
    </font>
    <font>
      <sz val="9"/>
    </font>
    <font>
      <sz val="9"/>
    </font>
    <font>
      <sz val="11"/>
      <name val="等线"/>
    </font>
    <font>
      <sz val="9"/>
    </font>
    <font>
      <sz val="9"/>
    </font>
    <font>
      <sz val="9"/>
    </font>
    <font>
      <sz val="10"/>
    </font>
    <font>
      <sz val="10"/>
    </font>
    <font>
      <sz val="10"/>
    </font>
    <font>
      <sz val="10"/>
      <color rgb="FF0089FF"/>
      <name val="Microsoft YaHei"/>
    </font>
    <font>
      <sz val="10"/>
      <color rgb="FF0089FF"/>
      <name val="Microsoft YaHei"/>
    </font>
    <font>
      <sz val="10"/>
      <color rgb="FF0089FF"/>
      <name val="Microsoft YaHei"/>
    </font>
    <font>
      <sz val="10"/>
      <color rgb="FF0089FF"/>
      <name val="Microsoft YaHei"/>
    </font>
    <font>
      <sz val="10"/>
    </font>
    <font>
      <sz val="10"/>
    </font>
    <font>
      <sz val="10"/>
    </font>
    <font>
      <sz val="10"/>
    </font>
    <font>
      <sz val="10"/>
    </font>
    <font>
      <sz val="10"/>
    </font>
    <font>
      <sz val="10"/>
    </font>
    <font>
      <sz val="10"/>
    </font>
    <font>
      <sz val="10"/>
    </font>
    <font>
      <sz val="10"/>
    </font>
    <font>
      <sz val="10"/>
      <color rgb="FF000000"/>
      <name val="SimHei"/>
    </font>
    <font>
      <sz val="10"/>
      <color rgb="FF000000"/>
      <name val="SimHei"/>
    </font>
    <font>
      <sz val="10"/>
      <color rgb="FF000000"/>
      <name val="SimHei"/>
    </font>
    <font>
      <sz val="9"/>
    </font>
    <font>
      <sz val="10"/>
      <color rgb="FF000000"/>
      <name val="SimHei"/>
    </font>
    <font>
      <sz val="10"/>
      <color rgb="FF000000"/>
      <name val="SimHei"/>
    </font>
    <font>
      <sz val="9"/>
    </font>
    <font>
      <sz val="9"/>
    </font>
    <font>
      <sz val="9"/>
    </font>
    <font>
      <sz val="10"/>
      <color rgb="FF000000"/>
      <name val="SimHei"/>
    </font>
    <font>
      <sz val="10"/>
      <color rgb="FF000000"/>
      <name val="SimHei"/>
    </font>
    <font>
      <sz val="9"/>
    </font>
    <font>
      <sz val="10"/>
      <color rgb="FF000000"/>
      <name val="SimHei"/>
    </font>
    <font>
      <sz val="9"/>
    </font>
    <font>
      <sz val="9"/>
    </font>
    <font>
      <sz val="10"/>
      <color rgb="FF000000"/>
      <name val="SimHei"/>
    </font>
    <font>
      <sz val="9"/>
    </font>
    <font>
      <sz val="9"/>
    </font>
    <font>
      <sz val="9"/>
    </font>
    <font>
      <sz val="9"/>
    </font>
    <font>
      <sz val="9"/>
    </font>
    <font>
      <sz val="10"/>
      <color rgb="FF000000"/>
      <name val="SimHei"/>
    </font>
    <font>
      <sz val="10"/>
      <color rgb="FF000000"/>
      <name val="SimHei"/>
    </font>
    <font>
      <sz val="9"/>
    </font>
    <font>
      <sz val="9"/>
    </font>
    <font>
      <sz val="10"/>
      <color rgb="FF000000"/>
      <name val="SimHei"/>
    </font>
    <font>
      <sz val="10"/>
      <color rgb="FF000000"/>
      <name val="SimHei"/>
    </font>
    <font>
      <sz val="10"/>
      <color rgb="FF000000"/>
      <name val="SimHei"/>
    </font>
    <font>
      <sz val="10"/>
      <color rgb="FF000000"/>
      <name val="等线"/>
    </font>
    <font>
      <sz val="10"/>
      <color rgb="FF000000"/>
      <name val="等线"/>
    </font>
    <font>
      <sz val="10"/>
      <color rgb="FF000000"/>
      <name val="等线"/>
    </font>
    <font>
      <sz val="10"/>
      <color rgb="FF000000"/>
      <name val="等线"/>
    </font>
    <font>
      <sz val="10"/>
      <color rgb="FF000000"/>
      <name val="等线"/>
    </font>
    <font>
      <sz val="10"/>
      <color rgb="FF000000"/>
      <name val="等线"/>
    </font>
    <font>
      <sz val="10"/>
      <color rgb="FF000000"/>
      <name val="SimHei"/>
    </font>
    <font>
      <sz val="10"/>
      <color rgb="FF000000"/>
      <name val="SimHei"/>
    </font>
    <font>
      <sz val="10"/>
      <color rgb="FF000000"/>
      <name val="SimHei"/>
    </font>
    <font>
      <sz val="9"/>
    </font>
    <font>
      <sz val="10"/>
      <color rgb="FF000000"/>
      <name val="SimHei"/>
    </font>
    <font>
      <sz val="10"/>
      <color rgb="FF000000"/>
      <name val="SimHei"/>
    </font>
    <font>
      <sz val="9"/>
    </font>
    <font>
      <sz val="9"/>
    </font>
    <font>
      <sz val="9"/>
    </font>
    <font>
      <sz val="10"/>
      <color rgb="FF000000"/>
      <name val="SimHei"/>
    </font>
    <font>
      <sz val="10"/>
      <color rgb="FF000000"/>
      <name val="SimHei"/>
    </font>
    <font>
      <sz val="9"/>
    </font>
    <font>
      <sz val="10"/>
      <color rgb="FF000000"/>
      <name val="SimHei"/>
    </font>
    <font>
      <sz val="9"/>
    </font>
    <font>
      <sz val="9"/>
    </font>
    <font>
      <sz val="10"/>
      <color rgb="FF000000"/>
      <name val="SimHei"/>
    </font>
    <font>
      <sz val="9"/>
    </font>
    <font>
      <sz val="9"/>
    </font>
    <font>
      <sz val="9"/>
    </font>
    <font>
      <sz val="9"/>
    </font>
    <font>
      <sz val="9"/>
    </font>
    <font>
      <sz val="9"/>
    </font>
    <font>
      <sz val="9"/>
    </font>
    <font>
      <sz val="9"/>
    </font>
    <font>
      <sz val="9"/>
    </font>
    <font>
      <sz val="9"/>
    </font>
    <font>
      <sz val="9"/>
    </font>
    <font>
      <sz val="9"/>
    </font>
    <font>
      <sz val="9"/>
    </font>
    <font>
      <sz val="9"/>
    </font>
    <font>
      <sz val="9"/>
    </font>
    <font>
      <sz val="9"/>
    </font>
    <font>
      <sz val="9"/>
    </font>
    <font>
      <sz val="9"/>
    </font>
    <font>
      <sz val="9"/>
    </font>
    <font>
      <sz val="9"/>
    </font>
    <font>
      <sz val="9"/>
    </font>
    <font>
      <sz val="9"/>
    </font>
    <font>
      <sz val="9"/>
    </font>
    <font>
      <sz val="9"/>
    </font>
    <font>
      <sz val="11"/>
      <name val="等线"/>
    </font>
    <font>
      <sz val="11"/>
      <name val="等线"/>
    </font>
    <font>
      <sz val="11"/>
      <name val="等线"/>
    </font>
    <font>
      <sz val="11"/>
      <name val="等线"/>
    </font>
    <font>
      <sz val="11"/>
      <name val="等线"/>
    </font>
    <font>
      <sz val="11"/>
      <name val="等线"/>
    </font>
    <font>
      <sz val="9"/>
    </font>
    <font>
      <sz val="11"/>
      <name val="等线"/>
    </font>
    <font>
      <sz val="11"/>
      <name val="等线"/>
    </font>
    <font>
      <sz val="11"/>
      <name val="等线"/>
    </font>
    <font>
      <sz val="9"/>
    </font>
    <font>
      <sz val="9"/>
    </font>
    <font>
      <sz val="11"/>
      <name val="等线"/>
    </font>
    <font>
      <sz val="9"/>
    </font>
    <font>
      <sz val="9"/>
    </font>
    <font>
      <sz val="11"/>
      <name val="等线"/>
    </font>
    <font>
      <sz val="11"/>
      <name val="等线"/>
    </font>
    <font>
      <sz val="11"/>
      <name val="等线"/>
    </font>
    <font>
      <sz val="11"/>
      <name val="等线"/>
    </font>
    <font>
      <sz val="9"/>
    </font>
    <font>
      <sz val="11"/>
      <name val="等线"/>
    </font>
    <font>
      <sz val="11"/>
      <name val="等线"/>
    </font>
    <font>
      <sz val="11"/>
      <name val="等线"/>
    </font>
    <font>
      <sz val="11"/>
      <name val="等线"/>
    </font>
    <font>
      <sz val="11"/>
      <name val="等线"/>
    </font>
    <font>
      <sz val="9"/>
    </font>
    <font>
      <sz val="9"/>
    </font>
    <font>
      <sz val="9"/>
    </font>
    <font>
      <sz val="11"/>
      <name val="等线"/>
    </font>
    <font>
      <sz val="10"/>
    </font>
    <font>
      <sz val="10"/>
    </font>
    <font>
      <sz val="10"/>
    </font>
    <font>
      <sz val="10"/>
    </font>
    <font>
      <sz val="10"/>
    </font>
    <font>
      <sz val="10"/>
    </font>
    <font>
      <sz val="10"/>
    </font>
    <font>
      <sz val="10"/>
      <color rgb="FF0089FF"/>
      <name val="Microsoft YaHei"/>
    </font>
    <font>
      <sz val="10"/>
      <color rgb="FF0089FF"/>
      <name val="Microsoft YaHei"/>
    </font>
    <font>
      <sz val="10"/>
      <color rgb="FF0089FF"/>
      <name val="Microsoft YaHei"/>
    </font>
    <font>
      <sz val="10"/>
      <color rgb="FF0089FF"/>
      <name val="Microsoft YaHei"/>
    </font>
    <font>
      <sz val="10"/>
    </font>
    <font>
      <sz val="10"/>
    </font>
    <font>
      <sz val="10"/>
    </font>
    <font>
      <sz val="10"/>
    </font>
    <font>
      <sz val="10"/>
    </font>
    <font>
      <sz val="10"/>
    </font>
    <font>
      <sz val="10"/>
    </font>
    <font>
      <sz val="10"/>
    </font>
    <font>
      <sz val="10"/>
    </font>
    <font>
      <sz val="10"/>
    </font>
    <font>
      <sz val="11"/>
      <name val="Microsoft YaHei"/>
    </font>
    <font>
      <sz val="11"/>
      <name val="Microsoft YaHei"/>
    </font>
    <font>
      <sz val="11"/>
      <name val="Microsoft YaHei"/>
    </font>
    <font>
      <sz val="11"/>
      <name val="Microsoft YaHei"/>
    </font>
    <font>
      <sz val="11"/>
      <name val="Microsoft YaHei"/>
    </font>
    <font>
      <sz val="11"/>
      <name val="Microsoft YaHei"/>
    </font>
    <font>
      <sz val="11"/>
      <name val="Microsoft YaHei"/>
    </font>
    <font>
      <sz val="11"/>
      <name val="Microsoft YaHei"/>
    </font>
    <font>
      <sz val="11"/>
      <name val="Microsoft YaHei"/>
    </font>
    <font>
      <sz val="11"/>
      <name val="Microsoft YaHei"/>
    </font>
    <font>
      <sz val="11"/>
      <name val="Microsoft YaHei"/>
    </font>
    <font>
      <sz val="11"/>
      <name val="Microsoft YaHei"/>
    </font>
    <font>
      <sz val="11"/>
      <name val="Microsoft YaHei"/>
    </font>
    <font>
      <sz val="11"/>
      <name val="Microsoft YaHei"/>
    </font>
    <font>
      <sz val="11"/>
      <name val="Microsoft YaHei"/>
    </font>
    <font>
      <sz val="11"/>
      <name val="Microsoft YaHei"/>
    </font>
    <font>
      <sz val="11"/>
      <name val="Microsoft YaHei"/>
    </font>
    <font>
      <sz val="11"/>
      <name val="Microsoft YaHei"/>
    </font>
    <font>
      <sz val="11"/>
      <name val="Microsoft YaHei"/>
    </font>
    <font>
      <sz val="11"/>
      <name val="Microsoft YaHei"/>
    </font>
    <font>
      <sz val="11"/>
      <name val="Microsoft YaHei"/>
    </font>
    <font>
      <sz val="11"/>
      <name val="Microsoft YaHei"/>
    </font>
    <font>
      <sz val="11"/>
      <name val="Microsoft YaHei"/>
    </font>
    <font>
      <sz val="11"/>
      <name val="Microsoft YaHei"/>
    </font>
    <font>
      <sz val="11"/>
      <name val="Microsoft YaHei"/>
    </font>
    <font>
      <sz val="11"/>
      <name val="Microsoft YaHei"/>
    </font>
    <font>
      <sz val="11"/>
      <name val="Microsoft YaHei"/>
    </font>
    <font>
      <sz val="11"/>
      <name val="Microsoft YaHei"/>
    </font>
    <font>
      <sz val="11"/>
      <name val="Microsoft YaHei"/>
    </font>
    <font>
      <sz val="11"/>
      <name val="Microsoft YaHei"/>
    </font>
    <font>
      <sz val="11"/>
      <name val="Microsoft YaHei"/>
    </font>
    <font>
      <sz val="11"/>
      <name val="Microsoft YaHei"/>
    </font>
    <font>
      <sz val="9"/>
    </font>
    <font>
      <sz val="10"/>
      <color rgb="FF0089FF"/>
    </font>
    <font>
      <sz val="10"/>
      <color rgb="FFFB8C00"/>
    </font>
    <font>
      <sz val="10"/>
      <color rgb="FF5DBEAC"/>
    </font>
    <font>
      <sz val="12"/>
      <color rgb="FF086DFF"/>
    </font>
    <font>
      <sz val="14"/>
      <name val="等线"/>
    </font>
  </fonts>
  <fills count="21">
    <fill>
      <patternFill patternType="none"/>
    </fill>
    <fill>
      <patternFill patternType="gray125"/>
    </fill>
    <fill>
      <patternFill patternType="solid">
        <fgColor rgb="FF086DFF"/>
      </patternFill>
    </fill>
    <fill>
      <patternFill patternType="solid">
        <fgColor rgb="FFF3F3F3"/>
      </patternFill>
    </fill>
    <fill>
      <patternFill patternType="solid">
        <fgColor rgb="FF0089FF"/>
      </patternFill>
    </fill>
    <fill>
      <patternFill patternType="solid">
        <fgColor rgb="FF5DBEAC"/>
      </patternFill>
    </fill>
    <fill>
      <patternFill patternType="solid">
        <fgColor rgb="FF6C3BCF"/>
      </patternFill>
    </fill>
    <fill>
      <patternFill patternType="solid">
        <fgColor rgb="FFFFF8B9"/>
      </patternFill>
    </fill>
    <fill>
      <patternFill patternType="solid">
        <fgColor rgb="FFFB8C00"/>
      </patternFill>
    </fill>
    <fill>
      <patternFill patternType="solid">
        <fgColor rgb="FFFFFFFF"/>
      </patternFill>
    </fill>
    <fill>
      <patternFill patternType="solid">
        <fgColor rgb="FFF6CCAC"/>
      </patternFill>
    </fill>
    <fill>
      <patternFill patternType="solid">
        <fgColor rgb="FFFCC102"/>
      </patternFill>
    </fill>
    <fill>
      <patternFill patternType="solid">
        <fgColor rgb="FFF2C150"/>
      </patternFill>
    </fill>
    <fill>
      <patternFill patternType="solid">
        <fgColor rgb="FF92D04F"/>
      </patternFill>
    </fill>
    <fill>
      <patternFill patternType="solid">
        <fgColor rgb="FFF7B07F"/>
      </patternFill>
    </fill>
    <fill>
      <patternFill patternType="solid">
        <fgColor rgb="FFFFFF00"/>
      </patternFill>
    </fill>
    <fill>
      <patternFill patternType="solid">
        <fgColor rgb="FF04B0F1"/>
      </patternFill>
    </fill>
    <fill>
      <patternFill patternType="solid">
        <fgColor rgb="FFD8D8D8"/>
      </patternFill>
    </fill>
    <fill>
      <patternFill patternType="solid">
        <fgColor rgb="FFFFE9E8"/>
      </patternFill>
    </fill>
    <fill>
      <patternFill patternType="solid">
        <fgColor rgb="FFC6F8DF"/>
      </patternFill>
    </fill>
    <fill>
      <patternFill patternType="solid">
        <fgColor rgb="FFBDD8EE"/>
      </patternFill>
    </fill>
  </fills>
  <borders count="37">
    <border>
      <left/>
      <right/>
      <top/>
      <bottom/>
      <diagonal/>
    </border>
    <border>
      <left style="thin">
        <color rgb="FF000000"/>
      </left>
      <right style="thin">
        <color rgb="FF000000"/>
      </right>
      <top style="thin">
        <color rgb="FF000000"/>
      </top>
      <bottom style="thin">
        <color rgb="FF000000"/>
      </bottom>
      <diagonal/>
    </border>
    <border>
      <left style="thin">
        <color rgb="FF0089FF"/>
      </left>
      <right style="thin">
        <color rgb="FF0089FF"/>
      </right>
      <top style="thin">
        <color rgb="FF0089FF"/>
      </top>
      <bottom style="thin">
        <color rgb="FF0089FF"/>
      </bottom>
      <diagonal/>
    </border>
    <border>
      <left style="thin">
        <color rgb="FF0089FF"/>
      </left>
      <right style="thin">
        <color rgb="FF0089FF"/>
      </right>
      <top/>
      <bottom style="thin">
        <color rgb="FF0089FF"/>
      </bottom>
      <diagonal/>
    </border>
    <border>
      <left style="thin">
        <color rgb="FFFFFFFF"/>
      </left>
      <right/>
      <top/>
      <bottom/>
      <diagonal/>
    </border>
    <border>
      <left/>
      <right style="thin">
        <color rgb="FF0089FF"/>
      </right>
      <top style="thin">
        <color rgb="FF0089FF"/>
      </top>
      <bottom style="thin">
        <color rgb="FF0089FF"/>
      </bottom>
      <diagonal/>
    </border>
    <border>
      <left style="thin">
        <color rgb="FF0089FF"/>
      </left>
      <right/>
      <top style="thin">
        <color rgb="FF0089FF"/>
      </top>
      <bottom/>
      <diagonal/>
    </border>
    <border>
      <left/>
      <right/>
      <top style="thin">
        <color rgb="FF0089FF"/>
      </top>
      <bottom/>
      <diagonal/>
    </border>
    <border>
      <left/>
      <right style="thin">
        <color rgb="FF0089FF"/>
      </right>
      <top style="thin">
        <color rgb="FF0089FF"/>
      </top>
      <bottom/>
      <diagonal/>
    </border>
    <border>
      <left style="thin">
        <color rgb="FF0089FF"/>
      </left>
      <right/>
      <top/>
      <bottom/>
      <diagonal/>
    </border>
    <border>
      <left/>
      <right style="thin">
        <color rgb="FF0089FF"/>
      </right>
      <top/>
      <bottom/>
      <diagonal/>
    </border>
    <border>
      <left style="thin">
        <color rgb="FF0089FF"/>
      </left>
      <right/>
      <top/>
      <bottom style="thin">
        <color rgb="FF0089FF"/>
      </bottom>
      <diagonal/>
    </border>
    <border>
      <left/>
      <right/>
      <top/>
      <bottom style="thin">
        <color rgb="FF0089FF"/>
      </bottom>
      <diagonal/>
    </border>
    <border>
      <left/>
      <right style="thin">
        <color rgb="FF0089FF"/>
      </right>
      <top/>
      <bottom style="thin">
        <color rgb="FF0089FF"/>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style="thin">
        <color rgb="FF000000"/>
      </top>
      <bottom style="thin">
        <color rgb="FF000000"/>
      </bottom>
      <diagonal/>
    </border>
    <border>
      <left style="thin">
        <color rgb="FF0089FF"/>
      </left>
      <right style="thin">
        <color rgb="FF0089FF"/>
      </right>
      <top style="thin">
        <color rgb="FF0089FF"/>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89FF"/>
      </left>
      <right/>
      <top style="thin">
        <color rgb="FF0089FF"/>
      </top>
      <bottom style="thin">
        <color rgb="FF0089FF"/>
      </bottom>
      <diagonal/>
    </border>
    <border>
      <left/>
      <right/>
      <top style="thin">
        <color rgb="FF0089FF"/>
      </top>
      <bottom style="thin">
        <color rgb="FF0089FF"/>
      </bottom>
      <diagonal/>
    </border>
    <border>
      <left/>
      <right style="thin">
        <color rgb="FF000000"/>
      </right>
      <top/>
      <bottom/>
      <diagonal/>
    </border>
    <border>
      <left/>
      <right/>
      <top style="thin">
        <color rgb="FFD5C8EE"/>
      </top>
      <bottom/>
      <diagonal/>
    </border>
    <border>
      <left style="thin">
        <color rgb="FF6C3BCF"/>
      </left>
      <right/>
      <top style="thin">
        <color rgb="FF6C3BCF"/>
      </top>
      <bottom/>
      <diagonal/>
    </border>
    <border>
      <left/>
      <right/>
      <top style="thin">
        <color rgb="FF6C3BCF"/>
      </top>
      <bottom/>
      <diagonal/>
    </border>
    <border>
      <left style="thin">
        <color rgb="FF408BFB"/>
      </left>
      <right/>
      <top/>
      <bottom/>
      <diagonal/>
    </border>
    <border>
      <left/>
      <right style="thin">
        <color rgb="FFD5C8EE"/>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D9D9D9"/>
      </left>
      <right style="thin">
        <color rgb="FFD9D9D9"/>
      </right>
      <top style="thin">
        <color rgb="FFD9D9D9"/>
      </top>
      <bottom style="thin">
        <color rgb="FFD9D9D9"/>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711">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0" xfId="0" applyFont="1">
      <alignment vertical="center" wrapText="1"/>
    </xf>
    <xf numFmtId="0" fontId="5" fillId="0" borderId="0" xfId="0" applyFont="1">
      <alignment vertical="center"/>
    </xf>
    <xf numFmtId="0" fontId="4" fillId="0" borderId="1" xfId="0" applyFont="1" applyBorder="1" applyProtection="1">
      <alignment vertical="center"/>
    </xf>
    <xf numFmtId="0" fontId="4" fillId="2" borderId="2" xfId="0" applyFont="1" applyFill="1" applyBorder="1" applyProtection="1">
      <alignment vertical="center"/>
    </xf>
    <xf numFmtId="0" fontId="4" fillId="2" borderId="3" xfId="0" applyFont="1" applyFill="1" applyBorder="1" applyProtection="1">
      <alignment vertical="center"/>
    </xf>
    <xf numFmtId="0" fontId="6" fillId="3" borderId="4" xfId="0" applyFont="1" applyFill="1" applyBorder="1" applyProtection="1">
      <alignment horizontal="center" vertical="center"/>
    </xf>
    <xf numFmtId="0" fontId="5" fillId="2" borderId="5" xfId="0" applyFont="1" applyFill="1" applyBorder="1" applyProtection="1">
      <alignment vertical="center"/>
    </xf>
    <xf numFmtId="0" fontId="4" fillId="0" borderId="1" xfId="0" applyFont="1" applyBorder="1" applyProtection="1">
      <alignment horizontal="center" vertical="center"/>
    </xf>
    <xf numFmtId="0" fontId="4" fillId="0" borderId="1" xfId="0" applyFont="1" applyBorder="1" applyProtection="1">
      <alignment horizontal="left" vertical="center" wrapText="1"/>
    </xf>
    <xf numFmtId="0" fontId="7" fillId="0" borderId="1" xfId="0" applyFont="1" applyBorder="1" applyProtection="1">
      <alignment horizontal="center" vertical="center"/>
    </xf>
    <xf numFmtId="0" fontId="7" fillId="0" borderId="1" xfId="0" applyFont="1" applyBorder="1" applyProtection="1">
      <alignment vertical="center"/>
    </xf>
    <xf numFmtId="0" fontId="8" fillId="0" borderId="1" xfId="0" applyFont="1" applyBorder="1" applyProtection="1">
      <alignment horizontal="center" vertical="center"/>
    </xf>
    <xf numFmtId="0" fontId="4" fillId="0" borderId="1" xfId="0" applyFont="1" applyBorder="1" applyProtection="1">
      <alignment vertical="center" wrapText="1"/>
    </xf>
    <xf numFmtId="0" fontId="5" fillId="2" borderId="3" xfId="0" applyFont="1" applyFill="1" applyBorder="1" applyProtection="1">
      <alignment vertical="center"/>
    </xf>
    <xf numFmtId="0" fontId="9" fillId="3" borderId="0" xfId="0" applyFont="1" applyFill="1">
      <alignment horizontal="center" vertical="center"/>
    </xf>
    <xf numFmtId="0" fontId="9" fillId="0" borderId="0" xfId="0" applyFont="1">
      <alignment horizontal="center" vertical="center"/>
    </xf>
    <xf numFmtId="0" fontId="5" fillId="2" borderId="2" xfId="0" applyFont="1" applyFill="1" applyBorder="1" applyProtection="1">
      <alignment vertical="center"/>
    </xf>
    <xf numFmtId="0" fontId="5" fillId="3" borderId="0" xfId="0" applyFont="1" applyFill="1">
      <alignment vertical="center"/>
    </xf>
    <xf numFmtId="0" fontId="10" fillId="2" borderId="6" xfId="0" applyFont="1" applyFill="1" applyBorder="1" applyProtection="1">
      <alignment horizontal="center" vertical="center"/>
    </xf>
    <xf numFmtId="0" fontId="11" fillId="0" borderId="7" xfId="0" applyFont="1" applyBorder="1" applyProtection="1">
      <alignment vertical="center"/>
    </xf>
    <xf numFmtId="0" fontId="11" fillId="0" borderId="8" xfId="0" applyFont="1" applyBorder="1" applyProtection="1">
      <alignment vertical="center"/>
    </xf>
    <xf numFmtId="0" fontId="11" fillId="0" borderId="9" xfId="0" applyFont="1" applyBorder="1" applyProtection="1">
      <alignment vertical="center"/>
    </xf>
    <xf numFmtId="0" fontId="11" fillId="0" borderId="0" xfId="0" applyFont="1">
      <alignment vertical="center"/>
    </xf>
    <xf numFmtId="0" fontId="11" fillId="0" borderId="10" xfId="0" applyFont="1" applyBorder="1" applyProtection="1">
      <alignment vertical="center"/>
    </xf>
    <xf numFmtId="0" fontId="11" fillId="0" borderId="11" xfId="0" applyFont="1" applyBorder="1" applyProtection="1">
      <alignment vertical="center"/>
    </xf>
    <xf numFmtId="0" fontId="11" fillId="0" borderId="12" xfId="0" applyFont="1" applyBorder="1" applyProtection="1">
      <alignment vertical="center"/>
    </xf>
    <xf numFmtId="0" fontId="11" fillId="0" borderId="13" xfId="0" applyFont="1" applyBorder="1" applyProtection="1">
      <alignment vertical="center"/>
    </xf>
    <xf numFmtId="0" fontId="4" fillId="0" borderId="14" xfId="0" applyFont="1" applyBorder="1" applyProtection="1">
      <alignment vertical="center"/>
    </xf>
    <xf numFmtId="0" fontId="12" fillId="0" borderId="15" xfId="0" applyFont="1" applyBorder="1" applyProtection="1">
      <alignment horizontal="center" vertical="center"/>
    </xf>
    <xf numFmtId="0" fontId="4" fillId="0" borderId="16" xfId="0" applyFont="1" applyBorder="1" applyProtection="1">
      <alignment vertical="center"/>
    </xf>
    <xf numFmtId="0" fontId="13" fillId="0" borderId="17" xfId="0" applyFont="1" applyBorder="1" applyProtection="1">
      <alignment vertical="center"/>
    </xf>
    <xf numFmtId="0" fontId="14" fillId="0" borderId="18" xfId="0" applyFont="1" applyBorder="1" applyProtection="1">
      <alignment horizontal="center" vertical="center"/>
    </xf>
    <xf numFmtId="0" fontId="13" fillId="0" borderId="19" xfId="0" applyFont="1" applyBorder="1" applyProtection="1">
      <alignment vertical="center"/>
    </xf>
    <xf numFmtId="0" fontId="5" fillId="2" borderId="8" xfId="0" applyFont="1" applyFill="1" applyBorder="1" applyProtection="1">
      <alignment vertical="center"/>
    </xf>
    <xf numFmtId="0" fontId="5" fillId="2" borderId="20" xfId="0" applyFont="1" applyFill="1" applyBorder="1" applyProtection="1">
      <alignment vertical="center"/>
    </xf>
    <xf numFmtId="0" fontId="4" fillId="0" borderId="21" xfId="0" applyFont="1" applyBorder="1" applyProtection="1">
      <alignment horizontal="center" vertical="center"/>
    </xf>
    <xf numFmtId="0" fontId="4" fillId="0" borderId="18" xfId="0" applyFont="1" applyBorder="1" applyProtection="1">
      <alignment vertical="center"/>
    </xf>
    <xf numFmtId="0" fontId="15" fillId="0" borderId="1" xfId="0" applyFont="1" applyBorder="1" applyProtection="1">
      <alignment horizontal="center" vertical="center"/>
    </xf>
    <xf numFmtId="0" fontId="4" fillId="0" borderId="22" xfId="0" applyFont="1" applyBorder="1" applyProtection="1">
      <alignment vertical="center"/>
    </xf>
    <xf numFmtId="0" fontId="12" fillId="0" borderId="1" xfId="0" applyFont="1" applyBorder="1" applyProtection="1">
      <alignment horizontal="center" vertical="center"/>
    </xf>
    <xf numFmtId="0" fontId="4" fillId="0" borderId="23" xfId="0" applyFont="1" applyBorder="1" applyProtection="1">
      <alignment vertical="center"/>
    </xf>
    <xf numFmtId="0" fontId="4" fillId="0" borderId="0" xfId="0" applyFont="1">
      <alignment horizontal="center" vertical="center"/>
    </xf>
    <xf numFmtId="0" fontId="4" fillId="0" borderId="0" xfId="0" applyFont="1">
      <alignment vertical="center"/>
    </xf>
    <xf numFmtId="0" fontId="16" fillId="4" borderId="5" xfId="0" applyFont="1" applyFill="1" applyBorder="1" applyProtection="1">
      <alignment horizontal="center" vertical="center"/>
    </xf>
    <xf numFmtId="0" fontId="17" fillId="0" borderId="24" xfId="0" applyFont="1" applyBorder="1" applyProtection="1">
      <alignment horizontal="center" vertical="center"/>
    </xf>
    <xf numFmtId="0" fontId="14" fillId="0" borderId="1" xfId="0" applyFont="1" applyBorder="1" applyProtection="1">
      <alignment horizontal="center" vertical="center"/>
    </xf>
    <xf numFmtId="0" fontId="4" fillId="0" borderId="25" xfId="0" applyFont="1" applyBorder="1" applyProtection="1">
      <alignment vertical="center"/>
    </xf>
    <xf numFmtId="0" fontId="16" fillId="5" borderId="0" xfId="0" applyFont="1" applyFill="1">
      <alignment horizontal="center" vertical="center"/>
    </xf>
    <xf numFmtId="0" fontId="4" fillId="0" borderId="7" xfId="0" applyFont="1" applyBorder="1" applyProtection="1">
      <alignment vertical="center"/>
    </xf>
    <xf numFmtId="0" fontId="16" fillId="4" borderId="26" xfId="0" applyFont="1" applyFill="1" applyBorder="1" applyProtection="1">
      <alignment horizontal="center" vertical="center"/>
    </xf>
    <xf numFmtId="0" fontId="18" fillId="0" borderId="1" xfId="0" applyFont="1" applyBorder="1" applyProtection="1">
      <alignment horizontal="center" vertical="center"/>
    </xf>
    <xf numFmtId="0" fontId="4" fillId="0" borderId="0" xfId="0" applyFont="1">
      <alignment vertical="center"/>
    </xf>
    <xf numFmtId="0" fontId="19" fillId="2" borderId="0" xfId="0" applyFont="1" applyFill="1">
      <alignment horizontal="center" vertical="center"/>
    </xf>
    <xf numFmtId="0" fontId="4" fillId="0" borderId="24" xfId="0" applyFont="1" applyBorder="1" applyProtection="1">
      <alignment vertical="center"/>
    </xf>
    <xf numFmtId="0" fontId="4" fillId="0" borderId="19" xfId="0" applyFont="1" applyBorder="1" applyProtection="1">
      <alignment vertical="center"/>
    </xf>
    <xf numFmtId="0" fontId="4" fillId="0" borderId="9" xfId="0" applyFont="1" applyBorder="1" applyProtection="1">
      <alignment vertical="center"/>
    </xf>
    <xf numFmtId="0" fontId="16" fillId="4" borderId="8" xfId="0" applyFont="1" applyFill="1" applyBorder="1" applyProtection="1">
      <alignment horizontal="center" vertical="center"/>
    </xf>
    <xf numFmtId="0" fontId="16" fillId="4" borderId="6" xfId="0" applyFont="1" applyFill="1" applyBorder="1" applyProtection="1">
      <alignment horizontal="center" vertical="center"/>
    </xf>
    <xf numFmtId="0" fontId="4" fillId="0" borderId="27" xfId="0" applyFont="1" applyBorder="1" applyProtection="1">
      <alignment vertical="center"/>
    </xf>
    <xf numFmtId="0" fontId="4" fillId="0" borderId="0" xfId="0" applyFont="1">
      <alignment horizontal="left" vertical="center"/>
    </xf>
    <xf numFmtId="0" fontId="4" fillId="0" borderId="15" xfId="0" applyFont="1" applyBorder="1" applyProtection="1">
      <alignment vertical="center"/>
    </xf>
    <xf numFmtId="0" fontId="20" fillId="0" borderId="0" xfId="0" applyFont="1">
      <alignment vertical="center"/>
    </xf>
    <xf numFmtId="0" fontId="4" fillId="0" borderId="28" xfId="0" applyFont="1" applyBorder="1" applyProtection="1">
      <alignment vertical="center"/>
    </xf>
    <xf numFmtId="0" fontId="7" fillId="0" borderId="21" xfId="0" applyFont="1" applyBorder="1" applyProtection="1">
      <alignment horizontal="center" vertical="center"/>
    </xf>
    <xf numFmtId="0" fontId="4" fillId="0" borderId="5" xfId="0" applyFont="1" applyBorder="1" applyProtection="1">
      <alignment vertical="center"/>
    </xf>
    <xf numFmtId="0" fontId="4" fillId="2" borderId="0" xfId="0" applyFont="1" applyFill="1">
      <alignment vertical="center"/>
    </xf>
    <xf numFmtId="0" fontId="8" fillId="0" borderId="21" xfId="0" applyFont="1" applyBorder="1" applyProtection="1">
      <alignment horizontal="center" vertical="center"/>
    </xf>
    <xf numFmtId="0" fontId="5" fillId="2" borderId="26" xfId="0" applyFont="1" applyFill="1" applyBorder="1" applyProtection="1">
      <alignment vertical="center"/>
    </xf>
    <xf numFmtId="0" fontId="4" fillId="0" borderId="21" xfId="0" applyFont="1" applyBorder="1" applyProtection="1">
      <alignment vertical="center" wrapText="1"/>
    </xf>
    <xf numFmtId="0" fontId="20" fillId="3" borderId="0" xfId="0" applyFont="1" applyFill="1">
      <alignment horizontal="left" vertical="center" wrapText="1"/>
    </xf>
    <xf numFmtId="0" fontId="21" fillId="3" borderId="0" xfId="0" applyFont="1" applyFill="1">
      <alignment horizontal="center" vertical="center" wrapText="1"/>
    </xf>
    <xf numFmtId="0" fontId="4" fillId="0" borderId="21" xfId="0" applyFont="1" applyBorder="1" applyProtection="1">
      <alignment horizontal="left" vertical="center" wrapText="1"/>
    </xf>
    <xf numFmtId="0" fontId="21" fillId="3" borderId="0" xfId="0" applyFont="1" applyFill="1">
      <alignment horizontal="right" vertical="center" wrapText="1"/>
    </xf>
    <xf numFmtId="0" fontId="22" fillId="4" borderId="0" xfId="0" applyFont="1" applyFill="1">
      <alignment horizontal="center" vertical="center"/>
    </xf>
    <xf numFmtId="0" fontId="23" fillId="3" borderId="0" xfId="0" applyFont="1" applyFill="1">
      <alignment horizontal="left" vertical="center"/>
    </xf>
    <xf numFmtId="0" fontId="22" fillId="3" borderId="0" xfId="0" applyFont="1" applyFill="1">
      <alignment horizontal="left" vertical="center"/>
    </xf>
    <xf numFmtId="0" fontId="24" fillId="0" borderId="0" xfId="0" applyFont="1">
      <alignment horizontal="center" vertical="center"/>
    </xf>
    <xf numFmtId="0" fontId="22" fillId="0" borderId="0" xfId="0" applyFont="1">
      <alignment vertical="center"/>
    </xf>
    <xf numFmtId="0" fontId="24" fillId="0" borderId="29" xfId="0" applyFont="1" applyBorder="1" applyProtection="1">
      <alignment horizontal="center" vertical="center"/>
    </xf>
    <xf numFmtId="0" fontId="22" fillId="0" borderId="29" xfId="0" applyFont="1" applyBorder="1" applyProtection="1">
      <alignment vertical="center"/>
    </xf>
    <xf numFmtId="0" fontId="23" fillId="4" borderId="0" xfId="0" applyFont="1" applyFill="1">
      <alignment horizontal="left" vertical="center"/>
    </xf>
    <xf numFmtId="0" fontId="25" fillId="6" borderId="30" xfId="0" applyFont="1" applyFill="1" applyBorder="1" applyProtection="1">
      <alignment horizontal="center" vertical="center"/>
    </xf>
    <xf numFmtId="0" fontId="18" fillId="7" borderId="31" xfId="0" applyFont="1" applyFill="1" applyBorder="1" applyProtection="1">
      <alignment horizontal="center" vertical="center"/>
    </xf>
    <xf numFmtId="0" fontId="26" fillId="0" borderId="0" xfId="0" applyFont="1">
      <alignment horizontal="center" vertical="center" wrapText="1"/>
    </xf>
    <xf numFmtId="0" fontId="27" fillId="0" borderId="0" xfId="0" applyFont="1">
      <alignment horizontal="center" vertical="center" wrapText="1"/>
    </xf>
    <xf numFmtId="0" fontId="28" fillId="0" borderId="0" xfId="0" applyFont="1">
      <alignment horizontal="center" vertical="center" wrapText="1"/>
    </xf>
    <xf numFmtId="0" fontId="29" fillId="0" borderId="0" xfId="0" applyFont="1">
      <alignment horizontal="center" vertical="center"/>
    </xf>
    <xf numFmtId="0" fontId="29" fillId="0" borderId="9" xfId="0" applyFont="1" applyBorder="1" applyProtection="1">
      <alignment horizontal="center" vertical="center"/>
    </xf>
    <xf numFmtId="0" fontId="7" fillId="0" borderId="21" xfId="0" applyFont="1" applyBorder="1" applyProtection="1">
      <alignment horizontal="center" vertical="center"/>
    </xf>
    <xf numFmtId="0" fontId="4" fillId="0" borderId="23" xfId="0" applyFont="1" applyBorder="1" applyProtection="1">
      <alignment horizontal="center" vertical="center"/>
    </xf>
    <xf numFmtId="0" fontId="4" fillId="0" borderId="22" xfId="0" applyFont="1" applyBorder="1" applyProtection="1">
      <alignment horizontal="center" vertical="center"/>
    </xf>
    <xf numFmtId="0" fontId="4" fillId="0" borderId="18" xfId="0" applyFont="1" applyBorder="1" applyProtection="1">
      <alignment horizontal="center" vertical="center"/>
    </xf>
    <xf numFmtId="0" fontId="4" fillId="0" borderId="14" xfId="0" applyFont="1" applyBorder="1" applyProtection="1">
      <alignment horizontal="center" vertical="center"/>
    </xf>
    <xf numFmtId="0" fontId="4" fillId="0" borderId="16" xfId="0" applyFont="1" applyBorder="1" applyProtection="1">
      <alignment horizontal="center" vertical="center"/>
    </xf>
    <xf numFmtId="0" fontId="20" fillId="0" borderId="12" xfId="0" applyFont="1" applyBorder="1" applyProtection="1">
      <alignment horizontal="left" vertical="top" wrapText="1"/>
    </xf>
    <xf numFmtId="0" fontId="20" fillId="0" borderId="11" xfId="0" applyFont="1" applyBorder="1" applyProtection="1">
      <alignment horizontal="left" vertical="top" wrapText="1"/>
    </xf>
    <xf numFmtId="0" fontId="30" fillId="8" borderId="0" xfId="0" applyFont="1" applyFill="1">
      <alignment horizontal="center" vertical="center"/>
    </xf>
    <xf numFmtId="0" fontId="20" fillId="0" borderId="0" xfId="0" applyFont="1">
      <alignment horizontal="left" vertical="top" wrapText="1"/>
    </xf>
    <xf numFmtId="0" fontId="20" fillId="0" borderId="32" xfId="0" applyFont="1" applyBorder="1" applyProtection="1">
      <alignment horizontal="left" vertical="top" wrapText="1"/>
    </xf>
    <xf numFmtId="0" fontId="29" fillId="9" borderId="0" xfId="0" applyFont="1" applyFill="1">
      <alignment horizontal="center" vertical="center"/>
    </xf>
    <xf numFmtId="0" fontId="31" fillId="0" borderId="33" xfId="0" applyFont="1" applyBorder="1" applyProtection="1">
      <alignment horizontal="center" vertical="center"/>
    </xf>
    <xf numFmtId="0" fontId="18" fillId="0" borderId="0" xfId="0" applyFont="1">
      <alignment horizontal="center" vertical="center"/>
    </xf>
    <xf numFmtId="0" fontId="31" fillId="3" borderId="0" xfId="0" applyFont="1" applyFill="1">
      <alignment horizontal="center" vertical="center"/>
    </xf>
    <xf numFmtId="0" fontId="32" fillId="0" borderId="0" xfId="0" applyFont="1">
      <alignment horizontal="center" vertical="center"/>
    </xf>
    <xf numFmtId="0" fontId="4" fillId="0" borderId="0" xfId="0" applyFont="1">
      <alignment horizontal="center" vertical="center"/>
    </xf>
    <xf numFmtId="0" fontId="32" fillId="0" borderId="29" xfId="0" applyFont="1" applyBorder="1" applyProtection="1">
      <alignment horizontal="center" vertical="center"/>
    </xf>
    <xf numFmtId="0" fontId="32" fillId="2" borderId="0" xfId="0" applyFont="1" applyFill="1">
      <alignment vertical="center"/>
    </xf>
    <xf numFmtId="0" fontId="4" fillId="0" borderId="17" xfId="0" applyFont="1" applyBorder="1" applyProtection="1">
      <alignment vertical="center"/>
    </xf>
    <xf numFmtId="0" fontId="20" fillId="0" borderId="0" xfId="0" applyFont="1">
      <alignment vertical="center"/>
    </xf>
    <xf numFmtId="0" fontId="4" fillId="0" borderId="34" xfId="0" applyFont="1" applyBorder="1" applyProtection="1">
      <alignment vertical="center"/>
    </xf>
    <xf numFmtId="0" fontId="17" fillId="0" borderId="19" xfId="0" applyFont="1" applyBorder="1" applyProtection="1">
      <alignment horizontal="center" vertical="center"/>
    </xf>
    <xf numFmtId="0" fontId="17" fillId="0" borderId="1" xfId="0" applyFont="1" applyBorder="1" applyProtection="1">
      <alignment horizontal="center" vertical="center"/>
    </xf>
    <xf numFmtId="0" fontId="4" fillId="0" borderId="1" xfId="0" applyFont="1" applyBorder="1" applyProtection="1">
      <alignment horizontal="center" vertical="center"/>
    </xf>
    <xf numFmtId="0" fontId="17" fillId="0" borderId="15" xfId="0" applyFont="1" applyBorder="1" applyProtection="1">
      <alignment horizontal="center" vertical="center"/>
    </xf>
    <xf numFmtId="0" fontId="17" fillId="0" borderId="34" xfId="0" applyFont="1" applyBorder="1" applyProtection="1">
      <alignment horizontal="center" vertical="center"/>
    </xf>
    <xf numFmtId="0" fontId="4" fillId="0" borderId="17" xfId="0" applyFont="1" applyBorder="1" applyProtection="1">
      <alignment vertical="center" wrapText="1"/>
    </xf>
    <xf numFmtId="0" fontId="17" fillId="0" borderId="15" xfId="0" applyFont="1" applyBorder="1" applyProtection="1">
      <alignment horizontal="center" vertical="center"/>
    </xf>
    <xf numFmtId="0" fontId="4" fillId="0" borderId="15" xfId="0" applyFont="1" applyBorder="1" applyProtection="1">
      <alignment horizontal="center" vertical="center"/>
    </xf>
    <xf numFmtId="0" fontId="4" fillId="0" borderId="15" xfId="0" applyFont="1" applyBorder="1" applyProtection="1">
      <alignment horizontal="center" vertical="center"/>
    </xf>
    <xf numFmtId="0" fontId="33" fillId="0" borderId="1" xfId="0" applyFont="1" applyBorder="1" applyProtection="1">
      <alignment horizontal="center" vertical="center"/>
    </xf>
    <xf numFmtId="0" fontId="20" fillId="0" borderId="1" xfId="0" applyFont="1" applyBorder="1" applyProtection="1">
      <alignment vertical="center"/>
    </xf>
    <xf numFmtId="0" fontId="34" fillId="0" borderId="34" xfId="0" applyFont="1" applyBorder="1" applyProtection="1">
      <alignment horizontal="center" vertical="center"/>
    </xf>
    <xf numFmtId="0" fontId="34" fillId="0" borderId="1" xfId="0" applyFont="1" applyBorder="1" applyProtection="1">
      <alignment horizontal="center" vertical="center"/>
    </xf>
    <xf numFmtId="0" fontId="34" fillId="0" borderId="17" xfId="0" applyFont="1" applyBorder="1" applyProtection="1">
      <alignment horizontal="center" vertical="center"/>
    </xf>
    <xf numFmtId="0" fontId="20" fillId="0" borderId="1" xfId="0" applyFont="1" applyBorder="1" applyProtection="1">
      <alignment vertical="center" wrapText="1"/>
    </xf>
    <xf numFmtId="0" fontId="4" fillId="0" borderId="34" xfId="0" applyFont="1" applyBorder="1" applyProtection="1">
      <alignment horizontal="center" vertical="center"/>
    </xf>
    <xf numFmtId="0" fontId="4" fillId="0" borderId="35" xfId="0" applyFont="1" applyBorder="1" applyProtection="1">
      <alignment vertical="center"/>
    </xf>
    <xf numFmtId="0" fontId="35" fillId="10" borderId="1" xfId="0" applyFont="1" applyFill="1" applyBorder="1" applyProtection="1">
      <alignment horizontal="center" vertical="center"/>
    </xf>
    <xf numFmtId="0" fontId="36" fillId="0" borderId="29" xfId="0" applyFont="1" applyBorder="1" applyProtection="1">
      <alignment horizontal="center" vertical="center"/>
    </xf>
    <xf numFmtId="0" fontId="35" fillId="10" borderId="1" xfId="0" applyFont="1" applyFill="1" applyBorder="1" applyProtection="1">
      <alignment horizontal="center" vertical="center" wrapText="1"/>
    </xf>
    <xf numFmtId="0" fontId="37" fillId="0" borderId="1" xfId="0" applyFont="1" applyBorder="1" applyProtection="1">
      <alignment horizontal="center" vertical="center" wrapText="1"/>
    </xf>
    <xf numFmtId="0" fontId="31" fillId="0" borderId="0" xfId="0" applyFont="1">
      <alignment horizontal="center" vertical="center"/>
    </xf>
    <xf numFmtId="0" fontId="4" fillId="11" borderId="0" xfId="0" applyFont="1" applyFill="1">
      <alignment vertical="center"/>
    </xf>
    <xf numFmtId="0" fontId="38" fillId="0" borderId="1" xfId="0" applyFont="1" applyBorder="1" applyProtection="1">
      <alignment horizontal="left" vertical="center" wrapText="1"/>
    </xf>
    <xf numFmtId="0" fontId="37" fillId="11" borderId="1" xfId="0" applyFont="1" applyFill="1" applyBorder="1" applyProtection="1">
      <alignment horizontal="center" vertical="center" wrapText="1"/>
    </xf>
    <xf numFmtId="0" fontId="4" fillId="0" borderId="29" xfId="0" applyFont="1" applyBorder="1" applyProtection="1">
      <alignment vertical="center"/>
    </xf>
    <xf numFmtId="0" fontId="38" fillId="11" borderId="1" xfId="0" applyFont="1" applyFill="1" applyBorder="1" applyProtection="1">
      <alignment horizontal="left" vertical="center" wrapText="1"/>
    </xf>
    <xf numFmtId="0" fontId="13" fillId="12" borderId="0" xfId="0" applyFont="1" applyFill="1">
      <alignment horizontal="center" vertical="center"/>
    </xf>
    <xf numFmtId="0" fontId="39" fillId="13" borderId="0" xfId="0" applyFont="1" applyFill="1">
      <alignment horizontal="center" vertical="center"/>
    </xf>
    <xf numFmtId="0" fontId="13" fillId="0" borderId="0" xfId="0" applyFont="1">
      <alignment horizontal="center" vertical="center"/>
    </xf>
    <xf numFmtId="0" fontId="39" fillId="0" borderId="0" xfId="0" applyFont="1">
      <alignment horizontal="center" vertical="center"/>
    </xf>
    <xf numFmtId="0" fontId="40" fillId="0" borderId="29" xfId="0" applyFont="1" applyBorder="1" applyProtection="1">
      <alignment horizontal="center" vertical="center"/>
    </xf>
    <xf numFmtId="0" fontId="38" fillId="0" borderId="1" xfId="0" applyFont="1" applyBorder="1" applyProtection="1">
      <alignment horizontal="center" vertical="center" wrapText="1"/>
    </xf>
    <xf numFmtId="0" fontId="41" fillId="0" borderId="1" xfId="0" applyFont="1" applyBorder="1" applyProtection="1">
      <alignment horizontal="center" vertical="center" wrapText="1"/>
    </xf>
    <xf numFmtId="0" fontId="38" fillId="11" borderId="1" xfId="0" applyFont="1" applyFill="1" applyBorder="1" applyProtection="1">
      <alignment horizontal="center" vertical="center" wrapText="1"/>
    </xf>
    <xf numFmtId="0" fontId="41" fillId="11" borderId="1" xfId="0" applyFont="1" applyFill="1" applyBorder="1" applyProtection="1">
      <alignment horizontal="center" vertical="center" wrapText="1"/>
    </xf>
    <xf numFmtId="0" fontId="42" fillId="0" borderId="0" xfId="0" applyFont="1">
      <alignment vertical="center"/>
    </xf>
    <xf numFmtId="0" fontId="18" fillId="0" borderId="34" xfId="0" applyFont="1" applyBorder="1" applyProtection="1">
      <alignment horizontal="center" vertical="center"/>
    </xf>
    <xf numFmtId="0" fontId="43" fillId="0" borderId="21" xfId="0" applyFont="1" applyBorder="1" applyProtection="1">
      <alignment horizontal="center" vertical="center"/>
    </xf>
    <xf numFmtId="0" fontId="18" fillId="0" borderId="0" xfId="0" applyFont="1">
      <alignment horizontal="center" vertical="center" wrapText="1"/>
    </xf>
    <xf numFmtId="0" fontId="44" fillId="0" borderId="1" xfId="0" applyFont="1" applyBorder="1" applyProtection="1">
      <alignment horizontal="center" vertical="center" wrapText="1"/>
    </xf>
    <xf numFmtId="0" fontId="4" fillId="12" borderId="1" xfId="0" applyFont="1" applyFill="1" applyBorder="1" applyProtection="1">
      <alignment horizontal="center" vertical="center"/>
    </xf>
    <xf numFmtId="0" fontId="44" fillId="0" borderId="1" xfId="0" applyFont="1" applyBorder="1" applyProtection="1">
      <alignment horizontal="center" vertical="center" wrapText="1"/>
    </xf>
    <xf numFmtId="0" fontId="5" fillId="0" borderId="1" xfId="0" applyFont="1" applyBorder="1" applyProtection="1">
      <alignment vertical="center"/>
    </xf>
    <xf numFmtId="0" fontId="5" fillId="0" borderId="1" xfId="0" applyFont="1" applyBorder="1" applyProtection="1">
      <alignment horizontal="center" vertical="center"/>
    </xf>
    <xf numFmtId="0" fontId="45" fillId="0" borderId="1" xfId="0" applyFont="1" applyBorder="1" applyProtection="1">
      <alignment horizontal="center" vertical="center" wrapText="1"/>
    </xf>
    <xf numFmtId="0" fontId="32" fillId="0" borderId="1" xfId="0" applyFont="1" applyBorder="1" applyProtection="1">
      <alignment horizontal="center" vertical="center"/>
    </xf>
    <xf numFmtId="0" fontId="46" fillId="14" borderId="1" xfId="0" applyFont="1" applyFill="1" applyBorder="1" applyProtection="1">
      <alignment horizontal="left" vertical="center"/>
    </xf>
    <xf numFmtId="0" fontId="47" fillId="0" borderId="1" xfId="0" applyFont="1" applyBorder="1" applyProtection="1">
      <alignment horizontal="center" vertical="center" wrapText="1"/>
    </xf>
    <xf numFmtId="9" fontId="37" fillId="0" borderId="1" xfId="0" applyNumberFormat="1" applyFont="1" applyBorder="1" applyProtection="1">
      <alignment horizontal="center" vertical="center" wrapText="1"/>
    </xf>
    <xf numFmtId="9" fontId="37" fillId="0" borderId="1" xfId="0" applyNumberFormat="1" applyFont="1" applyBorder="1" applyProtection="1">
      <alignment horizontal="center" vertical="center" wrapText="1"/>
    </xf>
    <xf numFmtId="0" fontId="37" fillId="15" borderId="1" xfId="0" applyFont="1" applyFill="1" applyBorder="1" applyProtection="1">
      <alignment horizontal="center" vertical="center" wrapText="1"/>
    </xf>
    <xf numFmtId="0" fontId="37" fillId="16" borderId="1" xfId="0" applyFont="1" applyFill="1" applyBorder="1" applyProtection="1">
      <alignment horizontal="left" vertical="center" wrapText="1"/>
    </xf>
    <xf numFmtId="0" fontId="48" fillId="0" borderId="1" xfId="0" applyFont="1" applyBorder="1" applyProtection="1">
      <alignment horizontal="center" vertical="center" wrapText="1"/>
    </xf>
    <xf numFmtId="0" fontId="32" fillId="9" borderId="1" xfId="0" applyFont="1" applyFill="1" applyBorder="1" applyProtection="1">
      <alignment horizontal="center" vertical="center"/>
    </xf>
    <xf numFmtId="0" fontId="32" fillId="0" borderId="1" xfId="0" applyFont="1" applyBorder="1" applyProtection="1">
      <alignment horizontal="center" vertical="center" wrapText="1"/>
    </xf>
    <xf numFmtId="0" fontId="49" fillId="9" borderId="1" xfId="0" applyFont="1" applyFill="1" applyBorder="1" applyProtection="1">
      <alignment horizontal="center" vertical="center"/>
    </xf>
    <xf numFmtId="0" fontId="20" fillId="0" borderId="1" xfId="0" applyFont="1" applyBorder="1" applyProtection="1">
      <alignment vertical="center"/>
    </xf>
    <xf numFmtId="0" fontId="17" fillId="17" borderId="1" xfId="0" applyFont="1" applyFill="1" applyBorder="1" applyProtection="1">
      <alignment horizontal="center" vertical="center"/>
    </xf>
    <xf numFmtId="0" fontId="17" fillId="18" borderId="1" xfId="0" applyFont="1" applyFill="1" applyBorder="1" applyProtection="1">
      <alignment horizontal="center" vertical="center"/>
    </xf>
    <xf numFmtId="0" fontId="4" fillId="0" borderId="1" xfId="0" applyFont="1" applyBorder="1" applyProtection="1">
      <alignment vertical="center"/>
    </xf>
    <xf numFmtId="0" fontId="38" fillId="0" borderId="1" xfId="0" applyFont="1" applyBorder="1" applyProtection="1">
      <alignment horizontal="center" vertical="center" wrapText="1"/>
    </xf>
    <xf numFmtId="0" fontId="37" fillId="0" borderId="0" xfId="0" applyFont="1">
      <alignment vertical="center" wrapText="1"/>
    </xf>
    <xf numFmtId="0" fontId="47" fillId="0" borderId="0" xfId="0" applyFont="1">
      <alignment horizontal="center" vertical="center" wrapText="1"/>
    </xf>
    <xf numFmtId="0" fontId="50" fillId="0" borderId="0" xfId="0" applyFont="1">
      <alignment horizontal="center" vertical="center" wrapText="1"/>
    </xf>
    <xf numFmtId="0" fontId="51" fillId="0" borderId="0" xfId="0" applyFont="1">
      <alignment horizontal="center" vertical="center" wrapText="1"/>
    </xf>
    <xf numFmtId="0" fontId="50" fillId="19" borderId="36" xfId="0" applyFont="1" applyFill="1" applyBorder="1" applyProtection="1">
      <alignment horizontal="center" vertical="center" wrapText="1"/>
    </xf>
    <xf numFmtId="0" fontId="52" fillId="0" borderId="0" xfId="0" applyFont="1">
      <alignment vertical="center"/>
    </xf>
    <xf numFmtId="0" fontId="53" fillId="19" borderId="36" xfId="0" applyFont="1" applyFill="1" applyBorder="1" applyProtection="1">
      <alignment horizontal="center" vertical="center" wrapText="1"/>
    </xf>
    <xf numFmtId="0" fontId="54" fillId="0" borderId="0" xfId="0" applyFont="1">
      <alignment horizontal="center" vertical="center" wrapText="1"/>
    </xf>
    <xf numFmtId="0" fontId="17" fillId="0" borderId="0" xfId="0" applyFont="1">
      <alignment vertical="center"/>
    </xf>
    <xf numFmtId="0" fontId="55" fillId="0" borderId="0" xfId="0" applyFont="1">
      <alignment horizontal="center" vertical="center" wrapText="1"/>
    </xf>
    <xf numFmtId="0" fontId="17" fillId="0" borderId="0" xfId="0" applyFont="1">
      <alignment horizontal="center" vertical="center"/>
    </xf>
    <xf numFmtId="0" fontId="17" fillId="0" borderId="0" xfId="0" applyFont="1">
      <alignment horizontal="center" vertical="center" wrapText="1"/>
    </xf>
    <xf numFmtId="0" fontId="56" fillId="0" borderId="0" xfId="0" applyFont="1">
      <alignment horizontal="center" vertical="center"/>
    </xf>
    <xf numFmtId="0" fontId="57" fillId="0" borderId="0" xfId="0" applyFont="1">
      <alignment horizontal="general" vertical="center"/>
    </xf>
    <xf numFmtId="0" fontId="17" fillId="0" borderId="0" xfId="0" applyFont="1">
      <alignment vertical="center" wrapText="1"/>
    </xf>
    <xf numFmtId="0" fontId="52" fillId="0" borderId="0" xfId="0" applyFont="1">
      <alignment vertical="bottom"/>
    </xf>
    <xf numFmtId="0" fontId="4" fillId="0" borderId="19" xfId="0" applyFont="1" applyBorder="1" applyProtection="1">
      <alignment horizontal="center" vertical="center"/>
    </xf>
    <xf numFmtId="0" fontId="57" fillId="0" borderId="0" xfId="0" applyFont="1">
      <alignment horizontal="general" vertical="center" wrapText="1"/>
    </xf>
    <xf numFmtId="0" fontId="52" fillId="0" borderId="0" xfId="0" applyFont="1">
      <alignment vertical="bottom"/>
    </xf>
    <xf numFmtId="0" fontId="57" fillId="0" borderId="1" xfId="0" applyFont="1" applyBorder="1" applyProtection="1">
      <alignment horizontal="general" vertical="center"/>
    </xf>
    <xf numFmtId="0" fontId="52" fillId="0" borderId="0" xfId="0" applyFont="1">
      <alignment vertical="bottom"/>
    </xf>
    <xf numFmtId="0" fontId="4" fillId="0" borderId="19" xfId="0" applyFont="1" applyBorder="1" applyProtection="1">
      <alignment horizontal="center" vertical="center"/>
    </xf>
    <xf numFmtId="0" fontId="57" fillId="0" borderId="15" xfId="0" applyFont="1" applyBorder="1" applyProtection="1">
      <alignment horizontal="general" vertical="center"/>
    </xf>
    <xf numFmtId="0" fontId="57" fillId="2" borderId="2" xfId="0" applyFont="1" applyFill="1" applyBorder="1" applyProtection="1">
      <alignment horizontal="general" vertical="center"/>
    </xf>
    <xf numFmtId="0" fontId="45" fillId="0" borderId="0" xfId="0" applyFont="1">
      <alignment horizontal="general" vertical="center"/>
    </xf>
    <xf numFmtId="0" fontId="20" fillId="0" borderId="0" xfId="0" applyFont="1">
      <alignment horizontal="center" vertical="center"/>
    </xf>
    <xf numFmtId="0" fontId="58" fillId="0" borderId="1" xfId="0" applyFont="1" applyBorder="1" applyProtection="1">
      <alignment horizontal="general" vertical="center" wrapText="1"/>
    </xf>
    <xf numFmtId="0" fontId="59" fillId="0" borderId="1" xfId="0" applyFont="1" applyBorder="1" applyProtection="1">
      <alignment horizontal="center" vertical="center"/>
    </xf>
    <xf numFmtId="0" fontId="60" fillId="20" borderId="1" xfId="0" applyFont="1" applyFill="1" applyBorder="1" applyProtection="1">
      <alignment horizontal="center" vertical="center"/>
    </xf>
    <xf numFmtId="0" fontId="57" fillId="2" borderId="3" xfId="0" applyFont="1" applyFill="1" applyBorder="1" applyProtection="1">
      <alignment horizontal="general" vertical="center"/>
    </xf>
    <xf numFmtId="0" fontId="10" fillId="2" borderId="6" xfId="0" applyFont="1" applyFill="1" applyBorder="1" applyProtection="1">
      <alignment horizontal="center" vertical="center"/>
    </xf>
    <xf numFmtId="0" fontId="11" fillId="0" borderId="7" xfId="0" applyFont="1" applyBorder="1" applyProtection="1">
      <alignment vertical="center"/>
    </xf>
    <xf numFmtId="0" fontId="11" fillId="0" borderId="8" xfId="0" applyFont="1" applyBorder="1" applyProtection="1">
      <alignment vertical="center"/>
    </xf>
    <xf numFmtId="0" fontId="11" fillId="0" borderId="9" xfId="0" applyFont="1" applyBorder="1" applyProtection="1">
      <alignment vertical="center"/>
    </xf>
    <xf numFmtId="0" fontId="11" fillId="0" borderId="0" xfId="0" applyFont="1">
      <alignment vertical="center"/>
    </xf>
    <xf numFmtId="0" fontId="11" fillId="0" borderId="10" xfId="0" applyFont="1" applyBorder="1" applyProtection="1">
      <alignment vertical="center"/>
    </xf>
    <xf numFmtId="0" fontId="11" fillId="0" borderId="11" xfId="0" applyFont="1" applyBorder="1" applyProtection="1">
      <alignment vertical="center"/>
    </xf>
    <xf numFmtId="0" fontId="11" fillId="0" borderId="12" xfId="0" applyFont="1" applyBorder="1" applyProtection="1">
      <alignment vertical="center"/>
    </xf>
    <xf numFmtId="0" fontId="11" fillId="0" borderId="13" xfId="0" applyFont="1" applyBorder="1" applyProtection="1">
      <alignment vertical="center"/>
    </xf>
    <xf numFmtId="0" fontId="61" fillId="2" borderId="5" xfId="0" applyFont="1" applyFill="1" applyBorder="1" applyProtection="1">
      <alignment horizontal="general" vertical="center"/>
    </xf>
    <xf numFmtId="0" fontId="57" fillId="0" borderId="1" xfId="0" applyFont="1" applyBorder="1" applyProtection="1">
      <alignment horizontal="center" vertical="center"/>
    </xf>
    <xf numFmtId="0" fontId="57" fillId="0" borderId="1" xfId="0" applyFont="1" applyBorder="1" applyProtection="1">
      <alignment horizontal="left" vertical="center" wrapText="1"/>
    </xf>
    <xf numFmtId="0" fontId="7" fillId="0" borderId="1" xfId="0" applyFont="1" applyBorder="1" applyProtection="1">
      <alignment horizontal="center" vertical="center"/>
    </xf>
    <xf numFmtId="0" fontId="7" fillId="0" borderId="1" xfId="0" applyFont="1" applyBorder="1" applyProtection="1">
      <alignment horizontal="general" vertical="center"/>
    </xf>
    <xf numFmtId="0" fontId="57" fillId="0" borderId="1" xfId="0" applyFont="1" applyBorder="1" applyProtection="1">
      <alignment horizontal="general" vertical="center" wrapText="1"/>
    </xf>
    <xf numFmtId="0" fontId="61" fillId="2" borderId="3" xfId="0" applyFont="1" applyFill="1" applyBorder="1" applyProtection="1">
      <alignment horizontal="general" vertical="center"/>
    </xf>
    <xf numFmtId="0" fontId="61" fillId="2" borderId="2" xfId="0" applyFont="1" applyFill="1" applyBorder="1" applyProtection="1">
      <alignment horizontal="general" vertical="center"/>
    </xf>
    <xf numFmtId="0" fontId="10" fillId="2" borderId="6" xfId="0" applyFont="1" applyFill="1" applyBorder="1" applyProtection="1">
      <alignment horizontal="center" vertical="center"/>
    </xf>
    <xf numFmtId="0" fontId="12" fillId="0" borderId="7" xfId="0" applyFont="1" applyBorder="1" applyProtection="1">
      <alignment horizontal="general" vertical="center"/>
    </xf>
    <xf numFmtId="0" fontId="12" fillId="0" borderId="8" xfId="0" applyFont="1" applyBorder="1" applyProtection="1">
      <alignment horizontal="general" vertical="center"/>
    </xf>
    <xf numFmtId="0" fontId="12" fillId="0" borderId="9" xfId="0" applyFont="1" applyBorder="1" applyProtection="1">
      <alignment horizontal="general" vertical="center"/>
    </xf>
    <xf numFmtId="0" fontId="12" fillId="0" borderId="0" xfId="0" applyFont="1">
      <alignment horizontal="general" vertical="center"/>
    </xf>
    <xf numFmtId="0" fontId="12" fillId="0" borderId="10" xfId="0" applyFont="1" applyBorder="1" applyProtection="1">
      <alignment horizontal="general" vertical="center"/>
    </xf>
    <xf numFmtId="0" fontId="12" fillId="0" borderId="11" xfId="0" applyFont="1" applyBorder="1" applyProtection="1">
      <alignment horizontal="general" vertical="center"/>
    </xf>
    <xf numFmtId="0" fontId="12" fillId="0" borderId="12" xfId="0" applyFont="1" applyBorder="1" applyProtection="1">
      <alignment horizontal="general" vertical="center"/>
    </xf>
    <xf numFmtId="0" fontId="12" fillId="0" borderId="13" xfId="0" applyFont="1" applyBorder="1" applyProtection="1">
      <alignment horizontal="general" vertical="center"/>
    </xf>
    <xf numFmtId="0" fontId="57" fillId="0" borderId="16" xfId="0" applyFont="1" applyBorder="1" applyProtection="1">
      <alignment horizontal="general" vertical="center"/>
    </xf>
    <xf numFmtId="0" fontId="61" fillId="2" borderId="8" xfId="0" applyFont="1" applyFill="1" applyBorder="1" applyProtection="1">
      <alignment horizontal="general" vertical="center"/>
    </xf>
    <xf numFmtId="0" fontId="61" fillId="2" borderId="20" xfId="0" applyFont="1" applyFill="1" applyBorder="1" applyProtection="1">
      <alignment horizontal="general" vertical="center"/>
    </xf>
    <xf numFmtId="0" fontId="57" fillId="0" borderId="18" xfId="0" applyFont="1" applyBorder="1" applyProtection="1">
      <alignment horizontal="general" vertical="center"/>
    </xf>
    <xf numFmtId="0" fontId="57" fillId="0" borderId="22" xfId="0" applyFont="1" applyBorder="1" applyProtection="1">
      <alignment horizontal="general" vertical="center"/>
    </xf>
    <xf numFmtId="0" fontId="62" fillId="0" borderId="0" xfId="0" applyFont="1">
      <alignment vertical="center"/>
    </xf>
    <xf numFmtId="0" fontId="57" fillId="0" borderId="9" xfId="0" applyFont="1" applyBorder="1" applyProtection="1">
      <alignment horizontal="general" vertical="center"/>
    </xf>
    <xf numFmtId="0" fontId="57" fillId="0" borderId="27" xfId="0" applyFont="1" applyBorder="1" applyProtection="1">
      <alignment horizontal="general" vertical="center"/>
    </xf>
    <xf numFmtId="0" fontId="57" fillId="0" borderId="5" xfId="0" applyFont="1" applyBorder="1" applyProtection="1">
      <alignment horizontal="general" vertical="center"/>
    </xf>
    <xf numFmtId="0" fontId="61" fillId="2" borderId="26" xfId="0" applyFont="1" applyFill="1" applyBorder="1" applyProtection="1">
      <alignment horizontal="general" vertical="center"/>
    </xf>
    <xf numFmtId="0" fontId="56" fillId="0" borderId="1" xfId="0" applyFont="1" applyBorder="1" applyProtection="1">
      <alignment horizontal="center" vertical="center"/>
    </xf>
    <xf numFmtId="0" fontId="33" fillId="0" borderId="1" xfId="0" applyFont="1" applyBorder="1" applyProtection="1">
      <alignment horizontal="center" vertical="center"/>
    </xf>
    <xf numFmtId="0" fontId="63" fillId="0" borderId="34" xfId="0" applyFont="1" applyBorder="1" applyProtection="1">
      <alignment horizontal="center" vertical="center"/>
    </xf>
    <xf numFmtId="0" fontId="57" fillId="0" borderId="21" xfId="0" applyFont="1" applyBorder="1" applyProtection="1">
      <alignment horizontal="center" vertical="center" wrapText="1"/>
    </xf>
    <xf numFmtId="0" fontId="4" fillId="0" borderId="1" xfId="0" applyFont="1" applyBorder="1" applyProtection="1">
      <alignment horizontal="center" vertical="center"/>
    </xf>
    <xf numFmtId="0" fontId="57" fillId="0" borderId="7" xfId="0" applyFont="1" applyBorder="1" applyProtection="1">
      <alignment horizontal="center" vertical="center"/>
    </xf>
    <xf numFmtId="0" fontId="57" fillId="0" borderId="9" xfId="0" applyFont="1" applyBorder="1" applyProtection="1">
      <alignment horizontal="center" vertical="center"/>
    </xf>
    <xf numFmtId="0" fontId="45" fillId="0" borderId="0" xfId="0" applyFont="1">
      <alignment horizontal="center" vertical="center"/>
    </xf>
    <xf numFmtId="0" fontId="64" fillId="0" borderId="0" xfId="0" applyFont="1">
      <alignment horizontal="center" vertical="center"/>
    </xf>
    <xf numFmtId="0" fontId="65" fillId="0" borderId="0" xfId="0" applyFont="1">
      <alignment horizontal="center" vertical="center"/>
    </xf>
    <xf numFmtId="0" fontId="66" fillId="9" borderId="0" xfId="0" applyFont="1" applyFill="1">
      <alignment horizontal="left" vertical="center" wrapText="1"/>
    </xf>
    <xf numFmtId="0" fontId="67" fillId="0" borderId="0" xfId="0" applyFont="1">
      <alignment vertical="center"/>
    </xf>
    <xf numFmtId="0" fontId="17" fillId="0" borderId="1" xfId="0" applyFont="1" applyBorder="1" applyProtection="1">
      <alignment horizontal="center" vertical="center"/>
    </xf>
    <xf numFmtId="0" fontId="17" fillId="0" borderId="1" xfId="0" applyFont="1" applyBorder="1" applyProtection="1">
      <alignment horizontal="center" vertical="center" wrapText="1"/>
    </xf>
    <xf numFmtId="0" fontId="54" fillId="0" borderId="1" xfId="0" applyFont="1" applyBorder="1" applyProtection="1">
      <alignment horizontal="center" vertical="center" wrapText="1"/>
    </xf>
    <xf numFmtId="0" fontId="52" fillId="0" borderId="1" xfId="0" applyFont="1" applyBorder="1" applyProtection="1">
      <alignment horizontal="center" vertical="center"/>
    </xf>
    <xf numFmtId="0" fontId="68" fillId="12" borderId="1" xfId="0" applyFont="1" applyFill="1" applyBorder="1" applyProtection="1">
      <alignment horizontal="center" vertical="center" wrapText="1"/>
    </xf>
    <xf numFmtId="0" fontId="69" fillId="0" borderId="1" xfId="0" applyFont="1" applyBorder="1" applyProtection="1">
      <alignment horizontal="center" vertical="center" wrapText="1"/>
    </xf>
    <xf numFmtId="0" fontId="70" fillId="0" borderId="1" xfId="0" applyFont="1" applyBorder="1" applyProtection="1">
      <alignment horizontal="center" vertical="center" wrapText="1"/>
    </xf>
    <xf numFmtId="0" fontId="71" fillId="0" borderId="0" xfId="0" applyFont="1">
      <alignment vertical="center" wrapText="1"/>
    </xf>
    <xf numFmtId="0" fontId="72" fillId="0" borderId="0" xfId="0" applyFont="1">
      <alignment vertical="center" wrapText="1"/>
    </xf>
    <xf numFmtId="0" fontId="73" fillId="0" borderId="0" xfId="0" applyFont="1">
      <alignment vertical="center" wrapText="1"/>
    </xf>
    <xf numFmtId="0" fontId="74" fillId="0" borderId="0" xfId="0" applyFont="1">
      <alignment vertical="center" wrapText="1"/>
    </xf>
    <xf numFmtId="0" fontId="75" fillId="0" borderId="0" xfId="0" applyFont="1">
      <alignment vertical="center" wrapText="1"/>
    </xf>
    <xf numFmtId="0" fontId="76" fillId="0" borderId="0" xfId="0" applyFont="1">
      <alignment vertical="center" wrapText="1"/>
    </xf>
    <xf numFmtId="0" fontId="77" fillId="0" borderId="1" xfId="0" applyFont="1" applyBorder="1" applyProtection="1">
      <alignment vertical="center" wrapText="1"/>
    </xf>
    <xf numFmtId="0" fontId="78" fillId="0" borderId="1" xfId="0" applyFont="1" applyBorder="1" applyProtection="1">
      <alignment vertical="center" wrapText="1"/>
    </xf>
    <xf numFmtId="0" fontId="79" fillId="0" borderId="0" xfId="0" applyFont="1">
      <alignment vertical="center" wrapText="1"/>
    </xf>
    <xf numFmtId="0" fontId="80" fillId="0" borderId="1" xfId="0" applyFont="1" applyBorder="1" applyProtection="1">
      <alignment vertical="center" wrapText="1"/>
    </xf>
    <xf numFmtId="0" fontId="81" fillId="0" borderId="0" xfId="0" applyFont="1">
      <alignment vertical="center" wrapText="1"/>
    </xf>
    <xf numFmtId="0" fontId="82" fillId="0" borderId="0" xfId="0" applyFont="1">
      <alignment vertical="center" wrapText="1"/>
    </xf>
    <xf numFmtId="0" fontId="83" fillId="0" borderId="0" xfId="0" applyFont="1">
      <alignment vertical="center" wrapText="1"/>
    </xf>
    <xf numFmtId="0" fontId="84" fillId="0" borderId="0" xfId="0" applyFont="1">
      <alignment vertical="center" wrapText="1"/>
    </xf>
    <xf numFmtId="0" fontId="85" fillId="0" borderId="0" xfId="0" applyFont="1">
      <alignment vertical="center" wrapText="1"/>
    </xf>
    <xf numFmtId="0" fontId="86" fillId="0" borderId="0" xfId="0" applyFont="1">
      <alignment vertical="center" wrapText="1"/>
    </xf>
    <xf numFmtId="0" fontId="87" fillId="0" borderId="0" xfId="0" applyFont="1">
      <alignment vertical="center" wrapText="1"/>
    </xf>
    <xf numFmtId="0" fontId="88" fillId="0" borderId="0" xfId="0" applyFont="1">
      <alignment vertical="center" wrapText="1"/>
    </xf>
    <xf numFmtId="0" fontId="89" fillId="0" borderId="0" xfId="0" applyFont="1">
      <alignment vertical="center" wrapText="1"/>
    </xf>
    <xf numFmtId="0" fontId="90" fillId="0" borderId="0" xfId="0" applyFont="1">
      <alignment vertical="center" wrapText="1"/>
    </xf>
    <xf numFmtId="0" fontId="91" fillId="0" borderId="0" xfId="0" applyFont="1">
      <alignment vertical="center" wrapText="1"/>
    </xf>
    <xf numFmtId="0" fontId="92" fillId="0" borderId="0" xfId="0" applyFont="1">
      <alignment vertical="center" wrapText="1"/>
    </xf>
    <xf numFmtId="0" fontId="93" fillId="0" borderId="0" xfId="0" applyFont="1">
      <alignment vertical="center" wrapText="1"/>
    </xf>
    <xf numFmtId="0" fontId="94" fillId="0" borderId="0" xfId="0" applyFont="1">
      <alignment vertical="center" wrapText="1"/>
    </xf>
    <xf numFmtId="0" fontId="95" fillId="0" borderId="0" xfId="0" applyFont="1">
      <alignment vertical="center" wrapText="1"/>
    </xf>
    <xf numFmtId="0" fontId="96" fillId="0" borderId="0" xfId="0" applyFont="1">
      <alignment vertical="center" wrapText="1"/>
    </xf>
    <xf numFmtId="0" fontId="97" fillId="0" borderId="0" xfId="0" applyFont="1">
      <alignment vertical="center" wrapText="1"/>
    </xf>
    <xf numFmtId="0" fontId="98" fillId="0" borderId="0" xfId="0" applyFont="1">
      <alignment vertical="center" wrapText="1"/>
    </xf>
    <xf numFmtId="0" fontId="99" fillId="0" borderId="0" xfId="0" applyFont="1">
      <alignment vertical="center" wrapText="1"/>
    </xf>
    <xf numFmtId="0" fontId="100" fillId="0" borderId="1" xfId="0" applyFont="1" applyBorder="1" applyProtection="1">
      <alignment vertical="center" wrapText="1"/>
    </xf>
    <xf numFmtId="0" fontId="101" fillId="0" borderId="1" xfId="0" applyFont="1" applyBorder="1" applyProtection="1">
      <alignment horizontal="center" vertical="center" wrapText="1"/>
    </xf>
    <xf numFmtId="0" fontId="102" fillId="0" borderId="1" xfId="0" applyFont="1" applyBorder="1" applyProtection="1">
      <alignment horizontal="center" vertical="center" wrapText="1"/>
    </xf>
    <xf numFmtId="0" fontId="103" fillId="0" borderId="1" xfId="0" applyFont="1" applyBorder="1" applyProtection="1">
      <alignment horizontal="center" vertical="center" wrapText="1"/>
    </xf>
    <xf numFmtId="0" fontId="104" fillId="0" borderId="1" xfId="0" applyFont="1" applyBorder="1" applyProtection="1">
      <alignment horizontal="center" vertical="center" wrapText="1"/>
    </xf>
    <xf numFmtId="0" fontId="105" fillId="0" borderId="21" xfId="0" applyFont="1" applyBorder="1" applyProtection="1">
      <alignment horizontal="center" vertical="center" wrapText="1"/>
    </xf>
    <xf numFmtId="0" fontId="106" fillId="0" borderId="1" xfId="0" applyFont="1" applyBorder="1" applyProtection="1">
      <alignment vertical="center" wrapText="1"/>
    </xf>
    <xf numFmtId="0" fontId="107" fillId="0" borderId="21" xfId="0" applyFont="1" applyBorder="1" applyProtection="1">
      <alignment horizontal="center" vertical="center" wrapText="1"/>
    </xf>
    <xf numFmtId="0" fontId="108" fillId="0" borderId="21" xfId="0" applyFont="1" applyBorder="1" applyProtection="1">
      <alignment horizontal="center" vertical="center" wrapText="1"/>
    </xf>
    <xf numFmtId="0" fontId="109" fillId="0" borderId="21" xfId="0" applyFont="1" applyBorder="1" applyProtection="1">
      <alignment horizontal="center" vertical="center" wrapText="1"/>
    </xf>
    <xf numFmtId="0" fontId="110" fillId="0" borderId="21" xfId="0" applyFont="1" applyBorder="1" applyProtection="1">
      <alignment horizontal="center" vertical="center" wrapText="1"/>
    </xf>
    <xf numFmtId="0" fontId="111" fillId="0" borderId="1" xfId="0" applyFont="1" applyBorder="1" applyProtection="1">
      <alignment vertical="center" wrapText="1"/>
    </xf>
    <xf numFmtId="0" fontId="112" fillId="0" borderId="0" xfId="0" applyFont="1">
      <alignment vertical="center" wrapText="1"/>
    </xf>
    <xf numFmtId="0" fontId="113" fillId="0" borderId="21" xfId="0" applyFont="1" applyBorder="1" applyProtection="1">
      <alignment horizontal="center" vertical="center" wrapText="1"/>
    </xf>
    <xf numFmtId="0" fontId="114" fillId="0" borderId="1" xfId="0" applyFont="1" applyBorder="1" applyProtection="1">
      <alignment horizontal="center" vertical="center" wrapText="1"/>
    </xf>
    <xf numFmtId="0" fontId="115" fillId="0" borderId="1" xfId="0" applyFont="1" applyBorder="1" applyProtection="1">
      <alignment vertical="center" wrapText="1"/>
    </xf>
    <xf numFmtId="0" fontId="116" fillId="0" borderId="1" xfId="0" applyFont="1" applyBorder="1" applyProtection="1">
      <alignment horizontal="center" vertical="center" wrapText="1"/>
    </xf>
    <xf numFmtId="0" fontId="117" fillId="0" borderId="0" xfId="0" applyFont="1">
      <alignment vertical="center" wrapText="1"/>
    </xf>
    <xf numFmtId="0" fontId="118" fillId="0" borderId="0" xfId="0" applyFont="1">
      <alignment vertical="center" wrapText="1"/>
    </xf>
    <xf numFmtId="0" fontId="119" fillId="0" borderId="0" xfId="0" applyFont="1">
      <alignment vertical="center" wrapText="1"/>
    </xf>
    <xf numFmtId="0" fontId="120" fillId="0" borderId="1" xfId="0" applyFont="1" applyBorder="1" applyProtection="1">
      <alignment vertical="center" wrapText="1"/>
    </xf>
    <xf numFmtId="0" fontId="121" fillId="0" borderId="0" xfId="0" applyFont="1">
      <alignment vertical="center" wrapText="1"/>
    </xf>
    <xf numFmtId="0" fontId="122" fillId="0" borderId="0" xfId="0" applyFont="1">
      <alignment vertical="center" wrapText="1"/>
    </xf>
    <xf numFmtId="0" fontId="123" fillId="0" borderId="1" xfId="0" applyFont="1" applyBorder="1" applyProtection="1">
      <alignment vertical="center" wrapText="1"/>
    </xf>
    <xf numFmtId="0" fontId="124" fillId="0" borderId="0" xfId="0" applyFont="1">
      <alignment vertical="center" wrapText="1"/>
    </xf>
    <xf numFmtId="0" fontId="125" fillId="0" borderId="1" xfId="0" applyFont="1" applyBorder="1" applyProtection="1">
      <alignment vertical="center" wrapText="1"/>
    </xf>
    <xf numFmtId="0" fontId="126" fillId="0" borderId="1" xfId="0" applyFont="1" applyBorder="1" applyProtection="1">
      <alignment vertical="center" wrapText="1"/>
    </xf>
    <xf numFmtId="0" fontId="127" fillId="0" borderId="1" xfId="0" applyFont="1" applyBorder="1" applyProtection="1">
      <alignment vertical="center" wrapText="1"/>
    </xf>
    <xf numFmtId="0" fontId="128" fillId="0" borderId="1" xfId="0" applyFont="1" applyBorder="1" applyProtection="1">
      <alignment vertical="center" wrapText="1"/>
    </xf>
    <xf numFmtId="0" fontId="129" fillId="0" borderId="1" xfId="0" applyFont="1" applyBorder="1" applyProtection="1">
      <alignment vertical="center" wrapText="1"/>
    </xf>
    <xf numFmtId="0" fontId="130" fillId="0" borderId="1" xfId="0" applyFont="1" applyBorder="1" applyProtection="1">
      <alignment vertical="center" wrapText="1"/>
    </xf>
    <xf numFmtId="0" fontId="131" fillId="0" borderId="1" xfId="0" applyFont="1" applyBorder="1" applyProtection="1">
      <alignment vertical="center" wrapText="1"/>
    </xf>
    <xf numFmtId="0" fontId="132" fillId="0" borderId="1" xfId="0" applyFont="1" applyBorder="1" applyProtection="1">
      <alignment horizontal="center" vertical="center" wrapText="1"/>
    </xf>
    <xf numFmtId="0" fontId="133" fillId="0" borderId="1" xfId="0" applyFont="1" applyBorder="1" applyProtection="1">
      <alignment horizontal="center" vertical="center" wrapText="1"/>
    </xf>
    <xf numFmtId="0" fontId="134" fillId="0" borderId="1" xfId="0" applyFont="1" applyBorder="1" applyProtection="1">
      <alignment horizontal="center" vertical="center" wrapText="1"/>
    </xf>
    <xf numFmtId="0" fontId="135" fillId="0" borderId="1" xfId="0" applyFont="1" applyBorder="1" applyProtection="1">
      <alignment horizontal="center" vertical="center" wrapText="1"/>
    </xf>
    <xf numFmtId="0" fontId="136" fillId="0" borderId="21" xfId="0" applyFont="1" applyBorder="1" applyProtection="1">
      <alignment horizontal="center" vertical="center" wrapText="1"/>
    </xf>
    <xf numFmtId="0" fontId="137" fillId="0" borderId="21" xfId="0" applyFont="1" applyBorder="1" applyProtection="1">
      <alignment horizontal="center" vertical="center" wrapText="1"/>
    </xf>
    <xf numFmtId="0" fontId="138" fillId="0" borderId="21" xfId="0" applyFont="1" applyBorder="1" applyProtection="1">
      <alignment horizontal="center" vertical="center" wrapText="1"/>
    </xf>
    <xf numFmtId="0" fontId="139" fillId="0" borderId="1" xfId="0" applyFont="1" applyBorder="1" applyProtection="1">
      <alignment vertical="center" wrapText="1"/>
    </xf>
    <xf numFmtId="0" fontId="140" fillId="0" borderId="21" xfId="0" applyFont="1" applyBorder="1" applyProtection="1">
      <alignment horizontal="center" vertical="center" wrapText="1"/>
    </xf>
    <xf numFmtId="0" fontId="141" fillId="0" borderId="1" xfId="0" applyFont="1" applyBorder="1" applyProtection="1">
      <alignment vertical="center" wrapText="1"/>
    </xf>
    <xf numFmtId="0" fontId="142" fillId="0" borderId="21" xfId="0" applyFont="1" applyBorder="1" applyProtection="1">
      <alignment horizontal="center" vertical="center" wrapText="1"/>
    </xf>
    <xf numFmtId="0" fontId="143" fillId="0" borderId="21" xfId="0" applyFont="1" applyBorder="1" applyProtection="1">
      <alignment horizontal="center" vertical="center" wrapText="1"/>
    </xf>
    <xf numFmtId="0" fontId="144" fillId="0" borderId="0" xfId="0" applyFont="1">
      <alignment vertical="center" wrapText="1"/>
    </xf>
    <xf numFmtId="0" fontId="145" fillId="0" borderId="1" xfId="0" applyFont="1" applyBorder="1" applyProtection="1">
      <alignment vertical="center" wrapText="1"/>
    </xf>
    <xf numFmtId="0" fontId="146" fillId="0" borderId="1" xfId="0" applyFont="1" applyBorder="1" applyProtection="1">
      <alignment vertical="center" wrapText="1"/>
    </xf>
    <xf numFmtId="0" fontId="147" fillId="0" borderId="17" xfId="0" applyFont="1" applyBorder="1" applyProtection="1">
      <alignment vertical="center" wrapText="1"/>
    </xf>
    <xf numFmtId="0" fontId="148" fillId="0" borderId="1" xfId="0" applyFont="1" applyBorder="1" applyProtection="1">
      <alignment vertical="center" wrapText="1"/>
    </xf>
    <xf numFmtId="0" fontId="149" fillId="0" borderId="17" xfId="0" applyFont="1" applyBorder="1" applyProtection="1">
      <alignment vertical="center" wrapText="1"/>
    </xf>
    <xf numFmtId="0" fontId="150" fillId="0" borderId="1" xfId="0" applyFont="1" applyBorder="1" applyProtection="1">
      <alignment vertical="center" wrapText="1"/>
    </xf>
    <xf numFmtId="0" fontId="151" fillId="0" borderId="1" xfId="0" applyFont="1" applyBorder="1" applyProtection="1">
      <alignment vertical="center" wrapText="1"/>
    </xf>
    <xf numFmtId="0" fontId="152" fillId="0" borderId="1" xfId="0" applyFont="1" applyBorder="1" applyProtection="1">
      <alignment vertical="center" wrapText="1"/>
    </xf>
    <xf numFmtId="0" fontId="153" fillId="0" borderId="1" xfId="0" applyFont="1" applyBorder="1" applyProtection="1">
      <alignment vertical="center" wrapText="1"/>
    </xf>
    <xf numFmtId="0" fontId="154" fillId="0" borderId="1" xfId="0" applyFont="1" applyBorder="1" applyProtection="1">
      <alignment vertical="center" wrapText="1"/>
    </xf>
    <xf numFmtId="0" fontId="155" fillId="0" borderId="1" xfId="0" applyFont="1" applyBorder="1" applyProtection="1">
      <alignment horizontal="center" vertical="center" wrapText="1"/>
    </xf>
    <xf numFmtId="0" fontId="156" fillId="0" borderId="1" xfId="0" applyFont="1" applyBorder="1" applyProtection="1">
      <alignment horizontal="center" vertical="center" wrapText="1"/>
    </xf>
    <xf numFmtId="0" fontId="157" fillId="0" borderId="1" xfId="0" applyFont="1" applyBorder="1" applyProtection="1">
      <alignment horizontal="center" vertical="center" wrapText="1"/>
    </xf>
    <xf numFmtId="0" fontId="158" fillId="0" borderId="1" xfId="0" applyFont="1" applyBorder="1" applyProtection="1">
      <alignment horizontal="center" vertical="center" wrapText="1"/>
    </xf>
    <xf numFmtId="0" fontId="159" fillId="0" borderId="21" xfId="0" applyFont="1" applyBorder="1" applyProtection="1">
      <alignment horizontal="center" vertical="center" wrapText="1"/>
    </xf>
    <xf numFmtId="0" fontId="160" fillId="0" borderId="21" xfId="0" applyFont="1" applyBorder="1" applyProtection="1">
      <alignment horizontal="center" vertical="center" wrapText="1"/>
    </xf>
    <xf numFmtId="0" fontId="161" fillId="0" borderId="21" xfId="0" applyFont="1" applyBorder="1" applyProtection="1">
      <alignment horizontal="center" vertical="center" wrapText="1"/>
    </xf>
    <xf numFmtId="0" fontId="162" fillId="0" borderId="21" xfId="0" applyFont="1" applyBorder="1" applyProtection="1">
      <alignment horizontal="center" vertical="center" wrapText="1"/>
    </xf>
    <xf numFmtId="0" fontId="163" fillId="0" borderId="1" xfId="0" applyFont="1" applyBorder="1" applyProtection="1">
      <alignment vertical="center" wrapText="1"/>
    </xf>
    <xf numFmtId="0" fontId="164" fillId="0" borderId="21" xfId="0" applyFont="1" applyBorder="1" applyProtection="1">
      <alignment horizontal="center" vertical="center" wrapText="1"/>
    </xf>
    <xf numFmtId="0" fontId="165" fillId="0" borderId="21" xfId="0" applyFont="1" applyBorder="1" applyProtection="1">
      <alignment horizontal="center" vertical="center" wrapText="1"/>
    </xf>
    <xf numFmtId="0" fontId="166" fillId="0" borderId="1" xfId="0" applyFont="1" applyBorder="1" applyProtection="1">
      <alignment horizontal="center" vertical="center" wrapText="1"/>
    </xf>
    <xf numFmtId="0" fontId="167" fillId="0" borderId="1" xfId="0" applyFont="1" applyBorder="1" applyProtection="1">
      <alignment vertical="center" wrapText="1"/>
    </xf>
    <xf numFmtId="0" fontId="168" fillId="0" borderId="1" xfId="0" applyFont="1" applyBorder="1" applyProtection="1">
      <alignment horizontal="center" vertical="center" wrapText="1"/>
    </xf>
    <xf numFmtId="0" fontId="169" fillId="0" borderId="17" xfId="0" applyFont="1" applyBorder="1" applyProtection="1">
      <alignment vertical="center" wrapText="1"/>
    </xf>
    <xf numFmtId="0" fontId="170" fillId="0" borderId="17" xfId="0" applyFont="1" applyBorder="1" applyProtection="1">
      <alignment vertical="center" wrapText="1"/>
    </xf>
    <xf numFmtId="0" fontId="171" fillId="0" borderId="1" xfId="0" applyFont="1" applyBorder="1" applyProtection="1">
      <alignment vertical="center" wrapText="1"/>
    </xf>
    <xf numFmtId="0" fontId="172" fillId="0" borderId="1" xfId="0" applyFont="1" applyBorder="1" applyProtection="1">
      <alignment vertical="center" wrapText="1"/>
    </xf>
    <xf numFmtId="0" fontId="173" fillId="0" borderId="17" xfId="0" applyFont="1" applyBorder="1" applyProtection="1">
      <alignment vertical="center" wrapText="1"/>
    </xf>
    <xf numFmtId="0" fontId="174" fillId="0" borderId="1" xfId="0" applyFont="1" applyBorder="1" applyProtection="1">
      <alignment vertical="center" wrapText="1"/>
    </xf>
    <xf numFmtId="0" fontId="175" fillId="0" borderId="1" xfId="0" applyFont="1" applyBorder="1" applyProtection="1">
      <alignment vertical="center" wrapText="1"/>
    </xf>
    <xf numFmtId="0" fontId="176" fillId="0" borderId="17" xfId="0" applyFont="1" applyBorder="1" applyProtection="1">
      <alignment vertical="center" wrapText="1"/>
    </xf>
    <xf numFmtId="0" fontId="177" fillId="0" borderId="1" xfId="0" applyFont="1" applyBorder="1" applyProtection="1">
      <alignment vertical="center" wrapText="1"/>
    </xf>
    <xf numFmtId="0" fontId="178" fillId="0" borderId="1" xfId="0" applyFont="1" applyBorder="1" applyProtection="1">
      <alignment vertical="center" wrapText="1"/>
    </xf>
    <xf numFmtId="0" fontId="179" fillId="0" borderId="1" xfId="0" applyFont="1" applyBorder="1" applyProtection="1">
      <alignment vertical="center" wrapText="1"/>
    </xf>
    <xf numFmtId="0" fontId="180" fillId="0" borderId="1" xfId="0" applyFont="1" applyBorder="1" applyProtection="1">
      <alignment vertical="center" wrapText="1"/>
    </xf>
    <xf numFmtId="0" fontId="181" fillId="0" borderId="1" xfId="0" applyFont="1" applyBorder="1" applyProtection="1">
      <alignment vertical="center" wrapText="1"/>
    </xf>
    <xf numFmtId="0" fontId="182" fillId="0" borderId="1" xfId="0" applyFont="1" applyBorder="1" applyProtection="1">
      <alignment vertical="center" wrapText="1"/>
    </xf>
    <xf numFmtId="0" fontId="183" fillId="0" borderId="17" xfId="0" applyFont="1" applyBorder="1" applyProtection="1">
      <alignment vertical="center" wrapText="1"/>
    </xf>
    <xf numFmtId="0" fontId="184" fillId="0" borderId="1" xfId="0" applyFont="1" applyBorder="1" applyProtection="1">
      <alignment vertical="center" wrapText="1"/>
    </xf>
    <xf numFmtId="0" fontId="185" fillId="0" borderId="1" xfId="0" applyFont="1" applyBorder="1" applyProtection="1">
      <alignment vertical="center" wrapText="1"/>
    </xf>
    <xf numFmtId="0" fontId="186" fillId="0" borderId="1" xfId="0" applyFont="1" applyBorder="1" applyProtection="1">
      <alignment vertical="center" wrapText="1"/>
    </xf>
    <xf numFmtId="0" fontId="187" fillId="0" borderId="21" xfId="0" applyFont="1" applyBorder="1" applyProtection="1">
      <alignment horizontal="center" vertical="center" wrapText="1"/>
    </xf>
    <xf numFmtId="0" fontId="188" fillId="0" borderId="21" xfId="0" applyFont="1" applyBorder="1" applyProtection="1">
      <alignment horizontal="center" vertical="center" wrapText="1"/>
    </xf>
    <xf numFmtId="0" fontId="189" fillId="0" borderId="21" xfId="0" applyFont="1" applyBorder="1" applyProtection="1">
      <alignment horizontal="center" vertical="center" wrapText="1"/>
    </xf>
    <xf numFmtId="0" fontId="190" fillId="0" borderId="1" xfId="0" applyFont="1" applyBorder="1" applyProtection="1">
      <alignment vertical="center" wrapText="1"/>
    </xf>
    <xf numFmtId="0" fontId="191" fillId="0" borderId="21" xfId="0" applyFont="1" applyBorder="1" applyProtection="1">
      <alignment horizontal="center" vertical="center" wrapText="1"/>
    </xf>
    <xf numFmtId="0" fontId="192" fillId="0" borderId="21" xfId="0" applyFont="1" applyBorder="1" applyProtection="1">
      <alignment horizontal="center" vertical="center" wrapText="1"/>
    </xf>
    <xf numFmtId="0" fontId="193" fillId="0" borderId="21" xfId="0" applyFont="1" applyBorder="1" applyProtection="1">
      <alignment horizontal="center" vertical="center" wrapText="1"/>
    </xf>
    <xf numFmtId="0" fontId="194" fillId="0" borderId="1" xfId="0" applyFont="1" applyBorder="1" applyProtection="1">
      <alignment horizontal="center" vertical="center" wrapText="1"/>
    </xf>
    <xf numFmtId="0" fontId="195" fillId="0" borderId="1" xfId="0" applyFont="1" applyBorder="1" applyProtection="1">
      <alignment vertical="center" wrapText="1"/>
    </xf>
    <xf numFmtId="0" fontId="196" fillId="0" borderId="1" xfId="0" applyFont="1" applyBorder="1" applyProtection="1">
      <alignment horizontal="center" vertical="center" wrapText="1"/>
    </xf>
    <xf numFmtId="0" fontId="197" fillId="0" borderId="1" xfId="0" applyFont="1" applyBorder="1" applyProtection="1">
      <alignment horizontal="center" vertical="center" wrapText="1"/>
    </xf>
    <xf numFmtId="0" fontId="198" fillId="0" borderId="1" xfId="0" applyFont="1" applyBorder="1" applyProtection="1">
      <alignment vertical="center" wrapText="1"/>
    </xf>
    <xf numFmtId="0" fontId="199" fillId="0" borderId="1" xfId="0" applyFont="1" applyBorder="1" applyProtection="1">
      <alignment horizontal="center" vertical="center" wrapText="1"/>
    </xf>
    <xf numFmtId="0" fontId="200" fillId="0" borderId="0" xfId="0" applyFont="1">
      <alignment horizontal="center" vertical="center" wrapText="1"/>
    </xf>
    <xf numFmtId="0" fontId="201" fillId="0" borderId="0" xfId="0" applyFont="1">
      <alignment horizontal="center" vertical="center" wrapText="1"/>
    </xf>
    <xf numFmtId="0" fontId="202" fillId="0" borderId="0" xfId="0" applyFont="1">
      <alignment horizontal="center" vertical="center" wrapText="1"/>
    </xf>
    <xf numFmtId="0" fontId="203" fillId="0" borderId="0" xfId="0" applyFont="1">
      <alignment horizontal="center" vertical="center" wrapText="1"/>
    </xf>
    <xf numFmtId="0" fontId="204" fillId="0" borderId="0" xfId="0" applyFont="1">
      <alignment vertical="center" wrapText="1"/>
    </xf>
    <xf numFmtId="0" fontId="205" fillId="0" borderId="0" xfId="0" applyFont="1">
      <alignment vertical="center" wrapText="1"/>
    </xf>
    <xf numFmtId="0" fontId="206" fillId="0" borderId="0" xfId="0" applyFont="1">
      <alignment horizontal="center" vertical="center" wrapText="1"/>
    </xf>
    <xf numFmtId="0" fontId="207" fillId="0" borderId="0" xfId="0" applyFont="1">
      <alignment horizontal="center" vertical="center" wrapText="1"/>
    </xf>
    <xf numFmtId="0" fontId="208" fillId="0" borderId="0" xfId="0" applyFont="1">
      <alignment horizontal="center" vertical="center" wrapText="1"/>
    </xf>
    <xf numFmtId="0" fontId="209" fillId="0" borderId="0" xfId="0" applyFont="1">
      <alignment horizontal="center" vertical="center" wrapText="1"/>
    </xf>
    <xf numFmtId="0" fontId="210" fillId="0" borderId="0" xfId="0" applyFont="1">
      <alignment horizontal="center" vertical="center" wrapText="1"/>
    </xf>
    <xf numFmtId="0" fontId="211" fillId="0" borderId="0" xfId="0" applyFont="1">
      <alignment horizontal="center" vertical="center" wrapText="1"/>
    </xf>
    <xf numFmtId="0" fontId="212" fillId="0" borderId="0" xfId="0" applyFont="1">
      <alignment horizontal="center" vertical="center" wrapText="1"/>
    </xf>
    <xf numFmtId="0" fontId="213" fillId="0" borderId="0" xfId="0" applyFont="1">
      <alignment horizontal="center" vertical="center" wrapText="1"/>
    </xf>
    <xf numFmtId="0" fontId="214" fillId="0" borderId="0" xfId="0" applyFont="1">
      <alignment horizontal="center" vertical="center" wrapText="1"/>
    </xf>
    <xf numFmtId="0" fontId="215" fillId="0" borderId="0" xfId="0" applyFont="1">
      <alignment horizontal="center" vertical="center" wrapText="1"/>
    </xf>
    <xf numFmtId="0" fontId="216" fillId="0" borderId="0" xfId="0" applyFont="1">
      <alignment horizontal="center" vertical="center" wrapText="1"/>
    </xf>
    <xf numFmtId="0" fontId="217" fillId="0" borderId="0" xfId="0" applyFont="1">
      <alignment horizontal="center" vertical="center" wrapText="1"/>
    </xf>
    <xf numFmtId="0" fontId="218" fillId="0" borderId="0" xfId="0" applyFont="1">
      <alignment horizontal="center" vertical="center" wrapText="1"/>
    </xf>
    <xf numFmtId="0" fontId="219" fillId="0" borderId="0" xfId="0" applyFont="1">
      <alignment horizontal="center" vertical="center" wrapText="1"/>
    </xf>
    <xf numFmtId="0" fontId="220" fillId="0" borderId="0" xfId="0" applyFont="1">
      <alignment horizontal="center" vertical="center" wrapText="1"/>
    </xf>
    <xf numFmtId="0" fontId="221" fillId="19" borderId="36" xfId="0" applyFont="1" applyFill="1" applyBorder="1" applyProtection="1">
      <alignment horizontal="center" vertical="center" wrapText="1"/>
    </xf>
    <xf numFmtId="0" fontId="222" fillId="0" borderId="0" xfId="0" applyFont="1">
      <alignment horizontal="center" vertical="center" wrapText="1"/>
    </xf>
    <xf numFmtId="0" fontId="223" fillId="0" borderId="0" xfId="0" applyFont="1">
      <alignment horizontal="center" vertical="center" wrapText="1"/>
    </xf>
    <xf numFmtId="0" fontId="224" fillId="0" borderId="0" xfId="0" applyFont="1">
      <alignment horizontal="center" vertical="center" wrapText="1"/>
    </xf>
    <xf numFmtId="0" fontId="225" fillId="0" borderId="0" xfId="0" applyFont="1">
      <alignment horizontal="center" vertical="center" wrapText="1"/>
    </xf>
    <xf numFmtId="0" fontId="226" fillId="0" borderId="0" xfId="0" applyFont="1">
      <alignment horizontal="center" vertical="center" wrapText="1"/>
    </xf>
    <xf numFmtId="0" fontId="227" fillId="0" borderId="0" xfId="0" applyFont="1">
      <alignment horizontal="center" vertical="center" wrapText="1"/>
    </xf>
    <xf numFmtId="0" fontId="228" fillId="0" borderId="0" xfId="0" applyFont="1">
      <alignment horizontal="center" vertical="center" wrapText="1"/>
    </xf>
    <xf numFmtId="0" fontId="229" fillId="0" borderId="0" xfId="0" applyFont="1">
      <alignment horizontal="center" vertical="center" wrapText="1"/>
    </xf>
    <xf numFmtId="0" fontId="230" fillId="19" borderId="36" xfId="0" applyFont="1" applyFill="1" applyBorder="1" applyProtection="1">
      <alignment horizontal="center" vertical="center" wrapText="1"/>
    </xf>
    <xf numFmtId="0" fontId="231" fillId="19" borderId="36" xfId="0" applyFont="1" applyFill="1" applyBorder="1" applyProtection="1">
      <alignment horizontal="center" vertical="center" wrapText="1"/>
    </xf>
    <xf numFmtId="0" fontId="232" fillId="0" borderId="0" xfId="0" applyFont="1">
      <alignment horizontal="center" vertical="center" wrapText="1"/>
    </xf>
    <xf numFmtId="0" fontId="233" fillId="0" borderId="0" xfId="0" applyFont="1">
      <alignment horizontal="center" vertical="center" wrapText="1"/>
    </xf>
    <xf numFmtId="0" fontId="234" fillId="0" borderId="0" xfId="0" applyFont="1">
      <alignment horizontal="center" vertical="center" wrapText="1"/>
    </xf>
    <xf numFmtId="0" fontId="235" fillId="0" borderId="0" xfId="0" applyFont="1">
      <alignment horizontal="center" vertical="center" wrapText="1"/>
    </xf>
    <xf numFmtId="0" fontId="236" fillId="0" borderId="0" xfId="0" applyFont="1">
      <alignment horizontal="center" vertical="center" wrapText="1"/>
    </xf>
    <xf numFmtId="0" fontId="237" fillId="0" borderId="0" xfId="0" applyFont="1">
      <alignment horizontal="center" vertical="center" wrapText="1"/>
    </xf>
    <xf numFmtId="0" fontId="238" fillId="0" borderId="0" xfId="0" applyFont="1">
      <alignment horizontal="center" vertical="center" wrapText="1"/>
    </xf>
    <xf numFmtId="0" fontId="239" fillId="0" borderId="0" xfId="0" applyFont="1">
      <alignment horizontal="center" vertical="center" wrapText="1"/>
    </xf>
    <xf numFmtId="0" fontId="240" fillId="0" borderId="0" xfId="0" applyFont="1">
      <alignment horizontal="center" vertical="center" wrapText="1"/>
    </xf>
    <xf numFmtId="0" fontId="241" fillId="0" borderId="0" xfId="0" applyFont="1">
      <alignment horizontal="center" vertical="center" wrapText="1"/>
    </xf>
    <xf numFmtId="0" fontId="242" fillId="0" borderId="0" xfId="0" applyFont="1">
      <alignment horizontal="center" vertical="center" wrapText="1"/>
    </xf>
    <xf numFmtId="0" fontId="243" fillId="0" borderId="0" xfId="0" applyFont="1">
      <alignment horizontal="center" vertical="center" wrapText="1"/>
    </xf>
    <xf numFmtId="0" fontId="244" fillId="0" borderId="0" xfId="0" applyFont="1">
      <alignment horizontal="center" vertical="center" wrapText="1"/>
    </xf>
    <xf numFmtId="0" fontId="245" fillId="0" borderId="0" xfId="0" applyFont="1">
      <alignment horizontal="center" vertical="center" wrapText="1"/>
    </xf>
    <xf numFmtId="0" fontId="246" fillId="0" borderId="0" xfId="0" applyFont="1">
      <alignment horizontal="center" vertical="center" wrapText="1"/>
    </xf>
    <xf numFmtId="0" fontId="247" fillId="0" borderId="0" xfId="0" applyFont="1">
      <alignment horizontal="center" vertical="center" wrapText="1"/>
    </xf>
    <xf numFmtId="0" fontId="248" fillId="0" borderId="0" xfId="0" applyFont="1">
      <alignment horizontal="center" vertical="center" wrapText="1"/>
    </xf>
    <xf numFmtId="0" fontId="249" fillId="0" borderId="0" xfId="0" applyFont="1">
      <alignment horizontal="center" vertical="center" wrapText="1"/>
    </xf>
    <xf numFmtId="0" fontId="250" fillId="0" borderId="0" xfId="0" applyFont="1">
      <alignment horizontal="center" vertical="center" wrapText="1"/>
    </xf>
    <xf numFmtId="0" fontId="251" fillId="0" borderId="0" xfId="0" applyFont="1">
      <alignment horizontal="center" vertical="center" wrapText="1"/>
    </xf>
    <xf numFmtId="0" fontId="252" fillId="0" borderId="0" xfId="0" applyFont="1">
      <alignment horizontal="center" vertical="center" wrapText="1"/>
    </xf>
    <xf numFmtId="0" fontId="253" fillId="0" borderId="0" xfId="0" applyFont="1">
      <alignment horizontal="center" vertical="center" wrapText="1"/>
    </xf>
    <xf numFmtId="0" fontId="254" fillId="0" borderId="0" xfId="0" applyFont="1">
      <alignment horizontal="center" vertical="center" wrapText="1"/>
    </xf>
    <xf numFmtId="0" fontId="255" fillId="0" borderId="0" xfId="0" applyFont="1">
      <alignment horizontal="center" vertical="center" wrapText="1"/>
    </xf>
    <xf numFmtId="0" fontId="256" fillId="0" borderId="0" xfId="0" applyFont="1">
      <alignment horizontal="center" vertical="center" wrapText="1"/>
    </xf>
    <xf numFmtId="0" fontId="257" fillId="0" borderId="0" xfId="0" applyFont="1">
      <alignment horizontal="center" vertical="center" wrapText="1"/>
    </xf>
    <xf numFmtId="0" fontId="258" fillId="0" borderId="0" xfId="0" applyFont="1">
      <alignment horizontal="center" vertical="center" wrapText="1"/>
    </xf>
    <xf numFmtId="0" fontId="259" fillId="0" borderId="0" xfId="0" applyFont="1">
      <alignment horizontal="center" vertical="center" wrapText="1"/>
    </xf>
    <xf numFmtId="0" fontId="260" fillId="0" borderId="1" xfId="0" applyFont="1" applyBorder="1" applyProtection="1">
      <alignment horizontal="center" vertical="center" wrapText="1"/>
    </xf>
    <xf numFmtId="0" fontId="261" fillId="0" borderId="1" xfId="0" applyFont="1" applyBorder="1" applyProtection="1">
      <alignment horizontal="center" vertical="center" wrapText="1"/>
    </xf>
    <xf numFmtId="0" fontId="262" fillId="0" borderId="1" xfId="0" applyFont="1" applyBorder="1" applyProtection="1">
      <alignment horizontal="center" vertical="center" wrapText="1"/>
    </xf>
    <xf numFmtId="0" fontId="263" fillId="0" borderId="1" xfId="0" applyFont="1" applyBorder="1" applyProtection="1">
      <alignment horizontal="center" vertical="center" wrapText="1"/>
    </xf>
    <xf numFmtId="0" fontId="264" fillId="0" borderId="21" xfId="0" applyFont="1" applyBorder="1" applyProtection="1">
      <alignment horizontal="center" vertical="center" wrapText="1"/>
    </xf>
    <xf numFmtId="0" fontId="265" fillId="0" borderId="21" xfId="0" applyFont="1" applyBorder="1" applyProtection="1">
      <alignment horizontal="center" vertical="center" wrapText="1"/>
    </xf>
    <xf numFmtId="0" fontId="266" fillId="0" borderId="1" xfId="0" applyFont="1" applyBorder="1" applyProtection="1">
      <alignment vertical="center" wrapText="1"/>
    </xf>
    <xf numFmtId="0" fontId="267" fillId="0" borderId="21" xfId="0" applyFont="1" applyBorder="1" applyProtection="1">
      <alignment horizontal="center" vertical="center" wrapText="1"/>
    </xf>
    <xf numFmtId="0" fontId="268" fillId="0" borderId="21" xfId="0" applyFont="1" applyBorder="1" applyProtection="1">
      <alignment horizontal="left" vertical="center" wrapText="1"/>
    </xf>
    <xf numFmtId="0" fontId="269" fillId="0" borderId="1" xfId="0" applyFont="1" applyBorder="1" applyProtection="1">
      <alignment vertical="center" wrapText="1"/>
    </xf>
    <xf numFmtId="0" fontId="270" fillId="0" borderId="1" xfId="0" applyFont="1" applyBorder="1" applyProtection="1">
      <alignment vertical="center" wrapText="1"/>
    </xf>
    <xf numFmtId="0" fontId="271" fillId="0" borderId="1" xfId="0" applyFont="1" applyBorder="1" applyProtection="1">
      <alignment vertical="center" wrapText="1"/>
    </xf>
    <xf numFmtId="0" fontId="272" fillId="0" borderId="1" xfId="0" applyFont="1" applyBorder="1" applyProtection="1">
      <alignment vertical="center" wrapText="1"/>
    </xf>
    <xf numFmtId="0" fontId="273" fillId="0" borderId="0" xfId="0" applyFont="1">
      <alignment horizontal="center" vertical="center" wrapText="1"/>
    </xf>
    <xf numFmtId="0" fontId="274" fillId="0" borderId="0" xfId="0" applyFont="1">
      <alignment horizontal="center" vertical="center" wrapText="1"/>
    </xf>
    <xf numFmtId="0" fontId="275" fillId="0" borderId="0" xfId="0" applyFont="1">
      <alignment horizontal="center" vertical="center" wrapText="1"/>
    </xf>
    <xf numFmtId="0" fontId="276" fillId="0" borderId="0" xfId="0" applyFont="1">
      <alignment horizontal="center" vertical="center" wrapText="1"/>
    </xf>
    <xf numFmtId="0" fontId="277" fillId="0" borderId="0" xfId="0" applyFont="1">
      <alignment vertical="center" wrapText="1"/>
    </xf>
    <xf numFmtId="0" fontId="278" fillId="0" borderId="0" xfId="0" applyFont="1">
      <alignment vertical="center" wrapText="1"/>
    </xf>
    <xf numFmtId="0" fontId="279" fillId="0" borderId="0" xfId="0" applyFont="1">
      <alignment vertical="center" wrapText="1"/>
    </xf>
    <xf numFmtId="0" fontId="280" fillId="0" borderId="0" xfId="0" applyFont="1">
      <alignment vertical="center" wrapText="1"/>
    </xf>
    <xf numFmtId="0" fontId="281" fillId="0" borderId="0" xfId="0" applyFont="1">
      <alignment vertical="center" wrapText="1"/>
    </xf>
    <xf numFmtId="0" fontId="282" fillId="0" borderId="0" xfId="0" applyFont="1">
      <alignment vertical="center" wrapText="1"/>
    </xf>
    <xf numFmtId="0" fontId="283" fillId="0" borderId="0" xfId="0" applyFont="1">
      <alignment vertical="center" wrapText="1"/>
    </xf>
    <xf numFmtId="0" fontId="284" fillId="0" borderId="0" xfId="0" applyFont="1">
      <alignment vertical="center" wrapText="1"/>
    </xf>
    <xf numFmtId="0" fontId="285" fillId="0" borderId="0" xfId="0" applyFont="1">
      <alignment vertical="center" wrapText="1"/>
    </xf>
    <xf numFmtId="0" fontId="286" fillId="0" borderId="0" xfId="0" applyFont="1">
      <alignment vertical="center" wrapText="1"/>
    </xf>
    <xf numFmtId="0" fontId="287" fillId="0" borderId="0" xfId="0" applyFont="1">
      <alignment vertical="center" wrapText="1"/>
    </xf>
    <xf numFmtId="0" fontId="288" fillId="0" borderId="0" xfId="0" applyFont="1">
      <alignment vertical="center" wrapText="1"/>
    </xf>
    <xf numFmtId="0" fontId="289" fillId="0" borderId="0" xfId="0" applyFont="1">
      <alignment vertical="center" wrapText="1"/>
    </xf>
    <xf numFmtId="0" fontId="290" fillId="0" borderId="0" xfId="0" applyFont="1">
      <alignment vertical="center" wrapText="1"/>
    </xf>
    <xf numFmtId="0" fontId="291" fillId="0" borderId="1" xfId="0" applyFont="1" applyBorder="1" applyProtection="1">
      <alignment horizontal="center" vertical="center" wrapText="1"/>
    </xf>
    <xf numFmtId="0" fontId="292" fillId="0" borderId="21" xfId="0" applyFont="1" applyBorder="1" applyProtection="1">
      <alignment vertical="center" wrapText="1"/>
    </xf>
    <xf numFmtId="0" fontId="293" fillId="0" borderId="1" xfId="0" applyFont="1" applyBorder="1" applyProtection="1">
      <alignment horizontal="center" vertical="center" wrapText="1"/>
    </xf>
    <xf numFmtId="0" fontId="294" fillId="0" borderId="21" xfId="0" applyFont="1" applyBorder="1" applyProtection="1">
      <alignment vertical="center" wrapText="1"/>
    </xf>
    <xf numFmtId="0" fontId="295" fillId="0" borderId="15" xfId="0" applyFont="1" applyBorder="1" applyProtection="1">
      <alignment horizontal="center" vertical="center" wrapText="1"/>
    </xf>
    <xf numFmtId="0" fontId="296" fillId="0" borderId="0" xfId="0" applyFont="1">
      <alignment vertical="center" wrapText="1"/>
    </xf>
    <xf numFmtId="0" fontId="297" fillId="0" borderId="0" xfId="0" applyFont="1">
      <alignment vertical="center" wrapText="1"/>
    </xf>
    <xf numFmtId="0" fontId="298" fillId="0" borderId="0" xfId="0" applyFont="1">
      <alignment vertical="center" wrapText="1"/>
    </xf>
    <xf numFmtId="0" fontId="299" fillId="0" borderId="0" xfId="0" applyFont="1">
      <alignment vertical="center" wrapText="1"/>
    </xf>
    <xf numFmtId="0" fontId="300" fillId="0" borderId="0" xfId="0" applyFont="1">
      <alignment vertical="center" wrapText="1"/>
    </xf>
    <xf numFmtId="0" fontId="301" fillId="0" borderId="0" xfId="0" applyFont="1">
      <alignment vertical="center" wrapText="1"/>
    </xf>
    <xf numFmtId="0" fontId="302" fillId="0" borderId="0" xfId="0" applyFont="1">
      <alignment vertical="center" wrapText="1"/>
    </xf>
    <xf numFmtId="0" fontId="303" fillId="0" borderId="0" xfId="0" applyFont="1">
      <alignment vertical="center" wrapText="1"/>
    </xf>
    <xf numFmtId="0" fontId="304" fillId="0" borderId="0" xfId="0" applyFont="1">
      <alignment vertical="center" wrapText="1"/>
    </xf>
    <xf numFmtId="0" fontId="305" fillId="0" borderId="0" xfId="0" applyFont="1">
      <alignment vertical="center" wrapText="1"/>
    </xf>
    <xf numFmtId="0" fontId="306" fillId="0" borderId="0" xfId="0" applyFont="1">
      <alignment vertical="center" wrapText="1"/>
    </xf>
    <xf numFmtId="0" fontId="307" fillId="0" borderId="1" xfId="0" applyFont="1" applyBorder="1" applyProtection="1">
      <alignment vertical="center" wrapText="1"/>
    </xf>
    <xf numFmtId="0" fontId="308" fillId="0" borderId="0" xfId="0" applyFont="1">
      <alignment vertical="center" wrapText="1"/>
    </xf>
    <xf numFmtId="0" fontId="309" fillId="0" borderId="0" xfId="0" applyFont="1">
      <alignment vertical="center" wrapText="1"/>
    </xf>
    <xf numFmtId="0" fontId="310" fillId="0" borderId="0" xfId="0" applyFont="1">
      <alignment vertical="center" wrapText="1"/>
    </xf>
    <xf numFmtId="0" fontId="311" fillId="0" borderId="1" xfId="0" applyFont="1" applyBorder="1" applyProtection="1">
      <alignment vertical="center" wrapText="1"/>
    </xf>
    <xf numFmtId="0" fontId="312" fillId="0" borderId="0" xfId="0" applyFont="1">
      <alignment vertical="center" wrapText="1"/>
    </xf>
    <xf numFmtId="0" fontId="313" fillId="0" borderId="0" xfId="0" applyFont="1">
      <alignment vertical="center" wrapText="1"/>
    </xf>
    <xf numFmtId="0" fontId="314" fillId="0" borderId="1" xfId="0" applyFont="1" applyBorder="1" applyProtection="1">
      <alignment vertical="center" wrapText="1"/>
    </xf>
    <xf numFmtId="0" fontId="315" fillId="0" borderId="0" xfId="0" applyFont="1">
      <alignment vertical="center" wrapText="1"/>
    </xf>
    <xf numFmtId="0" fontId="316" fillId="0" borderId="1" xfId="0" applyFont="1" applyBorder="1" applyProtection="1">
      <alignment vertical="center" wrapText="1"/>
    </xf>
    <xf numFmtId="0" fontId="317" fillId="0" borderId="0" xfId="0" applyFont="1">
      <alignment vertical="center" wrapText="1"/>
    </xf>
    <xf numFmtId="0" fontId="318" fillId="0" borderId="1" xfId="0" applyFont="1" applyBorder="1" applyProtection="1">
      <alignment vertical="center" wrapText="1"/>
    </xf>
    <xf numFmtId="0" fontId="319" fillId="0" borderId="0" xfId="0" applyFont="1">
      <alignment horizontal="center" vertical="center" wrapText="1"/>
    </xf>
    <xf numFmtId="0" fontId="320" fillId="0" borderId="0" xfId="0" applyFont="1">
      <alignment horizontal="center" vertical="center" wrapText="1"/>
    </xf>
    <xf numFmtId="0" fontId="321" fillId="0" borderId="0" xfId="0" applyFont="1">
      <alignment horizontal="center" vertical="center" wrapText="1"/>
    </xf>
    <xf numFmtId="0" fontId="322" fillId="0" borderId="0" xfId="0" applyFont="1">
      <alignment horizontal="center" vertical="center" wrapText="1"/>
    </xf>
    <xf numFmtId="0" fontId="323" fillId="0" borderId="0" xfId="0" applyFont="1">
      <alignment vertical="center" wrapText="1"/>
    </xf>
    <xf numFmtId="0" fontId="324" fillId="0" borderId="0" xfId="0" applyFont="1">
      <alignment vertical="center" wrapText="1"/>
    </xf>
    <xf numFmtId="0" fontId="325" fillId="0" borderId="0" xfId="0" applyFont="1">
      <alignment vertical="center" wrapText="1"/>
    </xf>
    <xf numFmtId="0" fontId="326" fillId="0" borderId="0" xfId="0" applyFont="1">
      <alignment vertical="center" wrapText="1"/>
    </xf>
    <xf numFmtId="0" fontId="327" fillId="0" borderId="0" xfId="0" applyFont="1">
      <alignment vertical="center" wrapText="1"/>
    </xf>
    <xf numFmtId="0" fontId="328" fillId="0" borderId="0" xfId="0" applyFont="1">
      <alignment vertical="center" wrapText="1"/>
    </xf>
    <xf numFmtId="0" fontId="329" fillId="0" borderId="0" xfId="0" applyFont="1">
      <alignment vertical="center" wrapText="1"/>
    </xf>
    <xf numFmtId="0" fontId="330" fillId="0" borderId="0" xfId="0" applyFont="1">
      <alignment vertical="center" wrapText="1"/>
    </xf>
    <xf numFmtId="0" fontId="331" fillId="0" borderId="0" xfId="0" applyFont="1">
      <alignment vertical="center" wrapText="1"/>
    </xf>
    <xf numFmtId="0" fontId="332" fillId="0" borderId="0" xfId="0" applyFont="1">
      <alignment vertical="center" wrapText="1"/>
    </xf>
    <xf numFmtId="0" fontId="333" fillId="0" borderId="0" xfId="0" applyFont="1">
      <alignment vertical="center" wrapText="1"/>
    </xf>
    <xf numFmtId="0" fontId="334" fillId="0" borderId="0" xfId="0" applyFont="1">
      <alignment vertical="center" wrapText="1"/>
    </xf>
    <xf numFmtId="0" fontId="335" fillId="0" borderId="0" xfId="0" applyFont="1">
      <alignment vertical="center" wrapText="1"/>
    </xf>
    <xf numFmtId="0" fontId="336" fillId="0" borderId="0" xfId="0" applyFont="1">
      <alignment vertical="center" wrapText="1"/>
    </xf>
    <xf numFmtId="0" fontId="337" fillId="0" borderId="0" xfId="0" applyFont="1">
      <alignment vertical="center" wrapText="1"/>
    </xf>
    <xf numFmtId="0" fontId="338" fillId="0" borderId="0" xfId="0" applyFont="1">
      <alignment vertical="center" wrapText="1"/>
    </xf>
    <xf numFmtId="0" fontId="339" fillId="0" borderId="0" xfId="0" applyFont="1">
      <alignment vertical="center" wrapText="1"/>
    </xf>
    <xf numFmtId="0" fontId="340" fillId="0" borderId="0" xfId="0" applyFont="1">
      <alignment vertical="center" wrapText="1"/>
    </xf>
    <xf numFmtId="0" fontId="341" fillId="0" borderId="1" xfId="0" applyFont="1" applyBorder="1" applyProtection="1">
      <alignment horizontal="center" vertical="center" wrapText="1"/>
    </xf>
    <xf numFmtId="0" fontId="342" fillId="0" borderId="1" xfId="0" applyFont="1" applyBorder="1" applyProtection="1">
      <alignment horizontal="center" vertical="center" wrapText="1"/>
    </xf>
    <xf numFmtId="0" fontId="343" fillId="0" borderId="15" xfId="0" applyFont="1" applyBorder="1" applyProtection="1">
      <alignment horizontal="center" vertical="center" wrapText="1"/>
    </xf>
    <xf numFmtId="0" fontId="344" fillId="0" borderId="1" xfId="0" applyFont="1" applyBorder="1" applyProtection="1">
      <alignment horizontal="center" vertical="center" wrapText="1"/>
    </xf>
    <xf numFmtId="0" fontId="345" fillId="0" borderId="1" xfId="0" applyFont="1" applyBorder="1" applyProtection="1">
      <alignment horizontal="center" vertical="center" wrapText="1"/>
    </xf>
    <xf numFmtId="0" fontId="346" fillId="0" borderId="1" xfId="0" applyFont="1" applyBorder="1" applyProtection="1">
      <alignment horizontal="center" vertical="center" wrapText="1"/>
    </xf>
    <xf numFmtId="0" fontId="347" fillId="0" borderId="1" xfId="0" applyFont="1" applyBorder="1" applyProtection="1">
      <alignment horizontal="center" vertical="center" wrapText="1"/>
    </xf>
    <xf numFmtId="0" fontId="348" fillId="0" borderId="1" xfId="0" applyFont="1" applyBorder="1" applyProtection="1">
      <alignment horizontal="center" vertical="center" wrapText="1"/>
    </xf>
    <xf numFmtId="0" fontId="349" fillId="0" borderId="1" xfId="0" applyFont="1" applyBorder="1" applyProtection="1">
      <alignment vertical="center" wrapText="1"/>
    </xf>
    <xf numFmtId="0" fontId="350" fillId="0" borderId="1" xfId="0" applyFont="1" applyBorder="1" applyProtection="1">
      <alignment horizontal="center" vertical="center" wrapText="1"/>
    </xf>
    <xf numFmtId="0" fontId="351" fillId="0" borderId="21" xfId="0" applyFont="1" applyBorder="1" applyProtection="1">
      <alignment horizontal="center" vertical="center" wrapText="1"/>
    </xf>
    <xf numFmtId="0" fontId="352" fillId="0" borderId="21" xfId="0" applyFont="1" applyBorder="1" applyProtection="1">
      <alignment horizontal="center" vertical="center" wrapText="1"/>
    </xf>
    <xf numFmtId="0" fontId="353" fillId="0" borderId="1" xfId="0" applyFont="1" applyBorder="1" applyProtection="1">
      <alignment vertical="center" wrapText="1"/>
    </xf>
    <xf numFmtId="0" fontId="354" fillId="0" borderId="21" xfId="0" applyFont="1" applyBorder="1" applyProtection="1">
      <alignment horizontal="center" vertical="center" wrapText="1"/>
    </xf>
    <xf numFmtId="0" fontId="355" fillId="0" borderId="1" xfId="0" applyFont="1" applyBorder="1" applyProtection="1">
      <alignment horizontal="center" vertical="center" wrapText="1"/>
    </xf>
    <xf numFmtId="0" fontId="356" fillId="0" borderId="1" xfId="0" applyFont="1" applyBorder="1" applyProtection="1">
      <alignment vertical="center" wrapText="1"/>
    </xf>
    <xf numFmtId="0" fontId="357" fillId="0" borderId="1" xfId="0" applyFont="1" applyBorder="1" applyProtection="1">
      <alignment horizontal="center" vertical="center" wrapText="1"/>
    </xf>
    <xf numFmtId="0" fontId="358" fillId="0" borderId="1" xfId="0" applyFont="1" applyBorder="1" applyProtection="1">
      <alignment horizontal="general" vertical="center" wrapText="1"/>
    </xf>
    <xf numFmtId="0" fontId="359" fillId="0" borderId="1" xfId="0" applyFont="1" applyBorder="1" applyProtection="1">
      <alignment horizontal="general" vertical="center" wrapText="1"/>
    </xf>
    <xf numFmtId="0" fontId="360" fillId="0" borderId="1" xfId="0" applyFont="1" applyBorder="1" applyProtection="1">
      <alignment horizontal="general" vertical="center" wrapText="1"/>
    </xf>
    <xf numFmtId="0" fontId="361" fillId="0" borderId="0" xfId="0" applyFont="1">
      <alignment vertical="center" wrapText="1"/>
    </xf>
    <xf numFmtId="0" fontId="362" fillId="0" borderId="1" xfId="0" applyFont="1" applyBorder="1" applyProtection="1">
      <alignment horizontal="general" vertical="center" wrapText="1"/>
    </xf>
    <xf numFmtId="0" fontId="363" fillId="0" borderId="1" xfId="0" applyFont="1" applyBorder="1" applyProtection="1">
      <alignment horizontal="general" vertical="center" wrapText="1"/>
    </xf>
    <xf numFmtId="0" fontId="364" fillId="0" borderId="0" xfId="0" applyFont="1">
      <alignment vertical="center" wrapText="1"/>
    </xf>
    <xf numFmtId="0" fontId="365" fillId="0" borderId="0" xfId="0" applyFont="1">
      <alignment vertical="center" wrapText="1"/>
    </xf>
    <xf numFmtId="0" fontId="366" fillId="0" borderId="0" xfId="0" applyFont="1">
      <alignment vertical="center" wrapText="1"/>
    </xf>
    <xf numFmtId="0" fontId="367" fillId="0" borderId="1" xfId="0" applyFont="1" applyBorder="1" applyProtection="1">
      <alignment horizontal="general" vertical="center" wrapText="1"/>
    </xf>
    <xf numFmtId="0" fontId="368" fillId="0" borderId="1" xfId="0" applyFont="1" applyBorder="1" applyProtection="1">
      <alignment horizontal="general" vertical="center" wrapText="1"/>
    </xf>
    <xf numFmtId="0" fontId="369" fillId="0" borderId="0" xfId="0" applyFont="1">
      <alignment vertical="center" wrapText="1"/>
    </xf>
    <xf numFmtId="0" fontId="370" fillId="0" borderId="1" xfId="0" applyFont="1" applyBorder="1" applyProtection="1">
      <alignment horizontal="general" vertical="center" wrapText="1"/>
    </xf>
    <xf numFmtId="0" fontId="371" fillId="0" borderId="0" xfId="0" applyFont="1">
      <alignment vertical="center" wrapText="1"/>
    </xf>
    <xf numFmtId="0" fontId="372" fillId="0" borderId="0" xfId="0" applyFont="1">
      <alignment vertical="center" wrapText="1"/>
    </xf>
    <xf numFmtId="0" fontId="373" fillId="0" borderId="1" xfId="0" applyFont="1" applyBorder="1" applyProtection="1">
      <alignment horizontal="general" vertical="center" wrapText="1"/>
    </xf>
    <xf numFmtId="0" fontId="374" fillId="0" borderId="0" xfId="0" applyFont="1">
      <alignment vertical="center" wrapText="1"/>
    </xf>
    <xf numFmtId="0" fontId="375" fillId="0" borderId="0" xfId="0" applyFont="1">
      <alignment vertical="center" wrapText="1"/>
    </xf>
    <xf numFmtId="0" fontId="376" fillId="0" borderId="0" xfId="0" applyFont="1">
      <alignment vertical="center" wrapText="1"/>
    </xf>
    <xf numFmtId="0" fontId="377" fillId="0" borderId="0" xfId="0" applyFont="1">
      <alignment vertical="center" wrapText="1"/>
    </xf>
    <xf numFmtId="0" fontId="378" fillId="0" borderId="0" xfId="0" applyFont="1">
      <alignment vertical="center" wrapText="1"/>
    </xf>
    <xf numFmtId="0" fontId="379" fillId="0" borderId="1" xfId="0" applyFont="1" applyBorder="1" applyProtection="1">
      <alignment horizontal="general" vertical="center" wrapText="1"/>
    </xf>
    <xf numFmtId="0" fontId="380" fillId="0" borderId="1" xfId="0" applyFont="1" applyBorder="1" applyProtection="1">
      <alignment horizontal="general" vertical="center" wrapText="1"/>
    </xf>
    <xf numFmtId="0" fontId="381" fillId="0" borderId="0" xfId="0" applyFont="1">
      <alignment vertical="center" wrapText="1"/>
    </xf>
    <xf numFmtId="0" fontId="382" fillId="0" borderId="0" xfId="0" applyFont="1">
      <alignment vertical="center" wrapText="1"/>
    </xf>
    <xf numFmtId="0" fontId="383" fillId="0" borderId="1" xfId="0" applyFont="1" applyBorder="1" applyProtection="1">
      <alignment horizontal="general" vertical="center" wrapText="1"/>
    </xf>
    <xf numFmtId="0" fontId="384" fillId="0" borderId="1" xfId="0" applyFont="1" applyBorder="1" applyProtection="1">
      <alignment horizontal="general" vertical="center" wrapText="1"/>
    </xf>
    <xf numFmtId="0" fontId="385" fillId="0" borderId="1" xfId="0" applyFont="1" applyBorder="1" applyProtection="1">
      <alignment horizontal="general" vertical="center" wrapText="1"/>
    </xf>
    <xf numFmtId="0" fontId="386" fillId="0" borderId="21" xfId="0" applyFont="1" applyBorder="1" applyProtection="1">
      <alignment horizontal="center" vertical="center" wrapText="1"/>
    </xf>
    <xf numFmtId="0" fontId="387" fillId="0" borderId="1" xfId="0" applyFont="1" applyBorder="1" applyProtection="1">
      <alignment horizontal="general" vertical="center" wrapText="1"/>
    </xf>
    <xf numFmtId="0" fontId="388" fillId="0" borderId="21" xfId="0" applyFont="1" applyBorder="1" applyProtection="1">
      <alignment horizontal="center" vertical="center" wrapText="1"/>
    </xf>
    <xf numFmtId="0" fontId="389" fillId="0" borderId="1" xfId="0" applyFont="1" applyBorder="1" applyProtection="1">
      <alignment horizontal="general" vertical="center" wrapText="1"/>
    </xf>
    <xf numFmtId="0" fontId="390" fillId="0" borderId="21" xfId="0" applyFont="1" applyBorder="1" applyProtection="1">
      <alignment horizontal="center" vertical="center" wrapText="1"/>
    </xf>
    <xf numFmtId="0" fontId="391" fillId="0" borderId="0" xfId="0" applyFont="1">
      <alignment horizontal="general" vertical="center" wrapText="1"/>
    </xf>
    <xf numFmtId="0" fontId="392" fillId="0" borderId="1" xfId="0" applyFont="1" applyBorder="1" applyProtection="1">
      <alignment horizontal="general" vertical="center" wrapText="1"/>
    </xf>
    <xf numFmtId="0" fontId="393" fillId="0" borderId="1" xfId="0" applyFont="1" applyBorder="1" applyProtection="1">
      <alignment horizontal="general" vertical="center" wrapText="1"/>
    </xf>
    <xf numFmtId="0" fontId="394" fillId="0" borderId="1" xfId="0" applyFont="1" applyBorder="1" applyProtection="1">
      <alignment horizontal="general" vertical="center" wrapText="1"/>
    </xf>
    <xf numFmtId="0" fontId="395" fillId="0" borderId="0" xfId="0" applyFont="1">
      <alignment vertical="center" wrapText="1"/>
    </xf>
    <xf numFmtId="0" fontId="396" fillId="0" borderId="1" xfId="0" applyFont="1" applyBorder="1" applyProtection="1">
      <alignment horizontal="general" vertical="center" wrapText="1"/>
    </xf>
    <xf numFmtId="0" fontId="397" fillId="0" borderId="1" xfId="0" applyFont="1" applyBorder="1" applyProtection="1">
      <alignment horizontal="general" vertical="center" wrapText="1"/>
    </xf>
    <xf numFmtId="0" fontId="398" fillId="0" borderId="0" xfId="0" applyFont="1">
      <alignment vertical="center" wrapText="1"/>
    </xf>
    <xf numFmtId="0" fontId="399" fillId="0" borderId="0" xfId="0" applyFont="1">
      <alignment vertical="center" wrapText="1"/>
    </xf>
    <xf numFmtId="0" fontId="400" fillId="0" borderId="0" xfId="0" applyFont="1">
      <alignment vertical="center" wrapText="1"/>
    </xf>
    <xf numFmtId="0" fontId="401" fillId="0" borderId="1" xfId="0" applyFont="1" applyBorder="1" applyProtection="1">
      <alignment horizontal="general" vertical="center" wrapText="1"/>
    </xf>
    <xf numFmtId="0" fontId="402" fillId="0" borderId="1" xfId="0" applyFont="1" applyBorder="1" applyProtection="1">
      <alignment horizontal="general" vertical="center" wrapText="1"/>
    </xf>
    <xf numFmtId="0" fontId="403" fillId="0" borderId="0" xfId="0" applyFont="1">
      <alignment vertical="center" wrapText="1"/>
    </xf>
    <xf numFmtId="0" fontId="404" fillId="0" borderId="1" xfId="0" applyFont="1" applyBorder="1" applyProtection="1">
      <alignment horizontal="general" vertical="center" wrapText="1"/>
    </xf>
    <xf numFmtId="0" fontId="405" fillId="0" borderId="0" xfId="0" applyFont="1">
      <alignment vertical="center" wrapText="1"/>
    </xf>
    <xf numFmtId="0" fontId="406" fillId="0" borderId="0" xfId="0" applyFont="1">
      <alignment vertical="center" wrapText="1"/>
    </xf>
    <xf numFmtId="0" fontId="407" fillId="0" borderId="1" xfId="0" applyFont="1" applyBorder="1" applyProtection="1">
      <alignment horizontal="general" vertical="center" wrapText="1"/>
    </xf>
    <xf numFmtId="0" fontId="408" fillId="0" borderId="0" xfId="0" applyFont="1">
      <alignment vertical="center" wrapText="1"/>
    </xf>
    <xf numFmtId="0" fontId="409" fillId="0" borderId="0" xfId="0" applyFont="1">
      <alignment vertical="center" wrapText="1"/>
    </xf>
    <xf numFmtId="0" fontId="410" fillId="0" borderId="0" xfId="0" applyFont="1">
      <alignment vertical="center" wrapText="1"/>
    </xf>
    <xf numFmtId="0" fontId="411" fillId="0" borderId="0" xfId="0" applyFont="1">
      <alignment vertical="center" wrapText="1"/>
    </xf>
    <xf numFmtId="0" fontId="412" fillId="0" borderId="0" xfId="0" applyFont="1">
      <alignment vertical="center" wrapText="1"/>
    </xf>
    <xf numFmtId="0" fontId="413" fillId="0" borderId="0" xfId="0" applyFont="1">
      <alignment vertical="center" wrapText="1"/>
    </xf>
    <xf numFmtId="0" fontId="414" fillId="0" borderId="0" xfId="0" applyFont="1">
      <alignment vertical="center" wrapText="1"/>
    </xf>
    <xf numFmtId="0" fontId="415" fillId="0" borderId="0" xfId="0" applyFont="1">
      <alignment vertical="center" wrapText="1"/>
    </xf>
    <xf numFmtId="0" fontId="416" fillId="0" borderId="0" xfId="0" applyFont="1">
      <alignment vertical="center" wrapText="1"/>
    </xf>
    <xf numFmtId="0" fontId="417" fillId="0" borderId="0" xfId="0" applyFont="1">
      <alignment vertical="center" wrapText="1"/>
    </xf>
    <xf numFmtId="0" fontId="418" fillId="0" borderId="0" xfId="0" applyFont="1">
      <alignment vertical="center" wrapText="1"/>
    </xf>
    <xf numFmtId="0" fontId="419" fillId="0" borderId="0" xfId="0" applyFont="1">
      <alignment vertical="center" wrapText="1"/>
    </xf>
    <xf numFmtId="0" fontId="420" fillId="0" borderId="0" xfId="0" applyFont="1">
      <alignment vertical="center" wrapText="1"/>
    </xf>
    <xf numFmtId="0" fontId="421" fillId="0" borderId="0" xfId="0" applyFont="1">
      <alignment vertical="center" wrapText="1"/>
    </xf>
    <xf numFmtId="0" fontId="422" fillId="0" borderId="0" xfId="0" applyFont="1">
      <alignment vertical="center" wrapText="1"/>
    </xf>
    <xf numFmtId="0" fontId="423" fillId="0" borderId="0" xfId="0" applyFont="1">
      <alignment vertical="center" wrapText="1"/>
    </xf>
    <xf numFmtId="0" fontId="424" fillId="0" borderId="0" xfId="0" applyFont="1">
      <alignment vertical="center" wrapText="1"/>
    </xf>
    <xf numFmtId="0" fontId="425" fillId="0" borderId="0" xfId="0" applyFont="1">
      <alignment vertical="center" wrapText="1"/>
    </xf>
    <xf numFmtId="0" fontId="426" fillId="0" borderId="0" xfId="0" applyFont="1">
      <alignment vertical="center" wrapText="1"/>
    </xf>
    <xf numFmtId="0" fontId="427" fillId="0" borderId="0" xfId="0" applyFont="1">
      <alignment vertical="center" wrapText="1"/>
    </xf>
    <xf numFmtId="0" fontId="428" fillId="0" borderId="0" xfId="0" applyFont="1">
      <alignment vertical="center" wrapText="1"/>
    </xf>
    <xf numFmtId="0" fontId="429" fillId="0" borderId="0" xfId="0" applyFont="1">
      <alignment vertical="center" wrapText="1"/>
    </xf>
    <xf numFmtId="0" fontId="430" fillId="0" borderId="0" xfId="0" applyFont="1">
      <alignment vertical="center" wrapText="1"/>
    </xf>
    <xf numFmtId="0" fontId="431" fillId="0" borderId="0" xfId="0" applyFont="1">
      <alignment vertical="center" wrapText="1"/>
    </xf>
    <xf numFmtId="0" fontId="432" fillId="0" borderId="1" xfId="0" applyFont="1" applyBorder="1" applyProtection="1">
      <alignment horizontal="center" vertical="center" wrapText="1"/>
    </xf>
    <xf numFmtId="0" fontId="433" fillId="0" borderId="1" xfId="0" applyFont="1" applyBorder="1" applyProtection="1">
      <alignment horizontal="center" vertical="center" wrapText="1"/>
    </xf>
    <xf numFmtId="0" fontId="434" fillId="0" borderId="1" xfId="0" applyFont="1" applyBorder="1" applyProtection="1">
      <alignment horizontal="center" vertical="center" wrapText="1"/>
    </xf>
    <xf numFmtId="0" fontId="435" fillId="0" borderId="1" xfId="0" applyFont="1" applyBorder="1" applyProtection="1">
      <alignment horizontal="center" vertical="center" wrapText="1"/>
    </xf>
    <xf numFmtId="0" fontId="436" fillId="0" borderId="1" xfId="0" applyFont="1" applyBorder="1" applyProtection="1">
      <alignment horizontal="center" vertical="center" wrapText="1"/>
    </xf>
    <xf numFmtId="0" fontId="437" fillId="0" borderId="1" xfId="0" applyFont="1" applyBorder="1" applyProtection="1">
      <alignment horizontal="center" vertical="center" wrapText="1"/>
    </xf>
    <xf numFmtId="0" fontId="438" fillId="0" borderId="1" xfId="0" applyFont="1" applyBorder="1" applyProtection="1">
      <alignment vertical="center" wrapText="1"/>
    </xf>
    <xf numFmtId="0" fontId="439" fillId="0" borderId="1" xfId="0" applyFont="1" applyBorder="1" applyProtection="1">
      <alignment horizontal="center" vertical="center" wrapText="1"/>
    </xf>
    <xf numFmtId="0" fontId="440" fillId="0" borderId="1" xfId="0" applyFont="1" applyBorder="1" applyProtection="1">
      <alignment horizontal="center" vertical="center" wrapText="1"/>
    </xf>
    <xf numFmtId="0" fontId="441" fillId="0" borderId="1" xfId="0" applyFont="1" applyBorder="1" applyProtection="1">
      <alignment horizontal="center" vertical="center" wrapText="1"/>
    </xf>
    <xf numFmtId="0" fontId="442" fillId="0" borderId="1" xfId="0" applyFont="1" applyBorder="1" applyProtection="1">
      <alignment vertical="center" wrapText="1"/>
    </xf>
    <xf numFmtId="0" fontId="443" fillId="0" borderId="1" xfId="0" applyFont="1" applyBorder="1" applyProtection="1">
      <alignment vertical="center" wrapText="1"/>
    </xf>
    <xf numFmtId="0" fontId="444" fillId="0" borderId="1" xfId="0" applyFont="1" applyBorder="1" applyProtection="1">
      <alignment horizontal="center" vertical="center" wrapText="1"/>
    </xf>
    <xf numFmtId="0" fontId="445" fillId="0" borderId="1" xfId="0" applyFont="1" applyBorder="1" applyProtection="1">
      <alignment vertical="center" wrapText="1"/>
    </xf>
    <xf numFmtId="0" fontId="446" fillId="0" borderId="1" xfId="0" applyFont="1" applyBorder="1" applyProtection="1">
      <alignment vertical="center" wrapText="1"/>
    </xf>
    <xf numFmtId="0" fontId="447" fillId="0" borderId="1" xfId="0" applyFont="1" applyBorder="1" applyProtection="1">
      <alignment horizontal="center" vertical="center" wrapText="1"/>
    </xf>
    <xf numFmtId="0" fontId="448" fillId="0" borderId="1" xfId="0" applyFont="1" applyBorder="1" applyProtection="1">
      <alignment horizontal="center" vertical="center" wrapText="1"/>
    </xf>
    <xf numFmtId="0" fontId="449" fillId="0" borderId="1" xfId="0" applyFont="1" applyBorder="1" applyProtection="1">
      <alignment horizontal="center" vertical="center" wrapText="1"/>
    </xf>
    <xf numFmtId="0" fontId="450" fillId="0" borderId="1" xfId="0" applyFont="1" applyBorder="1" applyProtection="1">
      <alignment horizontal="center" vertical="center" wrapText="1"/>
    </xf>
    <xf numFmtId="0" fontId="451" fillId="0" borderId="1" xfId="0" applyFont="1" applyBorder="1" applyProtection="1">
      <alignment vertical="center" wrapText="1"/>
    </xf>
    <xf numFmtId="0" fontId="452" fillId="0" borderId="1" xfId="0" applyFont="1" applyBorder="1" applyProtection="1">
      <alignment horizontal="center" vertical="center" wrapText="1"/>
    </xf>
    <xf numFmtId="0" fontId="453" fillId="0" borderId="1" xfId="0" applyFont="1" applyBorder="1" applyProtection="1">
      <alignment horizontal="center" vertical="center" wrapText="1"/>
    </xf>
    <xf numFmtId="0" fontId="454" fillId="0" borderId="1" xfId="0" applyFont="1" applyBorder="1" applyProtection="1">
      <alignment horizontal="center" vertical="center" wrapText="1"/>
    </xf>
    <xf numFmtId="0" fontId="455" fillId="0" borderId="1" xfId="0" applyFont="1" applyBorder="1" applyProtection="1">
      <alignment horizontal="center" vertical="center" wrapText="1"/>
    </xf>
    <xf numFmtId="0" fontId="456" fillId="0" borderId="1" xfId="0" applyFont="1" applyBorder="1" applyProtection="1">
      <alignment horizontal="center" vertical="center" wrapText="1"/>
    </xf>
    <xf numFmtId="0" fontId="457" fillId="0" borderId="1" xfId="0" applyFont="1" applyBorder="1" applyProtection="1">
      <alignment vertical="center" wrapText="1"/>
    </xf>
    <xf numFmtId="0" fontId="458" fillId="0" borderId="1" xfId="0" applyFont="1" applyBorder="1" applyProtection="1">
      <alignment vertical="center" wrapText="1"/>
    </xf>
    <xf numFmtId="0" fontId="459" fillId="0" borderId="1" xfId="0" applyFont="1" applyBorder="1" applyProtection="1">
      <alignment vertical="center" wrapText="1"/>
    </xf>
    <xf numFmtId="0" fontId="460" fillId="0" borderId="1" xfId="0" applyFont="1" applyBorder="1" applyProtection="1">
      <alignment horizontal="center" vertical="center" wrapText="1"/>
    </xf>
    <xf numFmtId="0" fontId="461" fillId="0" borderId="1" xfId="0" applyFont="1" applyBorder="1" applyProtection="1">
      <alignment horizontal="center" vertical="center" wrapText="1"/>
    </xf>
    <xf numFmtId="0" fontId="462" fillId="0" borderId="21" xfId="0" applyFont="1" applyBorder="1" applyProtection="1">
      <alignment vertical="center" wrapText="1"/>
    </xf>
    <xf numFmtId="0" fontId="463" fillId="0" borderId="1" xfId="0" applyFont="1" applyBorder="1" applyProtection="1">
      <alignment horizontal="center" vertical="center" wrapText="1"/>
    </xf>
    <xf numFmtId="0" fontId="464" fillId="0" borderId="21" xfId="0" applyFont="1" applyBorder="1" applyProtection="1">
      <alignment vertical="center" wrapText="1"/>
    </xf>
    <xf numFmtId="0" fontId="465" fillId="0" borderId="15" xfId="0" applyFont="1" applyBorder="1" applyProtection="1">
      <alignment horizontal="center" vertical="center" wrapText="1"/>
    </xf>
    <xf numFmtId="0" fontId="466" fillId="0" borderId="21" xfId="0" applyFont="1" applyBorder="1" applyProtection="1">
      <alignment vertical="center" wrapText="1"/>
    </xf>
    <xf numFmtId="0" fontId="467" fillId="0" borderId="21" xfId="0" applyFont="1" applyBorder="1" applyProtection="1">
      <alignment horizontal="left" vertical="center" wrapText="1"/>
    </xf>
    <xf numFmtId="0" fontId="468" fillId="0" borderId="1" xfId="0" applyFont="1" applyBorder="1" applyProtection="1">
      <alignment horizontal="center" vertical="center" wrapText="1"/>
    </xf>
    <xf numFmtId="0" fontId="469" fillId="0" borderId="1" xfId="0" applyFont="1" applyBorder="1" applyProtection="1">
      <alignment horizontal="center" vertical="center" wrapText="1"/>
    </xf>
    <xf numFmtId="0" fontId="470" fillId="0" borderId="1" xfId="0" applyFont="1" applyBorder="1" applyProtection="1">
      <alignment horizontal="center" vertical="center" wrapText="1"/>
    </xf>
    <xf numFmtId="0" fontId="471" fillId="0" borderId="1" xfId="0" applyFont="1" applyBorder="1" applyProtection="1">
      <alignment horizontal="center" vertical="center" wrapText="1"/>
    </xf>
    <xf numFmtId="0" fontId="472" fillId="0" borderId="1" xfId="0" applyFont="1" applyBorder="1" applyProtection="1">
      <alignment horizontal="center" vertical="center" wrapText="1"/>
    </xf>
    <xf numFmtId="0" fontId="473" fillId="0" borderId="1" xfId="0" applyFont="1" applyBorder="1" applyProtection="1">
      <alignment vertical="center" wrapText="1"/>
    </xf>
    <xf numFmtId="0" fontId="474" fillId="0" borderId="21" xfId="0" applyFont="1" applyBorder="1" applyProtection="1">
      <alignment horizontal="center" vertical="center" wrapText="1"/>
    </xf>
    <xf numFmtId="0" fontId="475" fillId="0" borderId="1" xfId="0" applyFont="1" applyBorder="1" applyProtection="1">
      <alignment horizontal="center" vertical="center" wrapText="1"/>
    </xf>
    <xf numFmtId="0" fontId="476" fillId="0" borderId="21" xfId="0" applyFont="1" applyBorder="1" applyProtection="1">
      <alignment horizontal="center" vertical="center" wrapText="1"/>
    </xf>
    <xf numFmtId="0" fontId="477" fillId="0" borderId="1" xfId="0" applyFont="1" applyBorder="1" applyProtection="1">
      <alignment vertical="center" wrapText="1"/>
    </xf>
    <xf numFmtId="0" fontId="478" fillId="0" borderId="21" xfId="0" applyFont="1" applyBorder="1" applyProtection="1">
      <alignment horizontal="center" vertical="center" wrapText="1"/>
    </xf>
    <xf numFmtId="0" fontId="479" fillId="0" borderId="1" xfId="0" applyFont="1" applyBorder="1" applyProtection="1">
      <alignment horizontal="center" vertical="center" wrapText="1"/>
    </xf>
    <xf numFmtId="0" fontId="480" fillId="0" borderId="1" xfId="0" applyFont="1" applyBorder="1" applyProtection="1">
      <alignment vertical="center" wrapText="1"/>
    </xf>
    <xf numFmtId="0" fontId="481" fillId="0" borderId="1" xfId="0" applyFont="1" applyBorder="1" applyProtection="1">
      <alignment horizontal="center" vertical="center" wrapText="1"/>
    </xf>
    <xf numFmtId="0" fontId="482" fillId="0" borderId="1" xfId="0" applyFont="1" applyBorder="1" applyProtection="1">
      <alignment horizontal="center" vertical="center" wrapText="1"/>
    </xf>
    <xf numFmtId="0" fontId="483" fillId="0" borderId="1" xfId="0" applyFont="1" applyBorder="1" applyProtection="1">
      <alignment horizontal="left" vertical="center" wrapText="1"/>
    </xf>
    <xf numFmtId="0" fontId="484" fillId="0" borderId="1" xfId="0" applyFont="1" applyBorder="1" applyProtection="1">
      <alignment horizontal="center" vertical="center" wrapText="1"/>
    </xf>
    <xf numFmtId="0" fontId="485" fillId="0" borderId="1" xfId="0" applyFont="1" applyBorder="1" applyProtection="1">
      <alignment horizontal="left" vertical="center" wrapText="1"/>
    </xf>
    <xf numFmtId="0" fontId="486" fillId="11" borderId="1" xfId="0" applyFont="1" applyFill="1" applyBorder="1" applyProtection="1">
      <alignment horizontal="center" vertical="center" wrapText="1"/>
    </xf>
    <xf numFmtId="0" fontId="487" fillId="11" borderId="1" xfId="0" applyFont="1" applyFill="1" applyBorder="1" applyProtection="1">
      <alignment horizontal="left" vertical="center" wrapText="1"/>
    </xf>
    <xf numFmtId="0" fontId="488" fillId="0" borderId="1" xfId="0" applyFont="1" applyBorder="1" applyProtection="1">
      <alignment horizontal="center" vertical="center" wrapText="1"/>
    </xf>
    <xf numFmtId="0" fontId="489" fillId="0" borderId="1" xfId="0" applyFont="1" applyBorder="1" applyProtection="1">
      <alignment horizontal="left" vertical="center" wrapText="1"/>
    </xf>
    <xf numFmtId="0" fontId="490" fillId="0" borderId="1" xfId="0" applyFont="1" applyBorder="1" applyProtection="1">
      <alignment horizontal="center" vertical="center" wrapText="1"/>
    </xf>
    <xf numFmtId="0" fontId="491" fillId="0" borderId="1" xfId="0" applyFont="1" applyBorder="1" applyProtection="1">
      <alignment horizontal="left" vertical="center" wrapText="1"/>
    </xf>
    <xf numFmtId="0" fontId="492" fillId="0" borderId="1" xfId="0" applyFont="1" applyBorder="1" applyProtection="1">
      <alignment horizontal="center" vertical="center" wrapText="1"/>
    </xf>
    <xf numFmtId="0" fontId="493" fillId="0" borderId="1" xfId="0" applyFont="1" applyBorder="1" applyProtection="1">
      <alignment horizontal="left" vertical="center" wrapText="1"/>
    </xf>
    <xf numFmtId="0" fontId="494" fillId="11" borderId="1" xfId="0" applyFont="1" applyFill="1" applyBorder="1" applyProtection="1">
      <alignment horizontal="center" vertical="center" wrapText="1"/>
    </xf>
    <xf numFmtId="0" fontId="495" fillId="0" borderId="1" xfId="0" applyFont="1" applyBorder="1" applyProtection="1">
      <alignment horizontal="left" vertical="center" wrapText="1"/>
    </xf>
    <xf numFmtId="0" fontId="496" fillId="0" borderId="1" xfId="0" applyFont="1" applyBorder="1" applyProtection="1">
      <alignment horizontal="center" vertical="center" wrapText="1"/>
    </xf>
    <xf numFmtId="0" fontId="497" fillId="0" borderId="1" xfId="0" applyFont="1" applyBorder="1" applyProtection="1">
      <alignment horizontal="left" vertical="center" wrapText="1"/>
    </xf>
    <xf numFmtId="0" fontId="498" fillId="0" borderId="1" xfId="0" applyFont="1" applyBorder="1" applyProtection="1">
      <alignment horizontal="center" vertical="center" wrapText="1"/>
    </xf>
    <xf numFmtId="0" fontId="499" fillId="0" borderId="1" xfId="0" applyFont="1" applyBorder="1" applyProtection="1">
      <alignment horizontal="left" vertical="center" wrapText="1"/>
    </xf>
    <xf numFmtId="0" fontId="500" fillId="0" borderId="1" xfId="0" applyFont="1" applyBorder="1" applyProtection="1">
      <alignment horizontal="center" vertical="center" wrapText="1"/>
    </xf>
    <xf numFmtId="0" fontId="501" fillId="0" borderId="1" xfId="0" applyFont="1" applyBorder="1" applyProtection="1">
      <alignment horizontal="left" vertical="center" wrapText="1"/>
    </xf>
    <xf numFmtId="0" fontId="502" fillId="0" borderId="1" xfId="0" applyFont="1" applyBorder="1" applyProtection="1">
      <alignment horizontal="center" vertical="center" wrapText="1"/>
    </xf>
    <xf numFmtId="0" fontId="503" fillId="0" borderId="1" xfId="0" applyFont="1" applyBorder="1" applyProtection="1">
      <alignment horizontal="left" vertical="center" wrapText="1"/>
    </xf>
    <xf numFmtId="0" fontId="504" fillId="0" borderId="1" xfId="0" applyFont="1" applyBorder="1" applyProtection="1">
      <alignment horizontal="center" vertical="center" wrapText="1"/>
    </xf>
    <xf numFmtId="0" fontId="505" fillId="0" borderId="1" xfId="0" applyFont="1" applyBorder="1" applyProtection="1">
      <alignment horizontal="left" vertical="center" wrapText="1"/>
    </xf>
    <xf numFmtId="0" fontId="506" fillId="0" borderId="1" xfId="0" applyFont="1" applyBorder="1" applyProtection="1">
      <alignment horizontal="center" vertical="center" wrapText="1"/>
    </xf>
    <xf numFmtId="0" fontId="507" fillId="0" borderId="1" xfId="0" applyFont="1" applyBorder="1" applyProtection="1">
      <alignment horizontal="left" vertical="center" wrapText="1"/>
    </xf>
    <xf numFmtId="0" fontId="508" fillId="0" borderId="1" xfId="0" applyFont="1" applyBorder="1" applyProtection="1">
      <alignment horizontal="center" vertical="center" wrapText="1"/>
    </xf>
    <xf numFmtId="0" fontId="509" fillId="0" borderId="1" xfId="0" applyFont="1" applyBorder="1" applyProtection="1">
      <alignment horizontal="left" vertical="center" wrapText="1"/>
    </xf>
    <xf numFmtId="0" fontId="510" fillId="0" borderId="1" xfId="0" applyFont="1" applyBorder="1" applyProtection="1">
      <alignment horizontal="center" vertical="center" wrapText="1"/>
    </xf>
    <xf numFmtId="0" fontId="511" fillId="0" borderId="1" xfId="0" applyFont="1" applyBorder="1" applyProtection="1">
      <alignment horizontal="left" vertical="center" wrapText="1"/>
    </xf>
    <xf numFmtId="0" fontId="512" fillId="0" borderId="1" xfId="0" applyFont="1" applyBorder="1" applyProtection="1">
      <alignment horizontal="center" vertical="center" wrapText="1"/>
    </xf>
    <xf numFmtId="0" fontId="513" fillId="0" borderId="1" xfId="0" applyFont="1" applyBorder="1" applyProtection="1">
      <alignment horizontal="left" vertical="center" wrapText="1"/>
    </xf>
    <xf numFmtId="0" fontId="514" fillId="3" borderId="0" xfId="0" applyFont="1" applyFill="1">
      <alignment horizontal="left" vertical="center" wrapText="1"/>
    </xf>
    <xf numFmtId="0" fontId="515" fillId="0" borderId="0" xfId="0" applyFont="1">
      <alignment horizontal="center" vertical="center" wrapText="1"/>
    </xf>
    <xf numFmtId="0" fontId="516" fillId="0" borderId="0" xfId="0" applyFont="1">
      <alignment horizontal="center" vertical="center" wrapText="1"/>
    </xf>
    <xf numFmtId="0" fontId="517" fillId="0" borderId="0" xfId="0" applyFont="1">
      <alignment horizontal="center" vertical="center" wrapText="1"/>
    </xf>
    <xf numFmtId="0" fontId="518" fillId="9" borderId="0" xfId="0" applyFont="1" applyFill="1">
      <alignment horizontal="left" vertical="center" wrapText="1"/>
    </xf>
    <xf numFmtId="0" fontId="519" fillId="0" borderId="0" xfId="0" applyFont="1">
      <alignment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5" Type="http://schemas.openxmlformats.org/officeDocument/2006/relationships/worksheet" Target="worksheets/sheet15.xml"/><Relationship Id="rId31" Type="http://schemas.openxmlformats.org/officeDocument/2006/relationships/theme" Target="theme/theme1.xml"/><Relationship Id="rId7" Type="http://schemas.openxmlformats.org/officeDocument/2006/relationships/worksheet" Target="worksheets/sheet7.xml"/><Relationship Id="rId29" Type="http://schemas.openxmlformats.org/officeDocument/2006/relationships/sharedStrings" Target="sharedStrings.xml"/><Relationship Id="rId21" Type="http://schemas.openxmlformats.org/officeDocument/2006/relationships/worksheet" Target="worksheets/sheet21.xml"/><Relationship Id="rId10" Type="http://schemas.openxmlformats.org/officeDocument/2006/relationships/worksheet" Target="worksheets/sheet10.xml"/><Relationship Id="rId18" Type="http://schemas.openxmlformats.org/officeDocument/2006/relationships/worksheet" Target="worksheets/sheet18.xml"/><Relationship Id="rId28" Type="http://schemas.openxmlformats.org/officeDocument/2006/relationships/worksheet" Target="worksheets/sheet28.xml"/><Relationship Id="rId5" Type="http://schemas.openxmlformats.org/officeDocument/2006/relationships/worksheet" Target="worksheets/sheet5.xml"/><Relationship Id="rId27" Type="http://schemas.openxmlformats.org/officeDocument/2006/relationships/worksheet" Target="worksheets/sheet27.xml"/><Relationship Id="rId19" Type="http://schemas.openxmlformats.org/officeDocument/2006/relationships/worksheet" Target="worksheets/sheet19.xml"/><Relationship Id="rId12" Type="http://schemas.openxmlformats.org/officeDocument/2006/relationships/worksheet" Target="worksheets/sheet12.xml"/><Relationship Id="rId13" Type="http://schemas.openxmlformats.org/officeDocument/2006/relationships/worksheet" Target="worksheets/sheet13.xml"/><Relationship Id="rId24" Type="http://schemas.openxmlformats.org/officeDocument/2006/relationships/worksheet" Target="worksheets/sheet24.xml"/><Relationship Id="rId3" Type="http://schemas.openxmlformats.org/officeDocument/2006/relationships/worksheet" Target="worksheets/sheet3.xml"/><Relationship Id="rId1" Type="http://schemas.openxmlformats.org/officeDocument/2006/relationships/worksheet" Target="worksheets/sheet1.xml"/><Relationship Id="rId17" Type="http://schemas.openxmlformats.org/officeDocument/2006/relationships/worksheet" Target="worksheets/sheet17.xml"/><Relationship Id="rId22" Type="http://schemas.openxmlformats.org/officeDocument/2006/relationships/worksheet" Target="worksheets/sheet22.xml"/><Relationship Id="rId26" Type="http://schemas.openxmlformats.org/officeDocument/2006/relationships/worksheet" Target="worksheets/sheet26.xml"/><Relationship Id="rId6" Type="http://schemas.openxmlformats.org/officeDocument/2006/relationships/worksheet" Target="worksheets/sheet6.xml"/><Relationship Id="rId4" Type="http://schemas.openxmlformats.org/officeDocument/2006/relationships/worksheet" Target="worksheets/sheet4.xml"/><Relationship Id="rId8" Type="http://schemas.openxmlformats.org/officeDocument/2006/relationships/worksheet" Target="worksheets/sheet8.xml"/><Relationship Id="rId2" Type="http://schemas.openxmlformats.org/officeDocument/2006/relationships/worksheet" Target="worksheets/sheet2.xml"/><Relationship Id="rId9" Type="http://schemas.openxmlformats.org/officeDocument/2006/relationships/worksheet" Target="worksheets/sheet9.xml"/><Relationship Id="rId11" Type="http://schemas.openxmlformats.org/officeDocument/2006/relationships/worksheet" Target="worksheets/sheet11.xml"/><Relationship Id="rId30" Type="http://schemas.openxmlformats.org/officeDocument/2006/relationships/styles" Target="styles.xml"/><Relationship Id="rId14" Type="http://schemas.openxmlformats.org/officeDocument/2006/relationships/worksheet" Target="worksheets/sheet14.xml"/><Relationship Id="rId25" Type="http://schemas.openxmlformats.org/officeDocument/2006/relationships/worksheet" Target="worksheets/sheet25.xml"/><Relationship Id="rId23" Type="http://schemas.openxmlformats.org/officeDocument/2006/relationships/worksheet" Target="worksheets/sheet23.xml"/><Relationship Id="rId16" Type="http://schemas.openxmlformats.org/officeDocument/2006/relationships/worksheet" Target="worksheets/sheet16.xml"/><Relationship Id="rId20" Type="http://schemas.openxmlformats.org/officeDocument/2006/relationships/worksheet" Target="worksheets/sheet20.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1</xdr:col>
      <xdr:colOff>38100</xdr:colOff>
      <xdr:row>3</xdr:row>
      <xdr:rowOff>73025</xdr:rowOff>
    </xdr:from>
    <xdr:ext cx="10655300" cy="13696950"/>
    <xdr:pic>
      <xdr:nvPicPr>
        <xdr:cNvPr id="1" name="图片 1"/>
        <xdr:cNvPicPr/>
      </xdr:nvPicPr>
      <xdr:blipFill>
        <a:blip r:embed="rId1"/>
        <a:stretch>
          <a:fillRect/>
        </a:stretch>
      </xdr:blipFill>
      <xdr:spPr>
        <a:prstGeom prst="rect"/>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sheetViews>
  <sheetFormatPr baseColWidth="10" defaultColWidth="9.9990234375" defaultRowHeight="16.5" customHeight="1"/>
  <sheetData>
    <row r="1" ht="16.5" customHeight="1">
      <c r="A1" s="47"/>
      <c r="B1" s="143" t="s">
        <v>0</v>
      </c>
      <c r="C1" s="143"/>
      <c r="D1" s="109"/>
      <c r="E1" s="142" t="s">
        <v>1</v>
      </c>
      <c r="F1" s="142"/>
      <c r="G1" s="142"/>
      <c r="H1" s="142"/>
      <c r="I1" s="109"/>
    </row>
    <row r="2" ht="16.5" customHeight="1">
      <c r="A2" s="47"/>
      <c r="B2" s="143"/>
      <c r="C2" s="143"/>
      <c r="D2" s="109"/>
      <c r="E2" s="142"/>
      <c r="F2" s="142"/>
      <c r="G2" s="142"/>
      <c r="H2" s="142"/>
      <c r="I2" s="109"/>
    </row>
    <row r="3" ht="16.5" customHeight="1">
      <c r="A3" s="47"/>
      <c r="B3" s="109"/>
      <c r="C3" s="153"/>
      <c r="D3" s="109"/>
      <c r="E3" s="144"/>
      <c r="F3" s="144"/>
      <c r="G3" s="144"/>
      <c r="H3" s="144"/>
      <c r="I3" s="109"/>
      <c r="J3" s="145"/>
      <c r="K3" s="145"/>
    </row>
    <row r="4" ht="16.5" customHeight="1">
      <c r="A4" s="106" t="s">
        <v>2</v>
      </c>
      <c r="B4" s="55" t="n">
        <v>1</v>
      </c>
      <c r="C4" s="55" t="n">
        <v>2</v>
      </c>
      <c r="D4" s="55" t="n">
        <v>3</v>
      </c>
      <c r="E4" s="55" t="n">
        <v>4</v>
      </c>
      <c r="G4" s="55" t="n">
        <v>5</v>
      </c>
      <c r="H4" s="55" t="n">
        <v>6</v>
      </c>
    </row>
    <row r="5" ht="16.5" customHeight="1">
      <c r="A5" s="106"/>
      <c r="C5" s="4" t="s">
        <v>3</v>
      </c>
      <c r="D5" s="4" t="s">
        <v>4</v>
      </c>
      <c r="E5" s="4" t="s">
        <v>5</v>
      </c>
      <c r="G5" s="4" t="s">
        <v>6</v>
      </c>
    </row>
    <row r="6" ht="16.5" customHeight="1">
      <c r="A6" s="154"/>
      <c r="B6" s="154"/>
      <c r="C6" s="154"/>
      <c r="D6" s="154"/>
      <c r="E6" s="154"/>
    </row>
    <row r="7" ht="16.5" customHeight="1">
      <c r="A7" s="106" t="s">
        <v>7</v>
      </c>
      <c r="B7" s="152" t="n">
        <v>7</v>
      </c>
      <c r="C7" s="152" t="n">
        <v>8</v>
      </c>
      <c r="D7" s="152" t="n">
        <v>9</v>
      </c>
      <c r="E7" s="152" t="n">
        <v>10</v>
      </c>
      <c r="G7" s="55" t="n">
        <v>11</v>
      </c>
      <c r="H7" s="55" t="n">
        <v>12</v>
      </c>
    </row>
    <row r="8" ht="16.5" customHeight="1">
      <c r="A8" s="106"/>
      <c r="B8" s="4" t="s">
        <v>8</v>
      </c>
      <c r="C8" s="4" t="s">
        <v>9</v>
      </c>
      <c r="D8" s="4" t="s">
        <v>10</v>
      </c>
      <c r="E8" s="4" t="s">
        <v>11</v>
      </c>
      <c r="G8" s="4" t="s">
        <v>12</v>
      </c>
      <c r="H8" s="4" t="s">
        <v>13</v>
      </c>
    </row>
    <row r="9" ht="16.5" customHeight="1">
      <c r="A9" s="154"/>
      <c r="C9" s="154"/>
      <c r="D9" s="154"/>
      <c r="E9" s="154"/>
    </row>
    <row r="10" ht="16.5" customHeight="1">
      <c r="B10" s="55" t="n">
        <v>13</v>
      </c>
      <c r="C10" s="55" t="n">
        <v>14</v>
      </c>
      <c r="D10" s="55" t="n">
        <v>15</v>
      </c>
      <c r="E10" s="55" t="n">
        <v>16</v>
      </c>
      <c r="G10" s="55" t="n">
        <v>17</v>
      </c>
      <c r="H10" s="55" t="n">
        <v>18</v>
      </c>
    </row>
    <row r="11" ht="16.5" customHeight="1">
      <c r="B11" s="4" t="s">
        <v>14</v>
      </c>
      <c r="C11" s="4" t="s">
        <v>15</v>
      </c>
      <c r="D11" s="4" t="s">
        <v>16</v>
      </c>
      <c r="E11" s="4" t="s">
        <v>17</v>
      </c>
      <c r="G11" s="4" t="s">
        <v>18</v>
      </c>
      <c r="H11" s="4" t="s">
        <v>19</v>
      </c>
    </row>
  </sheetData>
  <mergeCells count="4">
    <mergeCell ref="A4:A5"/>
    <mergeCell ref="A7:A8"/>
    <mergeCell ref="E1:H2"/>
    <mergeCell ref="B1:C2"/>
  </mergeCells>
  <phoneticPr fontId="1" type="noConversion"/>
  <dataValidations count="7">
    <dataValidation type="list" allowBlank="1" showErrorMessage="1" sqref="G5">
      <formula1>'名单'!$A:$A</formula1>
    </dataValidation>
    <dataValidation type="list" allowBlank="1" showErrorMessage="1" sqref="H5">
      <formula1>'名单'!$A:$A</formula1>
    </dataValidation>
    <dataValidation type="list" allowBlank="1" showErrorMessage="1" sqref="B11 C11 D11 E11">
      <formula1>'名单'!$A:$A</formula1>
    </dataValidation>
    <dataValidation type="list" allowBlank="1" showErrorMessage="1" sqref="G8">
      <formula1>'名单'!$A:$A</formula1>
    </dataValidation>
    <dataValidation type="list" allowBlank="1" showErrorMessage="1" sqref="H8">
      <formula1>'名单'!$A:$A</formula1>
    </dataValidation>
    <dataValidation type="list" allowBlank="1" showErrorMessage="1" sqref="G11 H11">
      <formula1>'名单'!$A:$A</formula1>
    </dataValidation>
    <dataValidation type="list" allowBlank="1" showErrorMessage="1" sqref="B5:E5 B8:E8">
      <formula1>'名单'!$A:$A</formula1>
    </dataValidation>
  </dataValidations>
  <pageMargins left="0.7" right="0.7" top="0.75" bottom="0.75" header="0.3" footer="0.3"/>
</worksheet>
</file>

<file path=xl/worksheets/sheet2.xml><?xml version="1.0" encoding="utf-8"?>
<worksheet xmlns="http://schemas.openxmlformats.org/spreadsheetml/2006/main" xmlns:mc="http://schemas.openxmlformats.org/markup-compatibility/2006" xmlns:xr="http://schemas.microsoft.com/office/spreadsheetml/2014/revision" mc:Ignorable="x14ac xr xr2 xr3" xr:uid="{4F1E1092-59D6-0841-9542-AE5505D0AA25}">
  <sheetPr>
    <outlinePr summaryBelow="0" summaryRight="0"/>
  </sheetPr>
  <dimension ref="A1:C19"/>
  <sheetViews>
    <sheetView workbookViewId="0"/>
  </sheetViews>
  <sheetFormatPr baseColWidth="10" defaultColWidth="9.9990234375" defaultRowHeight="16.5" customHeight="1"/>
  <cols>
    <col min="1" max="1" width="14" customWidth="1"/>
    <col min="2" max="2" width="18" customWidth="1"/>
    <col min="3" max="3" width="30" customWidth="1"/>
  </cols>
  <sheetData>
    <row r="1">
      <c r="A1" t="inlineStr">
        <is>
          <t>姓名</t>
        </is>
      </c>
      <c r="B1" t="inlineStr">
        <is>
          <t>ACGO名称</t>
        </is>
      </c>
      <c r="C1" t="inlineStr">
        <is>
          <t>备注</t>
        </is>
      </c>
    </row>
    <row r="2">
      <c r="A2" t="inlineStr">
        <is>
          <t>吴奕淳</t>
        </is>
      </c>
      <c r="B2" t="inlineStr">
        <is>
          <t/>
        </is>
      </c>
      <c r="C2" t="inlineStr">
        <is>
          <t/>
        </is>
      </c>
    </row>
    <row r="3">
      <c r="A3" t="inlineStr">
        <is>
          <t>刘孟霖</t>
        </is>
      </c>
      <c r="B3" t="inlineStr">
        <is>
          <t>13710027021</t>
        </is>
      </c>
      <c r="C3" t="inlineStr">
        <is>
          <t/>
        </is>
      </c>
    </row>
    <row r="4">
      <c r="A4" t="inlineStr">
        <is>
          <t>张岳琳</t>
        </is>
      </c>
      <c r="B4" t="inlineStr">
        <is>
          <t>13533822630</t>
        </is>
      </c>
      <c r="C4" t="inlineStr">
        <is>
          <t/>
        </is>
      </c>
    </row>
    <row r="5">
      <c r="A5" t="inlineStr">
        <is>
          <t>张允泽</t>
        </is>
      </c>
      <c r="B5" t="inlineStr">
        <is>
          <t>13922270909</t>
        </is>
      </c>
      <c r="C5" t="inlineStr">
        <is>
          <t/>
        </is>
      </c>
    </row>
    <row r="6">
      <c r="A6" t="inlineStr">
        <is>
          <t>邓宇然</t>
        </is>
      </c>
      <c r="B6" t="inlineStr">
        <is>
          <t>17328656876</t>
        </is>
      </c>
      <c r="C6" t="inlineStr">
        <is>
          <t/>
        </is>
      </c>
    </row>
    <row r="7">
      <c r="A7" t="inlineStr">
        <is>
          <t>杜星澎</t>
        </is>
      </c>
      <c r="B7" t="inlineStr">
        <is>
          <t>18818808705</t>
        </is>
      </c>
      <c r="C7" t="inlineStr">
        <is>
          <t/>
        </is>
      </c>
    </row>
    <row r="8">
      <c r="A8" t="inlineStr">
        <is>
          <t>何奇阳</t>
        </is>
      </c>
      <c r="B8" t="inlineStr">
        <is>
          <t>13543432703</t>
        </is>
      </c>
      <c r="C8" t="inlineStr">
        <is>
          <t/>
        </is>
      </c>
    </row>
    <row r="9">
      <c r="A9" t="inlineStr">
        <is>
          <t>郭维皓</t>
        </is>
      </c>
      <c r="B9" t="inlineStr">
        <is>
          <t>15920102120</t>
        </is>
      </c>
      <c r="C9" t="inlineStr">
        <is>
          <t/>
        </is>
      </c>
    </row>
    <row r="10">
      <c r="A10" t="inlineStr">
        <is>
          <t>练皓文</t>
        </is>
      </c>
      <c r="B10" t="inlineStr">
        <is>
          <t>13763344727</t>
        </is>
      </c>
      <c r="C10" t="inlineStr">
        <is>
          <t/>
        </is>
      </c>
    </row>
    <row r="11">
      <c r="A11" t="inlineStr">
        <is>
          <t>欧阳陈果</t>
        </is>
      </c>
      <c r="B11" t="inlineStr">
        <is>
          <t>13450361549</t>
        </is>
      </c>
      <c r="C11" t="inlineStr">
        <is>
          <t/>
        </is>
      </c>
    </row>
    <row r="12">
      <c r="A12" t="inlineStr">
        <is>
          <t>陈一实</t>
        </is>
      </c>
      <c r="B12" t="inlineStr">
        <is>
          <t>13760684651</t>
        </is>
      </c>
      <c r="C12" t="inlineStr">
        <is>
          <t/>
        </is>
      </c>
    </row>
    <row r="13">
      <c r="A13" t="inlineStr">
        <is>
          <t>金智宸</t>
        </is>
      </c>
      <c r="B13" t="inlineStr">
        <is>
          <t>13570963605</t>
        </is>
      </c>
      <c r="C13" t="inlineStr">
        <is>
          <t/>
        </is>
      </c>
    </row>
    <row r="14">
      <c r="A14" t="inlineStr">
        <is>
          <t>祁靖轩</t>
        </is>
      </c>
      <c r="B14" t="inlineStr">
        <is>
          <t>13928739882</t>
        </is>
      </c>
      <c r="C14" t="inlineStr">
        <is>
          <t/>
        </is>
      </c>
    </row>
    <row r="15">
      <c r="A15" t="inlineStr">
        <is>
          <t>张梓涵</t>
        </is>
      </c>
      <c r="B15" t="inlineStr">
        <is>
          <t>15820252602</t>
        </is>
      </c>
      <c r="C15" t="inlineStr">
        <is>
          <t/>
        </is>
      </c>
    </row>
    <row r="16">
      <c r="A16" t="inlineStr">
        <is>
          <t>熊子轩</t>
        </is>
      </c>
      <c r="B16" t="inlineStr">
        <is>
          <t/>
        </is>
      </c>
      <c r="C16" t="inlineStr">
        <is>
          <t/>
        </is>
      </c>
    </row>
    <row r="17">
      <c r="A17" t="inlineStr">
        <is>
          <t>张世昌</t>
        </is>
      </c>
      <c r="B17" t="inlineStr">
        <is>
          <t/>
        </is>
      </c>
      <c r="C17" t="inlineStr">
        <is>
          <t/>
        </is>
      </c>
    </row>
    <row r="18">
      <c r="A18" t="inlineStr">
        <is>
          <t>余廷锴</t>
        </is>
      </c>
      <c r="B18" t="inlineStr">
        <is>
          <t/>
        </is>
      </c>
      <c r="C18" t="inlineStr">
        <is>
          <t/>
        </is>
      </c>
    </row>
    <row r="19">
      <c r="A19" t="inlineStr">
        <is>
          <t>林君昊</t>
        </is>
      </c>
      <c r="B19" t="inlineStr">
        <is>
          <t/>
        </is>
      </c>
      <c r="C19" t="inlineStr">
        <is>
          <t/>
        </is>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9.1240234375" customWidth="1"/>
    <col min="2" max="3" width="15.5859375" customWidth="1"/>
    <col min="5" max="5" width="22.7490234375" customWidth="1"/>
    <col min="6" max="9" width="25.875" customWidth="1"/>
    <col min="10" max="10" width="51.36328125" customWidth="1"/>
    <col min="11" max="11" width="14.25" customWidth="1"/>
    <col min="12" max="12" width="106.7490234375"/>
    <col min="13" max="13" width="120.75" customWidth="1"/>
    <col min="14" max="14" width="119.748046875"/>
  </cols>
  <sheetData>
    <row r="1" ht="16.5" customHeight="1">
      <c r="A1" s="4" t="s">
        <v>143</v>
      </c>
      <c r="B1" s="4" t="s">
        <v>38</v>
      </c>
      <c r="C1" s="4" t="s">
        <v>144</v>
      </c>
      <c r="D1" s="4" t="s">
        <v>145</v>
      </c>
      <c r="E1" s="4" t="s">
        <v>146</v>
      </c>
      <c r="F1" s="4" t="s">
        <v>33</v>
      </c>
      <c r="G1" s="46" t="s">
        <v>147</v>
      </c>
      <c r="H1" s="46" t="s">
        <v>148</v>
      </c>
      <c r="I1" s="46" t="s">
        <v>149</v>
      </c>
      <c r="J1" s="4" t="s">
        <v>150</v>
      </c>
      <c r="K1" s="4" t="s">
        <v>151</v>
      </c>
      <c r="L1" s="4" t="s">
        <v>144</v>
      </c>
      <c r="M1" s="4" t="s">
        <v>146</v>
      </c>
      <c r="N1" s="4" t="s">
        <v>145</v>
      </c>
    </row>
    <row r="2" ht="149.25" customHeight="1">
      <c r="A2" s="73" t="s">
        <v>152</v>
      </c>
      <c r="B2" s="12" t="s">
        <v>4</v>
      </c>
      <c r="C2" s="112" t="s">
        <v>104</v>
      </c>
      <c r="D2" s="114" t="s">
        <v>63</v>
      </c>
      <c r="E2" s="114" t="s">
        <v>63</v>
      </c>
      <c r="F2" s="114" t="s">
        <v>63</v>
      </c>
      <c r="G2" s="114" t="s">
        <v>153</v>
      </c>
      <c r="H2" s="114" t="s">
        <v>154</v>
      </c>
      <c r="I2" s="114" t="s">
        <v>155</v>
      </c>
      <c r="J2" s="262" t="s">
        <v>156</v>
      </c>
      <c r="K2" s="4" t="n">
        <f>IF(D2="A",1,0)*30+IF(D2="B",1,0)*20+IF(D2="C",1,0)*10+IF(E2="A",1,0)*30+IF(E2="B",1,0)*20+IF(E2="C",1,0)*10+IF(F2="A",1,0)*30+IF(F2="B",1,0)*20+IF(F2="C",1,0)*10</f>
        <v>90</v>
      </c>
      <c r="L2" s="47" t="s">
        <v>157</v>
      </c>
      <c r="M2" s="4" t="s">
        <v>158</v>
      </c>
      <c r="N2" s="4" t="s">
        <v>159</v>
      </c>
    </row>
    <row r="3" ht="125.25" customHeight="1">
      <c r="A3" s="65"/>
      <c r="B3" s="12" t="s">
        <v>5</v>
      </c>
      <c r="C3" s="112" t="s">
        <v>104</v>
      </c>
      <c r="D3" s="114" t="s">
        <v>117</v>
      </c>
      <c r="E3" s="114" t="s">
        <v>63</v>
      </c>
      <c r="F3" s="114" t="s">
        <v>104</v>
      </c>
      <c r="G3" s="7" t="s">
        <v>160</v>
      </c>
      <c r="H3" s="7" t="s">
        <v>161</v>
      </c>
      <c r="I3" s="7" t="s">
        <v>162</v>
      </c>
      <c r="J3" s="263" t="s">
        <v>163</v>
      </c>
      <c r="L3" s="47" t="s">
        <v>164</v>
      </c>
      <c r="M3" s="4" t="s">
        <v>165</v>
      </c>
      <c r="N3" s="64" t="s">
        <v>166</v>
      </c>
    </row>
    <row r="4" ht="144.75" customHeight="1">
      <c r="A4" s="65"/>
      <c r="B4" s="12" t="s">
        <v>6</v>
      </c>
      <c r="C4" s="112" t="s">
        <v>117</v>
      </c>
      <c r="D4" s="114" t="s">
        <v>63</v>
      </c>
      <c r="E4" s="114" t="s">
        <v>104</v>
      </c>
      <c r="F4" s="114" t="s">
        <v>104</v>
      </c>
      <c r="G4" s="7" t="s">
        <v>167</v>
      </c>
      <c r="H4" s="7" t="s">
        <v>168</v>
      </c>
      <c r="I4" s="7" t="s">
        <v>169</v>
      </c>
      <c r="J4" s="264" t="s">
        <v>170</v>
      </c>
      <c r="L4" s="47" t="s">
        <v>171</v>
      </c>
      <c r="M4" s="4" t="s">
        <v>172</v>
      </c>
      <c r="N4" s="64" t="s">
        <v>173</v>
      </c>
    </row>
    <row r="5" ht="158.25" customHeight="1">
      <c r="A5" s="65"/>
      <c r="B5" s="12" t="s">
        <v>8</v>
      </c>
      <c r="C5" s="112" t="s">
        <v>104</v>
      </c>
      <c r="D5" s="114" t="s">
        <v>104</v>
      </c>
      <c r="E5" s="114" t="s">
        <v>63</v>
      </c>
      <c r="F5" s="114" t="s">
        <v>104</v>
      </c>
      <c r="G5" s="7" t="s">
        <v>174</v>
      </c>
      <c r="H5" s="7" t="s">
        <v>175</v>
      </c>
      <c r="I5" s="7" t="s">
        <v>176</v>
      </c>
      <c r="J5" s="265" t="s">
        <v>177</v>
      </c>
    </row>
    <row r="6" ht="156.75" customHeight="1">
      <c r="A6" s="65"/>
      <c r="B6" s="12" t="s">
        <v>9</v>
      </c>
      <c r="C6" s="112" t="s">
        <v>104</v>
      </c>
      <c r="D6" s="114" t="s">
        <v>117</v>
      </c>
      <c r="E6" s="114" t="s">
        <v>63</v>
      </c>
      <c r="F6" s="114" t="s">
        <v>104</v>
      </c>
      <c r="G6" s="7" t="s">
        <v>178</v>
      </c>
      <c r="H6" s="7" t="s">
        <v>179</v>
      </c>
      <c r="I6" s="7" t="s">
        <v>180</v>
      </c>
      <c r="J6" s="266" t="s">
        <v>181</v>
      </c>
    </row>
    <row r="7" ht="153.75" customHeight="1">
      <c r="A7" s="65"/>
      <c r="B7" s="12" t="s">
        <v>10</v>
      </c>
      <c r="C7" s="112" t="s">
        <v>117</v>
      </c>
      <c r="D7" s="114" t="s">
        <v>104</v>
      </c>
      <c r="E7" s="114" t="s">
        <v>63</v>
      </c>
      <c r="F7" s="114" t="s">
        <v>104</v>
      </c>
      <c r="G7" s="7" t="s">
        <v>182</v>
      </c>
      <c r="H7" s="7" t="s">
        <v>183</v>
      </c>
      <c r="I7" s="7" t="s">
        <v>184</v>
      </c>
      <c r="J7" s="267" t="s">
        <v>185</v>
      </c>
    </row>
    <row r="8" ht="174.75" customHeight="1">
      <c r="A8" s="65"/>
      <c r="B8" s="12" t="s">
        <v>11</v>
      </c>
      <c r="C8" s="112" t="s">
        <v>104</v>
      </c>
      <c r="D8" s="114" t="s">
        <v>104</v>
      </c>
      <c r="E8" s="114" t="s">
        <v>63</v>
      </c>
      <c r="F8" s="114" t="s">
        <v>104</v>
      </c>
      <c r="G8" s="268" t="s">
        <v>186</v>
      </c>
      <c r="H8" s="269" t="s">
        <v>187</v>
      </c>
      <c r="I8" s="7" t="s">
        <v>188</v>
      </c>
      <c r="J8" s="270" t="s">
        <v>189</v>
      </c>
    </row>
    <row r="9" ht="146.25" customHeight="1">
      <c r="A9" s="65"/>
      <c r="B9" s="12" t="s">
        <v>12</v>
      </c>
      <c r="C9" s="112" t="s">
        <v>104</v>
      </c>
      <c r="D9" s="114" t="s">
        <v>63</v>
      </c>
      <c r="E9" s="114" t="s">
        <v>104</v>
      </c>
      <c r="F9" s="114" t="s">
        <v>104</v>
      </c>
      <c r="G9" s="271" t="s">
        <v>190</v>
      </c>
      <c r="H9" s="7" t="s">
        <v>191</v>
      </c>
      <c r="I9" s="7" t="s">
        <v>192</v>
      </c>
      <c r="J9" s="272" t="s">
        <v>193</v>
      </c>
    </row>
    <row r="10" ht="168" customHeight="1">
      <c r="A10" s="65"/>
      <c r="B10" s="12" t="s">
        <v>13</v>
      </c>
      <c r="C10" s="112" t="s">
        <v>63</v>
      </c>
      <c r="D10" s="114" t="s">
        <v>117</v>
      </c>
      <c r="E10" s="114" t="s">
        <v>63</v>
      </c>
      <c r="F10" s="114" t="s">
        <v>104</v>
      </c>
      <c r="G10" s="7" t="s">
        <v>194</v>
      </c>
      <c r="H10" s="7" t="s">
        <v>195</v>
      </c>
      <c r="I10" s="7" t="s">
        <v>196</v>
      </c>
      <c r="J10" s="273" t="s">
        <v>197</v>
      </c>
    </row>
    <row r="11" ht="140.25" customHeight="1">
      <c r="A11" s="65"/>
      <c r="B11" s="12" t="s">
        <v>14</v>
      </c>
      <c r="C11" s="112" t="s">
        <v>104</v>
      </c>
      <c r="D11" s="114" t="s">
        <v>64</v>
      </c>
      <c r="E11" s="114" t="s">
        <v>104</v>
      </c>
      <c r="F11" s="114" t="s">
        <v>104</v>
      </c>
      <c r="G11" s="7" t="s">
        <v>198</v>
      </c>
      <c r="H11" s="7" t="s">
        <v>199</v>
      </c>
      <c r="I11" s="7" t="s">
        <v>200</v>
      </c>
      <c r="J11" s="274" t="s">
        <v>201</v>
      </c>
    </row>
    <row r="12" ht="168.75" customHeight="1">
      <c r="A12" s="65"/>
      <c r="B12" s="12" t="s">
        <v>15</v>
      </c>
      <c r="C12" s="112" t="s">
        <v>104</v>
      </c>
      <c r="D12" s="114" t="s">
        <v>104</v>
      </c>
      <c r="E12" s="114" t="s">
        <v>63</v>
      </c>
      <c r="F12" s="114" t="s">
        <v>104</v>
      </c>
      <c r="G12" s="7" t="s">
        <v>202</v>
      </c>
      <c r="H12" s="7" t="s">
        <v>203</v>
      </c>
      <c r="I12" s="7" t="s">
        <v>204</v>
      </c>
      <c r="J12" s="275" t="s">
        <v>205</v>
      </c>
    </row>
    <row r="13" ht="155.25" customHeight="1">
      <c r="A13" s="65"/>
      <c r="B13" s="12" t="s">
        <v>16</v>
      </c>
      <c r="C13" s="112" t="s">
        <v>104</v>
      </c>
      <c r="D13" s="114" t="s">
        <v>64</v>
      </c>
      <c r="E13" s="114" t="s">
        <v>63</v>
      </c>
      <c r="F13" s="114" t="s">
        <v>104</v>
      </c>
      <c r="G13" s="7" t="s">
        <v>206</v>
      </c>
      <c r="H13" s="7" t="s">
        <v>207</v>
      </c>
      <c r="I13" s="7" t="s">
        <v>208</v>
      </c>
      <c r="J13" s="276" t="s">
        <v>209</v>
      </c>
    </row>
    <row r="14" ht="162.75" customHeight="1">
      <c r="A14" s="65"/>
      <c r="B14" s="12" t="s">
        <v>17</v>
      </c>
      <c r="C14" s="112" t="s">
        <v>104</v>
      </c>
      <c r="D14" s="114" t="s">
        <v>117</v>
      </c>
      <c r="E14" s="114" t="s">
        <v>63</v>
      </c>
      <c r="F14" s="114" t="s">
        <v>104</v>
      </c>
      <c r="G14" s="7" t="s">
        <v>210</v>
      </c>
      <c r="H14" s="7" t="s">
        <v>211</v>
      </c>
      <c r="I14" s="7" t="s">
        <v>212</v>
      </c>
      <c r="J14" s="277" t="s">
        <v>213</v>
      </c>
    </row>
    <row r="15" ht="150" customHeight="1">
      <c r="A15" s="65"/>
      <c r="B15" s="12" t="s">
        <v>18</v>
      </c>
      <c r="C15" s="112" t="s">
        <v>104</v>
      </c>
      <c r="D15" s="114" t="s">
        <v>104</v>
      </c>
      <c r="E15" s="114" t="s">
        <v>63</v>
      </c>
      <c r="F15" s="114" t="s">
        <v>104</v>
      </c>
      <c r="G15" s="7" t="s">
        <v>214</v>
      </c>
      <c r="H15" s="7" t="s">
        <v>215</v>
      </c>
      <c r="I15" s="7" t="s">
        <v>216</v>
      </c>
      <c r="J15" s="278" t="s">
        <v>217</v>
      </c>
    </row>
    <row r="16" ht="135.75" customHeight="1">
      <c r="A16" s="65"/>
      <c r="B16" s="12" t="s">
        <v>19</v>
      </c>
      <c r="C16" s="112" t="s">
        <v>104</v>
      </c>
      <c r="D16" s="114" t="s">
        <v>63</v>
      </c>
      <c r="E16" s="114" t="s">
        <v>104</v>
      </c>
      <c r="F16" s="114" t="s">
        <v>104</v>
      </c>
      <c r="G16" s="7" t="s">
        <v>218</v>
      </c>
      <c r="H16" s="7" t="s">
        <v>219</v>
      </c>
      <c r="I16" s="7" t="s">
        <v>220</v>
      </c>
      <c r="J16" s="279" t="s">
        <v>221</v>
      </c>
    </row>
    <row r="17" ht="122.25" customHeight="1">
      <c r="A17" s="65"/>
      <c r="B17" s="12" t="s">
        <v>3</v>
      </c>
      <c r="C17" s="112" t="s">
        <v>104</v>
      </c>
      <c r="D17" s="114" t="s">
        <v>63</v>
      </c>
      <c r="E17" s="114" t="s">
        <v>104</v>
      </c>
      <c r="F17" s="114" t="s">
        <v>104</v>
      </c>
      <c r="G17" s="7" t="s">
        <v>222</v>
      </c>
      <c r="H17" s="7" t="s">
        <v>223</v>
      </c>
      <c r="I17" s="7" t="s">
        <v>224</v>
      </c>
      <c r="J17" s="280" t="s">
        <v>225</v>
      </c>
    </row>
    <row r="18" ht="122.25" customHeight="1">
      <c r="A18" s="65"/>
      <c r="B18" s="49" t="s">
        <v>226</v>
      </c>
      <c r="C18" s="112" t="s">
        <v>64</v>
      </c>
      <c r="D18" s="114" t="s">
        <v>64</v>
      </c>
      <c r="E18" s="114" t="s">
        <v>64</v>
      </c>
      <c r="F18" s="114" t="s">
        <v>64</v>
      </c>
      <c r="G18" s="7"/>
      <c r="H18" s="7"/>
      <c r="I18" s="7"/>
      <c r="J18" s="5" t="s">
        <f>A$2&amp;""&amp;SUBSTITUTE(IF(OR(C18="A",C18="A-",C18="A+"),L$2,IF(OR(C18="B",C18="B-",C18="B+"),L$3,L$4)),"【xx】",B18)&amp;"在测试中，"&amp;SUBSTITUTE(IF(OR(D18="A",D18="A-",D18="A+"),N$2,IF(OR(D18="B",D18="B-",D18="B+"),N$3,N$4)),"【xx】",B18)&amp;"在代码方面，"&amp;SUBSTITUTE(IF(OR(E18="A",E18="A-",E18="A+"),M$2,IF(OR(E18="B",E18="B-",E18="B+"),M$3,M$4)),"【xx】",B18)&amp;""&amp;SUBSTITUTE(IF(OR(F18="A",F18="A-",F18="A+"),O$2,IF(OR(F18="B",F18="B-",F18="B+"),O$3,O$4)),"【xx】",B18)</f>
        <v>227</v>
      </c>
    </row>
    <row r="19" ht="108.75" customHeight="1">
      <c r="A19" s="7"/>
      <c r="B19" s="49" t="s">
        <v>226</v>
      </c>
      <c r="C19" s="126" t="s">
        <v>57</v>
      </c>
      <c r="D19" s="126" t="s">
        <v>57</v>
      </c>
      <c r="E19" s="126" t="s">
        <v>57</v>
      </c>
      <c r="F19" s="126" t="s">
        <v>57</v>
      </c>
      <c r="G19" s="66" t="s">
        <v>228</v>
      </c>
      <c r="H19" s="66" t="s">
        <v>229</v>
      </c>
      <c r="I19" s="66" t="s">
        <v>230</v>
      </c>
      <c r="J19" s="5" t="s">
        <v>231</v>
      </c>
    </row>
    <row r="20" ht="135.75" customHeight="1">
      <c r="A20" s="7"/>
      <c r="B20" s="119" t="s">
        <v>232</v>
      </c>
      <c r="C20" s="126" t="s">
        <v>64</v>
      </c>
      <c r="D20" s="126" t="s">
        <v>104</v>
      </c>
      <c r="E20" s="126" t="s">
        <v>117</v>
      </c>
      <c r="F20" s="126" t="s">
        <v>104</v>
      </c>
      <c r="G20" s="7" t="s">
        <v>233</v>
      </c>
      <c r="H20" s="7" t="s">
        <v>233</v>
      </c>
      <c r="I20" s="7" t="s">
        <v>234</v>
      </c>
      <c r="J20" s="5" t="s">
        <v>235</v>
      </c>
    </row>
    <row r="21" ht="122.25" customHeight="1">
      <c r="A21" s="7"/>
      <c r="B21" s="118" t="s">
        <v>236</v>
      </c>
      <c r="C21" s="126" t="s">
        <v>64</v>
      </c>
      <c r="D21" s="126" t="s">
        <v>57</v>
      </c>
      <c r="E21" s="127" t="s">
        <v>63</v>
      </c>
      <c r="F21" s="127" t="s">
        <v>63</v>
      </c>
      <c r="G21" s="66" t="s">
        <v>237</v>
      </c>
      <c r="H21" s="66" t="s">
        <v>238</v>
      </c>
      <c r="I21" s="66" t="s">
        <v>239</v>
      </c>
      <c r="J21" s="5" t="s">
        <v>240</v>
      </c>
    </row>
    <row r="22" ht="52.5" customHeight="1">
      <c r="A22" s="7"/>
      <c r="B22" s="118" t="s">
        <v>241</v>
      </c>
      <c r="C22" s="127" t="s">
        <v>64</v>
      </c>
      <c r="D22" s="128" t="s">
        <v>64</v>
      </c>
      <c r="E22" s="127" t="s">
        <v>64</v>
      </c>
      <c r="F22" s="127" t="s">
        <v>64</v>
      </c>
      <c r="G22" s="281" t="s">
        <v>242</v>
      </c>
      <c r="H22" s="66" t="s">
        <v>243</v>
      </c>
      <c r="I22" s="66" t="s">
        <v>244</v>
      </c>
      <c r="J22" s="66" t="s">
        <v>245</v>
      </c>
    </row>
    <row r="23" ht="50.25" customHeight="1">
      <c r="A23" s="7"/>
      <c r="B23" s="116" t="s">
        <v>246</v>
      </c>
      <c r="C23" s="126" t="s">
        <v>64</v>
      </c>
      <c r="D23" s="126" t="s">
        <v>117</v>
      </c>
      <c r="E23" s="126" t="s">
        <v>117</v>
      </c>
      <c r="F23" s="126" t="s">
        <v>117</v>
      </c>
      <c r="G23" s="66" t="s">
        <v>247</v>
      </c>
      <c r="H23" s="66" t="s">
        <v>248</v>
      </c>
      <c r="I23" s="66" t="s">
        <v>249</v>
      </c>
      <c r="J23" s="66" t="s">
        <v>250</v>
      </c>
    </row>
    <row r="24" ht="135.75" customHeight="1">
      <c r="A24" s="7"/>
      <c r="B24" s="46" t="s">
        <v>251</v>
      </c>
      <c r="C24" s="126" t="s">
        <v>57</v>
      </c>
      <c r="D24" s="127" t="s">
        <v>64</v>
      </c>
      <c r="E24" s="127" t="s">
        <v>64</v>
      </c>
      <c r="F24" s="127" t="s">
        <v>117</v>
      </c>
      <c r="G24" s="66" t="s">
        <v>252</v>
      </c>
      <c r="H24" s="282" t="s">
        <v>253</v>
      </c>
      <c r="I24" s="283" t="s">
        <v>254</v>
      </c>
      <c r="J24" s="5" t="s">
        <v>255</v>
      </c>
    </row>
    <row r="25" ht="95.25" customHeight="1">
      <c r="A25" s="7"/>
      <c r="B25" s="116" t="s">
        <v>256</v>
      </c>
      <c r="C25" s="126" t="s">
        <v>64</v>
      </c>
      <c r="D25" s="126" t="s">
        <v>64</v>
      </c>
      <c r="E25" s="127" t="s">
        <v>63</v>
      </c>
      <c r="F25" s="127" t="s">
        <v>117</v>
      </c>
      <c r="G25" s="17" t="s">
        <v>257</v>
      </c>
      <c r="H25" s="17"/>
      <c r="I25" s="17"/>
      <c r="J25" s="5" t="s">
        <v>258</v>
      </c>
    </row>
    <row r="26" ht="135.75" customHeight="1">
      <c r="A26" s="7"/>
      <c r="B26" s="116" t="s">
        <v>259</v>
      </c>
      <c r="C26" s="126" t="s">
        <v>64</v>
      </c>
      <c r="D26" s="126" t="s">
        <v>64</v>
      </c>
      <c r="E26" s="126" t="s">
        <v>117</v>
      </c>
      <c r="F26" s="126" t="s">
        <v>64</v>
      </c>
      <c r="G26" s="66" t="s">
        <v>237</v>
      </c>
      <c r="H26" s="66" t="s">
        <v>260</v>
      </c>
      <c r="I26" s="66" t="s">
        <v>261</v>
      </c>
      <c r="J26" s="284" t="s">
        <v>262</v>
      </c>
    </row>
    <row r="27" ht="204.75" customHeight="1">
      <c r="A27" s="7"/>
      <c r="B27" s="116" t="s">
        <v>263</v>
      </c>
      <c r="C27" s="126" t="s">
        <v>57</v>
      </c>
      <c r="D27" s="126" t="s">
        <v>64</v>
      </c>
      <c r="E27" s="126" t="s">
        <v>64</v>
      </c>
      <c r="F27" s="126" t="s">
        <v>117</v>
      </c>
      <c r="G27" s="285" t="s">
        <v>264</v>
      </c>
      <c r="H27" s="286" t="s">
        <v>265</v>
      </c>
      <c r="I27" s="66" t="s">
        <v>266</v>
      </c>
      <c r="J27" s="287" t="s">
        <v>267</v>
      </c>
    </row>
    <row r="28" ht="204.75" customHeight="1">
      <c r="A28" s="7"/>
      <c r="B28" s="115" t="s">
        <v>268</v>
      </c>
      <c r="C28" s="127" t="s">
        <v>64</v>
      </c>
      <c r="D28" s="126" t="s">
        <v>64</v>
      </c>
      <c r="E28" s="126" t="s">
        <v>64</v>
      </c>
      <c r="F28" s="126" t="s">
        <v>64</v>
      </c>
      <c r="G28" s="288" t="s">
        <v>269</v>
      </c>
      <c r="H28" s="66" t="s">
        <v>270</v>
      </c>
      <c r="I28" s="66" t="s">
        <v>271</v>
      </c>
      <c r="J28" s="5" t="s">
        <v>272</v>
      </c>
    </row>
    <row r="29" ht="60.75" customHeight="1">
      <c r="A29" s="7"/>
      <c r="B29" s="116" t="s">
        <v>273</v>
      </c>
      <c r="C29" s="127" t="s">
        <v>64</v>
      </c>
      <c r="D29" s="126" t="s">
        <v>117</v>
      </c>
      <c r="E29" s="126" t="s">
        <v>64</v>
      </c>
      <c r="F29" s="126" t="s">
        <v>64</v>
      </c>
      <c r="G29" s="66" t="s">
        <v>274</v>
      </c>
      <c r="H29" s="289" t="s">
        <v>275</v>
      </c>
      <c r="I29" s="290" t="s">
        <v>276</v>
      </c>
      <c r="J29" s="66" t="s">
        <v>277</v>
      </c>
    </row>
    <row r="30" ht="68.25" customHeight="1">
      <c r="A30" s="7"/>
      <c r="B30" s="117" t="s">
        <v>278</v>
      </c>
      <c r="C30" s="127" t="s">
        <v>64</v>
      </c>
      <c r="D30" s="126" t="s">
        <v>64</v>
      </c>
      <c r="E30" s="126" t="s">
        <v>64</v>
      </c>
      <c r="F30" s="126" t="s">
        <v>64</v>
      </c>
      <c r="G30" s="66" t="s">
        <v>279</v>
      </c>
      <c r="H30" s="66" t="s">
        <v>280</v>
      </c>
      <c r="I30" s="66" t="s">
        <v>281</v>
      </c>
      <c r="J30" s="5" t="s">
        <v>282</v>
      </c>
    </row>
    <row r="31" ht="16.5" customHeight="1">
      <c r="A31" s="291" t="s">
        <v>283</v>
      </c>
      <c r="B31" s="7"/>
      <c r="C31" s="7"/>
      <c r="D31" s="7"/>
      <c r="E31" s="7"/>
      <c r="F31" s="7"/>
      <c r="G31" s="7"/>
      <c r="H31" s="7"/>
      <c r="I31" s="7"/>
    </row>
    <row r="32" ht="16.5" customHeight="1">
      <c r="A32" s="7"/>
      <c r="B32" s="7"/>
      <c r="C32" s="7"/>
      <c r="D32" s="7"/>
      <c r="E32" s="7"/>
      <c r="F32" s="7"/>
      <c r="G32" s="7"/>
      <c r="H32" s="7"/>
      <c r="I32" s="7"/>
    </row>
    <row r="33" ht="16.5" customHeight="1">
      <c r="A33" s="7"/>
      <c r="B33" s="7"/>
      <c r="C33" s="7"/>
      <c r="D33" s="7"/>
      <c r="E33" s="7"/>
      <c r="F33" s="7"/>
      <c r="G33" s="7"/>
      <c r="H33" s="7"/>
      <c r="I33" s="7"/>
    </row>
    <row r="34" ht="16.5" customHeight="1">
      <c r="A34" s="7"/>
      <c r="B34" s="7"/>
      <c r="C34" s="7"/>
      <c r="D34" s="7"/>
      <c r="E34" s="7"/>
      <c r="F34" s="7"/>
      <c r="G34" s="7"/>
      <c r="H34" s="7"/>
      <c r="I34" s="7"/>
    </row>
    <row r="35" ht="16.5" customHeight="1">
      <c r="A35" s="7"/>
      <c r="B35" s="7"/>
      <c r="C35" s="7"/>
      <c r="D35" s="7"/>
      <c r="E35" s="7"/>
      <c r="F35" s="7"/>
      <c r="G35" s="7"/>
      <c r="H35" s="7"/>
      <c r="I35" s="7"/>
    </row>
    <row r="36" ht="16.5" customHeight="1">
      <c r="A36" s="7"/>
      <c r="B36" s="7"/>
      <c r="C36" s="7"/>
      <c r="D36" s="7"/>
      <c r="E36" s="7"/>
      <c r="F36" s="7"/>
      <c r="G36" s="7"/>
      <c r="H36" s="7"/>
      <c r="I36" s="7"/>
    </row>
    <row r="37" ht="16.5" customHeight="1">
      <c r="A37" s="7"/>
      <c r="B37" s="7"/>
      <c r="C37" s="7"/>
      <c r="D37" s="7"/>
      <c r="E37" s="7"/>
      <c r="F37" s="7"/>
      <c r="G37" s="7"/>
      <c r="H37" s="7"/>
      <c r="I37" s="7"/>
    </row>
  </sheetData>
  <mergeCells count="1">
    <mergeCell ref="A31:F37"/>
  </mergeCells>
  <phoneticPr fontId="1" type="noConversion"/>
  <dataValidations count="2">
    <dataValidation type="list" allowBlank="1" showErrorMessage="1" sqref="B2:B17">
      <formula1>'名单'!$A:$A</formula1>
    </dataValidation>
    <dataValidation type="list" allowBlank="1" showErrorMessage="1" sqref="C2:F21 C23:F30 D22:F22">
      <formula1>"A+,A,A-,B+,B,B-,C+,C"</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5.625" customWidth="1"/>
    <col min="3" max="3" width="9.9990234375" customWidth="1"/>
    <col min="4" max="4" width="19.3740234375" customWidth="1"/>
    <col min="5" max="5" width="13.248046875" customWidth="1"/>
    <col min="7" max="7" width="7.3740234375" customWidth="1"/>
    <col min="8" max="8" width="13.998046875" customWidth="1"/>
    <col min="10" max="10" width="4.875" customWidth="1"/>
    <col min="11" max="11" width="5.748046875" customWidth="1"/>
  </cols>
  <sheetData>
    <row r="1" ht="16.5" customHeight="1">
      <c r="A1" s="23" t="s">
        <v>284</v>
      </c>
      <c r="B1" s="24"/>
      <c r="C1" s="24"/>
      <c r="D1" s="24"/>
      <c r="E1" s="24"/>
      <c r="F1" s="24"/>
      <c r="G1" s="24"/>
      <c r="H1" s="24"/>
      <c r="I1" s="24"/>
      <c r="J1" s="25"/>
      <c r="N1" s="23" t="s">
        <v>285</v>
      </c>
      <c r="O1" s="24"/>
      <c r="P1" s="24"/>
      <c r="Q1" s="24"/>
      <c r="R1" s="24"/>
      <c r="S1" s="24"/>
      <c r="T1" s="24"/>
      <c r="U1" s="24"/>
      <c r="V1" s="24"/>
      <c r="W1" s="24"/>
      <c r="X1" s="24"/>
      <c r="Y1" s="25"/>
    </row>
    <row r="2" ht="16.5" customHeight="1">
      <c r="A2" s="26"/>
      <c r="B2" s="27"/>
      <c r="C2" s="27"/>
      <c r="D2" s="27"/>
      <c r="E2" s="27"/>
      <c r="F2" s="27"/>
      <c r="G2" s="27"/>
      <c r="H2" s="27"/>
      <c r="I2" s="27"/>
      <c r="J2" s="28"/>
      <c r="N2" s="26"/>
      <c r="O2" s="27"/>
      <c r="P2" s="27"/>
      <c r="Q2" s="27"/>
      <c r="R2" s="27"/>
      <c r="S2" s="27"/>
      <c r="T2" s="27"/>
      <c r="U2" s="27"/>
      <c r="V2" s="27"/>
      <c r="W2" s="27"/>
      <c r="X2" s="27"/>
      <c r="Y2" s="28"/>
    </row>
    <row r="3" ht="16.5" customHeight="1">
      <c r="A3" s="29"/>
      <c r="B3" s="30"/>
      <c r="C3" s="30"/>
      <c r="D3" s="30"/>
      <c r="E3" s="30"/>
      <c r="F3" s="30"/>
      <c r="G3" s="30"/>
      <c r="H3" s="30"/>
      <c r="I3" s="30"/>
      <c r="J3" s="31"/>
      <c r="N3" s="29"/>
      <c r="O3" s="30"/>
      <c r="P3" s="30"/>
      <c r="Q3" s="30"/>
      <c r="R3" s="30"/>
      <c r="S3" s="30"/>
      <c r="T3" s="30"/>
      <c r="U3" s="30"/>
      <c r="V3" s="30"/>
      <c r="W3" s="30"/>
      <c r="X3" s="30"/>
      <c r="Y3" s="31"/>
    </row>
    <row r="4" ht="16.5" customHeight="1">
      <c r="A4" s="23"/>
      <c r="B4" s="14" t="s">
        <v>38</v>
      </c>
      <c r="C4" s="15"/>
      <c r="D4" s="116" t="s">
        <v>12</v>
      </c>
      <c r="E4" s="53"/>
      <c r="F4" s="53"/>
      <c r="G4" s="53"/>
      <c r="H4" s="53"/>
      <c r="I4" s="53"/>
      <c r="J4" s="23"/>
      <c r="N4" s="23"/>
      <c r="O4" s="23"/>
      <c r="P4" s="23"/>
      <c r="Q4" s="23"/>
      <c r="R4" s="23"/>
      <c r="S4" s="23"/>
      <c r="T4" s="23"/>
      <c r="U4" s="23"/>
      <c r="V4" s="23"/>
      <c r="W4" s="23"/>
      <c r="X4" s="23"/>
      <c r="Y4" s="23"/>
    </row>
    <row r="5" ht="16.5" customHeight="1">
      <c r="A5" s="60"/>
      <c r="B5" s="15"/>
      <c r="C5" s="15"/>
      <c r="D5" s="60"/>
      <c r="J5" s="60"/>
      <c r="N5" s="23"/>
      <c r="O5" s="23"/>
      <c r="P5" s="23"/>
      <c r="Q5" s="23"/>
      <c r="R5" s="23"/>
      <c r="S5" s="23"/>
      <c r="T5" s="23"/>
      <c r="U5" s="23"/>
      <c r="V5" s="23"/>
      <c r="W5" s="23"/>
      <c r="X5" s="23"/>
      <c r="Y5" s="23"/>
    </row>
    <row r="6" ht="16.5" customHeight="1">
      <c r="A6" s="21"/>
      <c r="B6" s="14" t="s">
        <v>144</v>
      </c>
      <c r="C6" s="15"/>
      <c r="D6" s="14" t="s">
        <v>146</v>
      </c>
      <c r="E6" s="15"/>
      <c r="F6" s="14" t="s">
        <v>145</v>
      </c>
      <c r="G6" s="15"/>
      <c r="H6" s="14" t="s">
        <v>33</v>
      </c>
      <c r="I6" s="15"/>
      <c r="J6" s="21"/>
      <c r="N6" s="18"/>
      <c r="O6" s="19"/>
      <c r="P6" s="20"/>
      <c r="Q6" s="20"/>
      <c r="R6" s="20"/>
      <c r="S6" s="20"/>
      <c r="T6" s="20"/>
      <c r="U6" s="20"/>
      <c r="V6" s="20"/>
      <c r="W6" s="20"/>
      <c r="X6" s="10" t="s">
        <v>96</v>
      </c>
      <c r="Y6" s="21"/>
    </row>
    <row r="7" ht="21" customHeight="1">
      <c r="A7" s="21"/>
      <c r="B7" s="15"/>
      <c r="C7" s="15"/>
      <c r="D7" s="15"/>
      <c r="E7" s="15"/>
      <c r="F7" s="15"/>
      <c r="G7" s="15"/>
      <c r="H7" s="15"/>
      <c r="I7" s="15"/>
      <c r="J7" s="21"/>
      <c r="N7" s="21"/>
      <c r="O7" s="22"/>
      <c r="P7" s="42" t="s">
        <v>286</v>
      </c>
      <c r="Q7" s="7"/>
      <c r="R7" s="7"/>
      <c r="S7" s="7"/>
      <c r="T7" s="7"/>
      <c r="U7" s="7"/>
      <c r="V7" s="7"/>
      <c r="W7" s="7"/>
      <c r="X7" s="7"/>
      <c r="Y7" s="21"/>
    </row>
    <row r="8" ht="16.5" customHeight="1">
      <c r="A8" s="21"/>
      <c r="B8" s="126" t="s">
        <f>VLOOKUP(D4,day1!$B$1:$G$85,2,FALSE)</f>
        <v>104</v>
      </c>
      <c r="C8" s="124"/>
      <c r="D8" s="126" t="s">
        <f>VLOOKUP(D4,day1!$B$1:$G$85,3,FALSE)</f>
        <v>63</v>
      </c>
      <c r="E8" s="124"/>
      <c r="F8" s="126" t="s">
        <f>VLOOKUP(D4,day1!$B$1:$G$85,4,FALSE)</f>
        <v>104</v>
      </c>
      <c r="G8" s="124"/>
      <c r="H8" s="126" t="s">
        <f>VLOOKUP(D4,day1!$B$1:$G$85,5,FALSE)</f>
        <v>104</v>
      </c>
      <c r="I8" s="124"/>
      <c r="J8" s="21"/>
      <c r="N8" s="21"/>
      <c r="O8" s="6"/>
      <c r="P8" s="292" t="s">
        <v>287</v>
      </c>
      <c r="Q8" s="15"/>
      <c r="R8" s="293" t="s">
        <v>288</v>
      </c>
      <c r="S8" s="14"/>
      <c r="T8" s="15"/>
      <c r="U8" s="294" t="s">
        <v>289</v>
      </c>
      <c r="V8" s="15"/>
      <c r="W8" s="295" t="s">
        <v>290</v>
      </c>
      <c r="X8" s="15"/>
      <c r="Y8" s="21"/>
    </row>
    <row r="9" ht="16.5" customHeight="1">
      <c r="A9" s="21"/>
      <c r="B9" s="124"/>
      <c r="C9" s="124"/>
      <c r="D9" s="124"/>
      <c r="E9" s="124"/>
      <c r="F9" s="124"/>
      <c r="G9" s="124"/>
      <c r="H9" s="124"/>
      <c r="I9" s="124"/>
      <c r="J9" s="21"/>
      <c r="N9" s="21"/>
      <c r="O9" s="6"/>
      <c r="P9" s="15"/>
      <c r="Q9" s="15"/>
      <c r="R9" s="15"/>
      <c r="S9" s="15"/>
      <c r="T9" s="15"/>
      <c r="U9" s="15"/>
      <c r="V9" s="15"/>
      <c r="W9" s="15"/>
      <c r="X9" s="15"/>
      <c r="Y9" s="21"/>
    </row>
    <row r="10" ht="30.75" customHeight="1">
      <c r="A10" s="21"/>
      <c r="B10" s="124"/>
      <c r="C10" s="124"/>
      <c r="D10" s="124"/>
      <c r="E10" s="124"/>
      <c r="F10" s="124"/>
      <c r="G10" s="124"/>
      <c r="H10" s="124"/>
      <c r="I10" s="124"/>
      <c r="J10" s="21"/>
      <c r="N10" s="21"/>
      <c r="O10" s="6"/>
      <c r="P10" s="16" t="n">
        <v>30</v>
      </c>
      <c r="Q10" s="16"/>
      <c r="R10" s="16" t="n">
        <v>28.5</v>
      </c>
      <c r="S10" s="16"/>
      <c r="T10" s="16"/>
      <c r="U10" s="16" t="n">
        <v>30</v>
      </c>
      <c r="V10" s="16"/>
      <c r="W10" s="16" t="n">
        <f>SUM(P10:V12)</f>
        <v>88.5</v>
      </c>
      <c r="X10" s="16"/>
      <c r="Y10" s="21"/>
    </row>
    <row r="11" ht="16.5" customHeight="1">
      <c r="A11" s="21"/>
      <c r="B11" s="72"/>
      <c r="C11" s="63"/>
      <c r="D11" s="63"/>
      <c r="E11" s="63"/>
      <c r="F11" s="63"/>
      <c r="G11" s="63"/>
      <c r="H11" s="63"/>
      <c r="I11" s="69"/>
      <c r="J11" s="21"/>
      <c r="N11" s="21"/>
      <c r="O11" s="6"/>
      <c r="P11" s="16"/>
      <c r="Q11" s="16"/>
      <c r="R11" s="16"/>
      <c r="S11" s="16"/>
      <c r="T11" s="16"/>
      <c r="U11" s="16"/>
      <c r="V11" s="16"/>
      <c r="W11" s="16"/>
      <c r="X11" s="16"/>
      <c r="Y11" s="21"/>
    </row>
    <row r="12" ht="16.5" customHeight="1">
      <c r="A12" s="21"/>
      <c r="B12" s="12" t="s">
        <v>291</v>
      </c>
      <c r="C12" s="296" t="s">
        <v>292</v>
      </c>
      <c r="D12" s="43"/>
      <c r="E12" s="297" t="s">
        <f>VLOOKUP(D4,day1!$B$1:$G$85,6,FALSE)</f>
        <v>190</v>
      </c>
      <c r="F12" s="5"/>
      <c r="G12" s="5"/>
      <c r="H12" s="5"/>
      <c r="I12" s="5"/>
      <c r="J12" s="11"/>
      <c r="N12" s="21"/>
      <c r="O12" s="6"/>
      <c r="P12" s="16"/>
      <c r="Q12" s="16"/>
      <c r="R12" s="16"/>
      <c r="S12" s="16"/>
      <c r="T12" s="16"/>
      <c r="U12" s="16"/>
      <c r="V12" s="16"/>
      <c r="W12" s="16"/>
      <c r="X12" s="16"/>
      <c r="Y12" s="21"/>
    </row>
    <row r="13" ht="79.5" customHeight="1">
      <c r="A13" s="21"/>
      <c r="B13" s="12"/>
      <c r="C13" s="41"/>
      <c r="D13" s="34"/>
      <c r="E13" s="5"/>
      <c r="F13" s="5"/>
      <c r="G13" s="5"/>
      <c r="H13" s="5"/>
      <c r="I13" s="5"/>
      <c r="J13" s="11"/>
      <c r="N13" s="21"/>
      <c r="O13" s="6"/>
      <c r="P13" s="21"/>
      <c r="Q13" s="21"/>
      <c r="R13" s="21"/>
      <c r="S13" s="21"/>
      <c r="T13" s="21"/>
      <c r="U13" s="21"/>
      <c r="V13" s="21"/>
      <c r="W13" s="21"/>
      <c r="X13" s="21"/>
      <c r="Y13" s="21"/>
    </row>
    <row r="14" ht="16.5" customHeight="1">
      <c r="A14" s="21"/>
      <c r="B14" s="12"/>
      <c r="C14" s="298" t="s">
        <v>293</v>
      </c>
      <c r="D14" s="43"/>
      <c r="E14" s="17" t="s">
        <f>VLOOKUP(D4,day1!$B$1:$J$85,7,FALSE)</f>
        <v>191</v>
      </c>
      <c r="F14" s="17"/>
      <c r="G14" s="17"/>
      <c r="H14" s="17"/>
      <c r="I14" s="17"/>
      <c r="J14" s="11"/>
      <c r="N14" s="21"/>
      <c r="O14" s="6"/>
      <c r="P14" s="12" t="s">
        <v>291</v>
      </c>
      <c r="Q14" s="299" t="s">
        <v>292</v>
      </c>
      <c r="R14" s="45"/>
      <c r="S14" s="43"/>
      <c r="T14" s="17" t="s">
        <v>294</v>
      </c>
      <c r="U14" s="17"/>
      <c r="V14" s="17"/>
      <c r="W14" s="17"/>
      <c r="X14" s="17"/>
      <c r="Y14" s="11"/>
    </row>
    <row r="15" ht="66.75" customHeight="1">
      <c r="A15" s="21"/>
      <c r="B15" s="12"/>
      <c r="C15" s="41"/>
      <c r="D15" s="34"/>
      <c r="E15" s="17"/>
      <c r="F15" s="17"/>
      <c r="G15" s="17"/>
      <c r="H15" s="17"/>
      <c r="I15" s="17"/>
      <c r="J15" s="11"/>
      <c r="N15" s="21"/>
      <c r="O15" s="6"/>
      <c r="P15" s="12"/>
      <c r="Q15" s="41"/>
      <c r="R15" s="32"/>
      <c r="S15" s="34"/>
      <c r="T15" s="17"/>
      <c r="U15" s="17"/>
      <c r="V15" s="17"/>
      <c r="W15" s="17"/>
      <c r="X15" s="17"/>
      <c r="Y15" s="11"/>
    </row>
    <row r="16" ht="16.5" customHeight="1">
      <c r="A16" s="21"/>
      <c r="B16" s="12"/>
      <c r="C16" s="300" t="s">
        <v>295</v>
      </c>
      <c r="D16" s="43"/>
      <c r="E16" s="17" t="s">
        <f>VLOOKUP(D4,day1!$B$1:$J$85,8,FALSE)</f>
        <v>192</v>
      </c>
      <c r="F16" s="17"/>
      <c r="G16" s="17"/>
      <c r="H16" s="17"/>
      <c r="I16" s="17"/>
      <c r="J16" s="11"/>
      <c r="N16" s="21"/>
      <c r="O16" s="6"/>
      <c r="P16" s="12"/>
      <c r="Q16" s="301" t="s">
        <v>293</v>
      </c>
      <c r="R16" s="45"/>
      <c r="S16" s="43"/>
      <c r="T16" s="302" t="s">
        <v>296</v>
      </c>
      <c r="U16" s="17"/>
      <c r="V16" s="17"/>
      <c r="W16" s="17"/>
      <c r="X16" s="17"/>
      <c r="Y16" s="11"/>
    </row>
    <row r="17" ht="47.25" customHeight="1">
      <c r="A17" s="39"/>
      <c r="B17" s="12"/>
      <c r="C17" s="41"/>
      <c r="D17" s="34"/>
      <c r="E17" s="17"/>
      <c r="F17" s="17"/>
      <c r="G17" s="17"/>
      <c r="H17" s="17"/>
      <c r="I17" s="17"/>
      <c r="J17" s="38"/>
      <c r="N17" s="21"/>
      <c r="O17" s="6"/>
      <c r="P17" s="12"/>
      <c r="Q17" s="41"/>
      <c r="R17" s="32"/>
      <c r="S17" s="34"/>
      <c r="T17" s="17"/>
      <c r="U17" s="17"/>
      <c r="V17" s="17"/>
      <c r="W17" s="17"/>
      <c r="X17" s="17"/>
      <c r="Y17" s="11"/>
    </row>
    <row r="18" ht="47.25" customHeight="1">
      <c r="A18" s="18"/>
      <c r="B18" s="12" t="s">
        <v>297</v>
      </c>
      <c r="C18" s="303" t="s">
        <f>VLOOKUP(D4,day1!$B$1:$Z$85,9,FALSE)</f>
        <v>193</v>
      </c>
      <c r="D18" s="13"/>
      <c r="E18" s="13"/>
      <c r="F18" s="13"/>
      <c r="G18" s="13"/>
      <c r="H18" s="13"/>
      <c r="I18" s="13"/>
      <c r="J18" s="11"/>
      <c r="N18" s="21"/>
      <c r="O18" s="6"/>
      <c r="P18" s="12"/>
      <c r="Q18" s="40"/>
      <c r="R18" s="40"/>
      <c r="S18" s="40"/>
      <c r="T18" s="17"/>
      <c r="U18" s="17"/>
      <c r="V18" s="17"/>
      <c r="W18" s="17"/>
      <c r="X18" s="17"/>
      <c r="Y18" s="11"/>
    </row>
    <row r="19" ht="112.5" customHeight="1">
      <c r="A19" s="18"/>
      <c r="B19" s="7"/>
      <c r="C19" s="13"/>
      <c r="D19" s="13"/>
      <c r="E19" s="13"/>
      <c r="F19" s="13"/>
      <c r="G19" s="13"/>
      <c r="H19" s="13"/>
      <c r="I19" s="13"/>
      <c r="J19" s="11"/>
      <c r="N19" s="21"/>
      <c r="O19" s="6"/>
      <c r="P19" s="12"/>
      <c r="Q19" s="40"/>
      <c r="R19" s="40"/>
      <c r="S19" s="40"/>
      <c r="T19" s="17"/>
      <c r="U19" s="17"/>
      <c r="V19" s="17"/>
      <c r="W19" s="17"/>
      <c r="X19" s="17"/>
      <c r="Y19" s="11"/>
    </row>
    <row r="20" ht="40.5" customHeight="1">
      <c r="A20" s="8"/>
      <c r="B20" s="9"/>
      <c r="C20" s="9"/>
      <c r="D20" s="9"/>
      <c r="E20" s="9"/>
      <c r="F20" s="9"/>
      <c r="G20" s="9"/>
      <c r="H20" s="9"/>
      <c r="I20" s="9"/>
      <c r="J20" s="8"/>
      <c r="N20" s="21"/>
      <c r="O20" s="6"/>
      <c r="P20" s="12"/>
      <c r="Q20" s="304" t="s">
        <v>295</v>
      </c>
      <c r="R20" s="45"/>
      <c r="S20" s="43"/>
      <c r="T20" s="17" t="s">
        <v>298</v>
      </c>
      <c r="U20" s="17"/>
      <c r="V20" s="17"/>
      <c r="W20" s="17"/>
      <c r="X20" s="17"/>
      <c r="Y20" s="11"/>
    </row>
    <row r="21" ht="60.75" customHeight="1">
      <c r="N21" s="39"/>
      <c r="O21" s="6"/>
      <c r="P21" s="12"/>
      <c r="Q21" s="41"/>
      <c r="R21" s="32"/>
      <c r="S21" s="34"/>
      <c r="T21" s="17"/>
      <c r="U21" s="17"/>
      <c r="V21" s="17"/>
      <c r="W21" s="17"/>
      <c r="X21" s="17"/>
      <c r="Y21" s="38"/>
    </row>
    <row r="22" ht="27.75" customHeight="1">
      <c r="N22" s="18"/>
      <c r="O22" s="22"/>
      <c r="P22" s="12" t="s">
        <v>297</v>
      </c>
      <c r="Q22" s="13" t="s">
        <v>299</v>
      </c>
      <c r="R22" s="13"/>
      <c r="S22" s="13"/>
      <c r="T22" s="13"/>
      <c r="U22" s="13"/>
      <c r="V22" s="13"/>
      <c r="W22" s="13"/>
      <c r="X22" s="13"/>
      <c r="Y22" s="11"/>
    </row>
    <row r="23" ht="16.5" customHeight="1">
      <c r="N23" s="18"/>
      <c r="O23" s="22"/>
      <c r="P23" s="7"/>
      <c r="Q23" s="13"/>
      <c r="R23" s="13"/>
      <c r="S23" s="13"/>
      <c r="T23" s="13"/>
      <c r="U23" s="13"/>
      <c r="V23" s="13"/>
      <c r="W23" s="13"/>
      <c r="X23" s="13"/>
      <c r="Y23" s="11"/>
    </row>
    <row r="24" ht="53.25" customHeight="1">
      <c r="N24" s="8"/>
      <c r="O24" s="9"/>
      <c r="P24" s="9"/>
      <c r="Q24" s="9"/>
      <c r="R24" s="9"/>
      <c r="S24" s="9"/>
      <c r="T24" s="9"/>
      <c r="U24" s="9"/>
      <c r="V24" s="9"/>
      <c r="W24" s="9"/>
      <c r="X24" s="9"/>
      <c r="Y24" s="8"/>
    </row>
    <row r="25" ht="16.5" customHeight="1">
      <c r="A25" s="23" t="s">
        <v>300</v>
      </c>
      <c r="B25" s="24"/>
      <c r="C25" s="24"/>
      <c r="D25" s="24"/>
      <c r="E25" s="24"/>
      <c r="F25" s="24"/>
      <c r="G25" s="24"/>
      <c r="H25" s="24"/>
      <c r="I25" s="24"/>
      <c r="J25" s="24"/>
      <c r="K25" s="25"/>
    </row>
    <row r="26" ht="16.5" customHeight="1">
      <c r="A26" s="26"/>
      <c r="B26" s="27"/>
      <c r="C26" s="27"/>
      <c r="D26" s="27"/>
      <c r="E26" s="27"/>
      <c r="F26" s="27"/>
      <c r="G26" s="27"/>
      <c r="H26" s="27"/>
      <c r="I26" s="27"/>
      <c r="J26" s="27"/>
      <c r="K26" s="28"/>
    </row>
    <row r="27" ht="16.5" customHeight="1">
      <c r="A27" s="29"/>
      <c r="B27" s="30"/>
      <c r="C27" s="30"/>
      <c r="D27" s="30"/>
      <c r="E27" s="30"/>
      <c r="F27" s="30"/>
      <c r="G27" s="30"/>
      <c r="H27" s="30"/>
      <c r="I27" s="30"/>
      <c r="J27" s="30"/>
      <c r="K27" s="31"/>
    </row>
    <row r="28" ht="16.5" customHeight="1">
      <c r="A28" s="18"/>
      <c r="B28" s="19"/>
      <c r="C28" s="20"/>
      <c r="D28" s="20"/>
      <c r="E28" s="20"/>
      <c r="F28" s="20"/>
      <c r="G28" s="20"/>
      <c r="H28" s="20"/>
      <c r="I28" s="20"/>
      <c r="J28" s="10" t="s">
        <v>96</v>
      </c>
      <c r="K28" s="21"/>
    </row>
    <row r="29" ht="20.25" customHeight="1">
      <c r="A29" s="21"/>
      <c r="B29" s="22"/>
      <c r="C29" s="33" t="s">
        <v>301</v>
      </c>
      <c r="D29" s="35"/>
      <c r="E29" s="33" t="n">
        <f>$G$6</f>
        <v>0</v>
      </c>
      <c r="F29" s="37"/>
      <c r="G29" s="37"/>
      <c r="H29" s="37"/>
      <c r="I29" s="37"/>
      <c r="J29" s="35"/>
      <c r="K29" s="21"/>
    </row>
    <row r="30" ht="16.5" customHeight="1">
      <c r="A30" s="21"/>
      <c r="B30" s="6"/>
      <c r="C30" s="14" t="s">
        <v>144</v>
      </c>
      <c r="D30" s="15"/>
      <c r="E30" s="14" t="s">
        <v>302</v>
      </c>
      <c r="F30" s="15"/>
      <c r="G30" s="14" t="s">
        <v>303</v>
      </c>
      <c r="H30" s="15"/>
      <c r="I30" s="14" t="s">
        <v>33</v>
      </c>
      <c r="J30" s="15"/>
      <c r="K30" s="21"/>
    </row>
    <row r="31" ht="16.5" customHeight="1">
      <c r="A31" s="21"/>
      <c r="B31" s="6"/>
      <c r="C31" s="15"/>
      <c r="D31" s="15"/>
      <c r="E31" s="15"/>
      <c r="F31" s="15"/>
      <c r="G31" s="15"/>
      <c r="H31" s="15"/>
      <c r="I31" s="15"/>
      <c r="J31" s="15"/>
      <c r="K31" s="21"/>
    </row>
    <row r="32" ht="16.5" customHeight="1">
      <c r="A32" s="21"/>
      <c r="B32" s="6"/>
      <c r="C32" s="16" t="s">
        <v>63</v>
      </c>
      <c r="D32" s="16"/>
      <c r="E32" s="16" t="s">
        <v>63</v>
      </c>
      <c r="F32" s="16"/>
      <c r="G32" s="16" t="s">
        <v>57</v>
      </c>
      <c r="H32" s="16"/>
      <c r="I32" s="16" t="s">
        <v>63</v>
      </c>
      <c r="J32" s="16"/>
      <c r="K32" s="21"/>
    </row>
    <row r="33" ht="16.5" customHeight="1">
      <c r="A33" s="21"/>
      <c r="B33" s="6"/>
      <c r="C33" s="16"/>
      <c r="D33" s="16"/>
      <c r="E33" s="16"/>
      <c r="F33" s="16"/>
      <c r="G33" s="16"/>
      <c r="H33" s="16"/>
      <c r="I33" s="16"/>
      <c r="J33" s="16"/>
      <c r="K33" s="21"/>
    </row>
    <row r="34" ht="16.5" customHeight="1">
      <c r="A34" s="21"/>
      <c r="B34" s="6"/>
      <c r="C34" s="16"/>
      <c r="D34" s="16"/>
      <c r="E34" s="16"/>
      <c r="F34" s="16"/>
      <c r="G34" s="16"/>
      <c r="H34" s="16"/>
      <c r="I34" s="16"/>
      <c r="J34" s="16"/>
      <c r="K34" s="21"/>
    </row>
    <row r="35" ht="16.5" customHeight="1">
      <c r="A35" s="21"/>
      <c r="B35" s="6"/>
      <c r="C35" s="21"/>
      <c r="D35" s="21"/>
      <c r="E35" s="21"/>
      <c r="F35" s="21"/>
      <c r="G35" s="21"/>
      <c r="H35" s="21"/>
      <c r="I35" s="21"/>
      <c r="J35" s="21"/>
      <c r="K35" s="21"/>
    </row>
    <row r="36" ht="16.5" customHeight="1">
      <c r="A36" s="21"/>
      <c r="B36" s="6"/>
      <c r="C36" s="12" t="s">
        <v>291</v>
      </c>
      <c r="D36" s="305" t="s">
        <v>292</v>
      </c>
      <c r="E36" s="12"/>
      <c r="F36" s="306" t="s">
        <v>304</v>
      </c>
      <c r="G36" s="17"/>
      <c r="H36" s="17"/>
      <c r="I36" s="17"/>
      <c r="J36" s="17"/>
      <c r="K36" s="11"/>
    </row>
    <row r="37" ht="16.5" customHeight="1">
      <c r="A37" s="21"/>
      <c r="B37" s="6"/>
      <c r="C37" s="12"/>
      <c r="D37" s="12"/>
      <c r="E37" s="12"/>
      <c r="F37" s="17"/>
      <c r="G37" s="17"/>
      <c r="H37" s="17"/>
      <c r="I37" s="17"/>
      <c r="J37" s="17"/>
      <c r="K37" s="11"/>
    </row>
    <row r="38" ht="16.5" customHeight="1">
      <c r="A38" s="21"/>
      <c r="B38" s="6"/>
      <c r="C38" s="12"/>
      <c r="D38" s="307" t="s">
        <v>305</v>
      </c>
      <c r="E38" s="12"/>
      <c r="F38" s="17" t="s">
        <v>306</v>
      </c>
      <c r="G38" s="17"/>
      <c r="H38" s="17"/>
      <c r="I38" s="17"/>
      <c r="J38" s="17"/>
      <c r="K38" s="11"/>
    </row>
    <row r="39" ht="16.5" customHeight="1">
      <c r="A39" s="21"/>
      <c r="B39" s="6"/>
      <c r="C39" s="12"/>
      <c r="D39" s="12"/>
      <c r="E39" s="12"/>
      <c r="F39" s="17"/>
      <c r="G39" s="17"/>
      <c r="H39" s="17"/>
      <c r="I39" s="17"/>
      <c r="J39" s="17"/>
      <c r="K39" s="11"/>
    </row>
    <row r="40" ht="16.5" customHeight="1">
      <c r="A40" s="18"/>
      <c r="B40" s="22"/>
      <c r="C40" s="12" t="s">
        <v>297</v>
      </c>
      <c r="D40" s="13" t="s">
        <v>307</v>
      </c>
      <c r="E40" s="13"/>
      <c r="F40" s="13"/>
      <c r="G40" s="13"/>
      <c r="H40" s="13"/>
      <c r="I40" s="13"/>
      <c r="J40" s="13"/>
      <c r="K40" s="11"/>
    </row>
    <row r="41" ht="16.5" customHeight="1">
      <c r="A41" s="18"/>
      <c r="B41" s="22"/>
      <c r="C41" s="7"/>
      <c r="D41" s="13"/>
      <c r="E41" s="13"/>
      <c r="F41" s="13"/>
      <c r="G41" s="13"/>
      <c r="H41" s="13"/>
      <c r="I41" s="13"/>
      <c r="J41" s="13"/>
      <c r="K41" s="11"/>
    </row>
    <row r="42" ht="16.5" customHeight="1">
      <c r="A42" s="8"/>
      <c r="B42" s="9"/>
      <c r="C42" s="9"/>
      <c r="D42" s="9"/>
      <c r="E42" s="9"/>
      <c r="F42" s="9"/>
      <c r="G42" s="9"/>
      <c r="H42" s="9"/>
      <c r="I42" s="9"/>
      <c r="J42" s="9"/>
      <c r="K42" s="8"/>
    </row>
  </sheetData>
  <mergeCells count="73">
    <mergeCell ref="A28:A39"/>
    <mergeCell ref="K28:K39"/>
    <mergeCell ref="A42:K42"/>
    <mergeCell ref="B28:I28"/>
    <mergeCell ref="B29:B39"/>
    <mergeCell ref="A25:K27"/>
    <mergeCell ref="C30:D31"/>
    <mergeCell ref="E30:F31"/>
    <mergeCell ref="G30:H31"/>
    <mergeCell ref="I30:J31"/>
    <mergeCell ref="C32:D34"/>
    <mergeCell ref="D36:E37"/>
    <mergeCell ref="D38:E39"/>
    <mergeCell ref="C36:C39"/>
    <mergeCell ref="F36:J37"/>
    <mergeCell ref="F38:J39"/>
    <mergeCell ref="C40:C41"/>
    <mergeCell ref="D40:J41"/>
    <mergeCell ref="E32:F34"/>
    <mergeCell ref="G32:H34"/>
    <mergeCell ref="I32:J34"/>
    <mergeCell ref="C29:D29"/>
    <mergeCell ref="E29:J29"/>
    <mergeCell ref="O6:W6"/>
    <mergeCell ref="N1:Y3"/>
    <mergeCell ref="P8:Q9"/>
    <mergeCell ref="R8:T9"/>
    <mergeCell ref="U8:V9"/>
    <mergeCell ref="P10:Q12"/>
    <mergeCell ref="T14:X15"/>
    <mergeCell ref="T20:X21"/>
    <mergeCell ref="R10:T12"/>
    <mergeCell ref="W10:X12"/>
    <mergeCell ref="Q14:S15"/>
    <mergeCell ref="Q20:S21"/>
    <mergeCell ref="U10:V12"/>
    <mergeCell ref="N24:Y24"/>
    <mergeCell ref="P22:P23"/>
    <mergeCell ref="Q22:X23"/>
    <mergeCell ref="W8:X9"/>
    <mergeCell ref="P7:X7"/>
    <mergeCell ref="N6:N21"/>
    <mergeCell ref="Y6:Y21"/>
    <mergeCell ref="O7:O21"/>
    <mergeCell ref="P14:P21"/>
    <mergeCell ref="T16:X17"/>
    <mergeCell ref="Q16:S17"/>
    <mergeCell ref="A6:A17"/>
    <mergeCell ref="J6:J17"/>
    <mergeCell ref="E14:I15"/>
    <mergeCell ref="E16:I17"/>
    <mergeCell ref="C12:D13"/>
    <mergeCell ref="C16:D17"/>
    <mergeCell ref="B18:B19"/>
    <mergeCell ref="C18:I19"/>
    <mergeCell ref="H6:I7"/>
    <mergeCell ref="C14:D15"/>
    <mergeCell ref="A1:J3"/>
    <mergeCell ref="B6:C7"/>
    <mergeCell ref="D6:E7"/>
    <mergeCell ref="F6:G7"/>
    <mergeCell ref="B12:B17"/>
    <mergeCell ref="A4:A5"/>
    <mergeCell ref="J4:J5"/>
    <mergeCell ref="E12:I13"/>
    <mergeCell ref="B11:I11"/>
    <mergeCell ref="F8:G10"/>
    <mergeCell ref="H8:I10"/>
    <mergeCell ref="A20:J20"/>
    <mergeCell ref="B8:C10"/>
    <mergeCell ref="D8:E10"/>
    <mergeCell ref="D4:I5"/>
    <mergeCell ref="B4:C5"/>
  </mergeCells>
  <phoneticPr fontId="1" type="noConversion"/>
  <dataValidations count="5">
    <dataValidation type="list" errorStyle="information" allowBlank="1" showErrorMessage="1" sqref="G13:H13">
      <formula1>"A,B,C,暂无"</formula1>
    </dataValidation>
    <dataValidation type="list" errorStyle="information" allowBlank="1" showErrorMessage="1" sqref="G35:H35">
      <formula1>"A,B,C,暂无"</formula1>
    </dataValidation>
    <dataValidation type="list" allowBlank="1" showErrorMessage="1" sqref="C32:J34">
      <formula1>"A,A+,A-,B,B+,B-,C,C+,S"</formula1>
    </dataValidation>
    <dataValidation type="list" errorStyle="information" allowBlank="1" showErrorMessage="1" sqref="U13:V13">
      <formula1>"A,B,C,暂无"</formula1>
    </dataValidation>
    <dataValidation type="list" errorStyle="information" allowBlank="1" showErrorMessage="1" sqref="F11:G11">
      <formula1>"A,B,C,暂无"</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9.1240234375" customWidth="1"/>
    <col min="2" max="3" width="15.5859375" customWidth="1"/>
    <col min="5" max="5" width="22.7490234375" customWidth="1"/>
    <col min="6" max="9" width="25.875" customWidth="1"/>
    <col min="10" max="10" width="51.36328125" customWidth="1"/>
    <col min="11" max="11" width="14.25" customWidth="1"/>
    <col min="12" max="12" width="93.75"/>
    <col min="13" max="13" width="120.75" customWidth="1"/>
    <col min="14" max="14" width="119.748046875"/>
    <col min="15" max="15" width="76.875" customWidth="1"/>
  </cols>
  <sheetData>
    <row r="1" ht="16.5" customHeight="1">
      <c r="A1" s="4" t="s">
        <v>308</v>
      </c>
      <c r="B1" s="4" t="s">
        <v>38</v>
      </c>
      <c r="C1" s="4" t="s">
        <v>41</v>
      </c>
      <c r="D1" s="4" t="s">
        <v>145</v>
      </c>
      <c r="E1" s="4" t="s">
        <v>146</v>
      </c>
      <c r="F1" s="4" t="s">
        <v>33</v>
      </c>
      <c r="G1" s="46" t="s">
        <v>147</v>
      </c>
      <c r="H1" s="46" t="s">
        <v>148</v>
      </c>
      <c r="I1" s="46" t="s">
        <v>149</v>
      </c>
      <c r="J1" s="4" t="s">
        <v>150</v>
      </c>
      <c r="K1" s="4" t="s">
        <v>151</v>
      </c>
      <c r="L1" s="4" t="s">
        <v>41</v>
      </c>
      <c r="M1" s="4" t="s">
        <v>146</v>
      </c>
      <c r="N1" s="4" t="s">
        <v>145</v>
      </c>
      <c r="O1" s="4" t="s">
        <v>309</v>
      </c>
    </row>
    <row r="2" ht="122.25" customHeight="1">
      <c r="A2" s="5" t="s">
        <v>310</v>
      </c>
      <c r="B2" s="123" t="s">
        <v>278</v>
      </c>
      <c r="C2" s="7" t="s">
        <v>64</v>
      </c>
      <c r="D2" s="7" t="s">
        <v>311</v>
      </c>
      <c r="E2" s="7" t="s">
        <v>76</v>
      </c>
      <c r="F2" s="7" t="s">
        <v>104</v>
      </c>
      <c r="J2" s="5" t="s">
        <f>A$2&amp;""&amp;SUBSTITUTE(IF(OR(C2="A",C2="A-",C2="A+"),L$2,IF(OR(C2="B",C2="B-",C2="B+"),L$3,L$4)),"【xx】",B2)&amp;"在测试中，"&amp;SUBSTITUTE(IF(OR(D2="A",D2="A-",D2="A+"),N$2,IF(OR(D2="B",D2="B-",D2="B+"),N$3,N$4)),"【xx】",B2)&amp;"在代码方面，"&amp;SUBSTITUTE(IF(OR(E2="A",E2="A-",E2="A+"),M$2,IF(OR(E2="B",E2="B-",E2="B+"),M$3,M$4)),"【xx】",B2)&amp;""&amp;SUBSTITUTE(IF(OR(F2="A",F2="A-",F2="A+"),O$2,IF(OR(F2="B",F2="B-",F2="B+"),O$3,O$4)),"【xx】",B2)</f>
        <v>312</v>
      </c>
      <c r="K2" s="4" t="n">
        <f>IF(D2="A",1,0)*30+IF(D2="B",1,0)*20+IF(D2="C",1,0)*10+IF(E2="A",1,0)*30+IF(E2="B",1,0)*20+IF(E2="C",1,0)*10+IF(F2="A",1,0)*30+IF(F2="B",1,0)*20+IF(F2="C",1,0)*10</f>
        <v>10</v>
      </c>
      <c r="L2" s="4" t="s">
        <v>313</v>
      </c>
      <c r="M2" s="4" t="s">
        <v>314</v>
      </c>
      <c r="N2" s="4" t="s">
        <v>315</v>
      </c>
    </row>
    <row r="3" ht="16.5" customHeight="1">
      <c r="J3" s="5"/>
      <c r="L3" s="4" t="s">
        <v>316</v>
      </c>
      <c r="M3" s="64" t="s">
        <v>317</v>
      </c>
      <c r="N3" s="64" t="s">
        <v>318</v>
      </c>
      <c r="O3" s="4" t="s">
        <v>319</v>
      </c>
    </row>
    <row r="4" ht="16.5" customHeight="1">
      <c r="J4" s="5"/>
      <c r="M4" s="64" t="s">
        <v>320</v>
      </c>
      <c r="N4" s="64"/>
      <c r="O4" s="4" t="s">
        <v>321</v>
      </c>
    </row>
    <row r="5" ht="16.5" customHeight="1">
      <c r="J5" s="5"/>
    </row>
    <row r="6" ht="16.5" customHeight="1">
      <c r="J6" s="5"/>
    </row>
    <row r="7" ht="16.5" customHeight="1">
      <c r="B7" s="163" t="s">
        <v>6</v>
      </c>
      <c r="C7" s="7" t="s">
        <v>104</v>
      </c>
      <c r="D7" s="7" t="s">
        <v>63</v>
      </c>
      <c r="E7" s="7" t="s">
        <v>63</v>
      </c>
      <c r="F7" s="7" t="s">
        <v>57</v>
      </c>
      <c r="G7" s="113" t="s">
        <v>322</v>
      </c>
      <c r="H7" s="113" t="s">
        <v>323</v>
      </c>
      <c r="I7" s="113" t="s">
        <v>324</v>
      </c>
      <c r="J7" s="175" t="s">
        <v>325</v>
      </c>
      <c r="L7" s="7" t="s">
        <v>326</v>
      </c>
    </row>
    <row r="8" ht="16.5" customHeight="1">
      <c r="B8" s="163" t="s">
        <v>15</v>
      </c>
      <c r="C8" s="7" t="s">
        <v>57</v>
      </c>
      <c r="D8" s="7" t="s">
        <v>57</v>
      </c>
      <c r="E8" s="7" t="s">
        <v>63</v>
      </c>
      <c r="F8" s="7" t="s">
        <v>57</v>
      </c>
      <c r="G8" s="113" t="s">
        <v>327</v>
      </c>
      <c r="H8" s="113" t="s">
        <v>328</v>
      </c>
      <c r="I8" s="113" t="s">
        <v>329</v>
      </c>
      <c r="J8" s="175" t="s">
        <v>330</v>
      </c>
      <c r="L8" s="7" t="s">
        <v>331</v>
      </c>
    </row>
    <row r="9" ht="16.5" customHeight="1">
      <c r="B9" s="163" t="s">
        <v>8</v>
      </c>
      <c r="C9" s="7" t="s">
        <v>63</v>
      </c>
      <c r="D9" s="7" t="s">
        <v>63</v>
      </c>
      <c r="E9" s="7" t="s">
        <v>63</v>
      </c>
      <c r="F9" s="7" t="s">
        <v>63</v>
      </c>
      <c r="G9" s="113" t="s">
        <v>332</v>
      </c>
      <c r="H9" s="113" t="s">
        <v>333</v>
      </c>
      <c r="I9" s="113" t="s">
        <v>334</v>
      </c>
      <c r="J9" s="175" t="s">
        <v>335</v>
      </c>
      <c r="L9" s="7" t="s">
        <v>336</v>
      </c>
    </row>
    <row r="10" ht="64.5" customHeight="1">
      <c r="B10" s="163" t="s">
        <v>4</v>
      </c>
      <c r="C10" s="7" t="s">
        <v>63</v>
      </c>
      <c r="D10" s="7" t="s">
        <v>57</v>
      </c>
      <c r="E10" s="7" t="s">
        <v>104</v>
      </c>
      <c r="F10" s="7" t="s">
        <v>63</v>
      </c>
      <c r="G10" s="308" t="s">
        <v>337</v>
      </c>
      <c r="H10" s="309" t="s">
        <v>338</v>
      </c>
      <c r="I10" s="310" t="s">
        <v>339</v>
      </c>
      <c r="J10" s="175" t="s">
        <v>340</v>
      </c>
      <c r="L10" s="7" t="s">
        <v>341</v>
      </c>
    </row>
    <row r="11" ht="16.5" customHeight="1">
      <c r="B11" s="163" t="s">
        <v>19</v>
      </c>
      <c r="C11" s="7" t="s">
        <v>104</v>
      </c>
      <c r="D11" s="7" t="s">
        <v>104</v>
      </c>
      <c r="E11" s="7" t="s">
        <v>104</v>
      </c>
      <c r="F11" s="7" t="s">
        <v>63</v>
      </c>
      <c r="G11" s="113" t="s">
        <v>342</v>
      </c>
      <c r="H11" s="113" t="s">
        <v>343</v>
      </c>
      <c r="I11" s="113" t="s">
        <v>344</v>
      </c>
      <c r="J11" s="175" t="s">
        <v>345</v>
      </c>
      <c r="L11" s="7" t="s">
        <v>346</v>
      </c>
    </row>
    <row r="12" ht="41.25" customHeight="1">
      <c r="B12" s="163" t="s">
        <v>14</v>
      </c>
      <c r="C12" s="7" t="s">
        <v>104</v>
      </c>
      <c r="D12" s="7" t="s">
        <v>104</v>
      </c>
      <c r="E12" s="7" t="s">
        <v>104</v>
      </c>
      <c r="F12" s="7" t="s">
        <v>104</v>
      </c>
      <c r="G12" s="113" t="s">
        <v>347</v>
      </c>
      <c r="H12" s="113" t="s">
        <v>348</v>
      </c>
      <c r="I12" s="113" t="s">
        <v>349</v>
      </c>
      <c r="J12" s="311" t="s">
        <v>350</v>
      </c>
      <c r="L12" s="7" t="s">
        <v>351</v>
      </c>
    </row>
    <row r="13" ht="16.5" customHeight="1">
      <c r="B13" s="163" t="s">
        <v>18</v>
      </c>
      <c r="C13" s="7" t="s">
        <v>104</v>
      </c>
      <c r="D13" s="7" t="s">
        <v>104</v>
      </c>
      <c r="E13" s="7" t="s">
        <v>104</v>
      </c>
      <c r="F13" s="7" t="s">
        <v>104</v>
      </c>
      <c r="G13" s="113" t="s">
        <v>352</v>
      </c>
      <c r="H13" s="113" t="s">
        <v>353</v>
      </c>
      <c r="I13" s="113" t="s">
        <v>354</v>
      </c>
      <c r="J13" s="175" t="s">
        <v>355</v>
      </c>
      <c r="L13" s="7" t="s">
        <v>356</v>
      </c>
    </row>
    <row r="14" ht="16.5" customHeight="1">
      <c r="B14" s="163" t="s">
        <v>13</v>
      </c>
      <c r="C14" s="7" t="s">
        <v>104</v>
      </c>
      <c r="D14" s="7" t="s">
        <v>104</v>
      </c>
      <c r="E14" s="7" t="s">
        <v>104</v>
      </c>
      <c r="F14" s="7" t="s">
        <v>104</v>
      </c>
      <c r="G14" s="113" t="s">
        <v>357</v>
      </c>
      <c r="H14" s="113" t="s">
        <v>358</v>
      </c>
      <c r="I14" s="113" t="s">
        <v>359</v>
      </c>
      <c r="J14" s="175" t="s">
        <v>360</v>
      </c>
      <c r="L14" s="7" t="s">
        <v>361</v>
      </c>
    </row>
    <row r="15" ht="51.75" customHeight="1">
      <c r="B15" s="163" t="s">
        <v>11</v>
      </c>
      <c r="C15" s="7" t="s">
        <v>104</v>
      </c>
      <c r="D15" s="7" t="s">
        <v>104</v>
      </c>
      <c r="E15" s="7" t="s">
        <v>104</v>
      </c>
      <c r="F15" s="7" t="s">
        <v>104</v>
      </c>
      <c r="G15" s="312" t="s">
        <v>362</v>
      </c>
      <c r="H15" s="313" t="s">
        <v>363</v>
      </c>
      <c r="I15" s="113" t="s">
        <v>364</v>
      </c>
      <c r="J15" s="314" t="s">
        <v>365</v>
      </c>
      <c r="L15" s="7" t="s">
        <v>366</v>
      </c>
    </row>
    <row r="16" ht="26.25" customHeight="1">
      <c r="B16" s="163" t="s">
        <v>12</v>
      </c>
      <c r="C16" s="7" t="s">
        <v>104</v>
      </c>
      <c r="D16" s="7" t="s">
        <v>117</v>
      </c>
      <c r="E16" s="7" t="s">
        <v>117</v>
      </c>
      <c r="F16" s="7" t="s">
        <v>104</v>
      </c>
      <c r="G16" s="315" t="s">
        <v>367</v>
      </c>
      <c r="H16" s="113" t="s">
        <v>368</v>
      </c>
      <c r="I16" s="113" t="s">
        <v>369</v>
      </c>
      <c r="J16" s="175" t="s">
        <v>370</v>
      </c>
      <c r="L16" s="7" t="s">
        <v>371</v>
      </c>
    </row>
    <row r="17" ht="27.75" customHeight="1">
      <c r="B17" s="163" t="s">
        <v>3</v>
      </c>
      <c r="C17" s="7" t="s">
        <v>104</v>
      </c>
      <c r="D17" s="7" t="s">
        <v>117</v>
      </c>
      <c r="E17" s="7" t="s">
        <v>117</v>
      </c>
      <c r="F17" s="7" t="s">
        <v>117</v>
      </c>
      <c r="G17" s="113" t="s">
        <v>372</v>
      </c>
      <c r="H17" s="113" t="s">
        <v>373</v>
      </c>
      <c r="I17" s="113" t="s">
        <v>374</v>
      </c>
      <c r="J17" s="316" t="s">
        <v>375</v>
      </c>
      <c r="L17" s="7" t="s">
        <v>376</v>
      </c>
    </row>
    <row r="18" ht="27.75" customHeight="1">
      <c r="B18" s="163" t="s">
        <v>10</v>
      </c>
      <c r="C18" s="7" t="s">
        <v>104</v>
      </c>
      <c r="D18" s="7" t="s">
        <v>117</v>
      </c>
      <c r="E18" s="7" t="s">
        <v>117</v>
      </c>
      <c r="F18" s="7" t="s">
        <v>117</v>
      </c>
      <c r="G18" s="113" t="s">
        <v>377</v>
      </c>
      <c r="H18" s="113" t="s">
        <v>378</v>
      </c>
      <c r="I18" s="113" t="s">
        <v>379</v>
      </c>
      <c r="J18" s="317" t="s">
        <v>380</v>
      </c>
      <c r="L18" s="7" t="s">
        <v>381</v>
      </c>
    </row>
    <row r="19" ht="26.25" customHeight="1">
      <c r="B19" s="163" t="s">
        <v>5</v>
      </c>
      <c r="C19" s="7" t="s">
        <v>104</v>
      </c>
      <c r="D19" s="7" t="s">
        <v>104</v>
      </c>
      <c r="E19" s="7" t="s">
        <v>63</v>
      </c>
      <c r="F19" s="7" t="s">
        <v>63</v>
      </c>
      <c r="G19" s="318" t="s">
        <v>382</v>
      </c>
      <c r="H19" s="319" t="s">
        <v>383</v>
      </c>
      <c r="I19" s="172" t="s">
        <v>384</v>
      </c>
      <c r="J19" s="175" t="s">
        <v>385</v>
      </c>
      <c r="L19" s="7" t="s">
        <v>386</v>
      </c>
    </row>
    <row r="20" ht="27.75" customHeight="1">
      <c r="B20" s="163" t="s">
        <v>16</v>
      </c>
      <c r="C20" s="7" t="s">
        <v>104</v>
      </c>
      <c r="D20" s="7" t="s">
        <v>117</v>
      </c>
      <c r="E20" s="7" t="s">
        <v>117</v>
      </c>
      <c r="F20" s="7" t="s">
        <v>64</v>
      </c>
      <c r="G20" s="113" t="s">
        <v>387</v>
      </c>
      <c r="H20" s="113" t="s">
        <v>388</v>
      </c>
      <c r="I20" s="113" t="s">
        <v>389</v>
      </c>
      <c r="J20" s="320" t="s">
        <v>390</v>
      </c>
      <c r="L20" s="7"/>
    </row>
    <row r="21" ht="16.5" customHeight="1">
      <c r="B21" s="163" t="s">
        <v>9</v>
      </c>
      <c r="C21" s="7" t="s">
        <v>104</v>
      </c>
      <c r="D21" s="7" t="s">
        <v>117</v>
      </c>
      <c r="E21" s="7" t="s">
        <v>117</v>
      </c>
      <c r="F21" s="7" t="s">
        <v>64</v>
      </c>
      <c r="G21" s="113" t="s">
        <v>391</v>
      </c>
      <c r="H21" s="113" t="s">
        <v>392</v>
      </c>
      <c r="I21" s="113" t="s">
        <v>393</v>
      </c>
      <c r="J21" s="175" t="s">
        <v>394</v>
      </c>
      <c r="L21" s="7"/>
    </row>
    <row r="22" ht="90" customHeight="1">
      <c r="B22" s="163" t="s">
        <v>17</v>
      </c>
      <c r="C22" s="7" t="s">
        <v>104</v>
      </c>
      <c r="D22" s="7" t="s">
        <v>117</v>
      </c>
      <c r="E22" s="7" t="s">
        <v>117</v>
      </c>
      <c r="F22" s="7" t="s">
        <v>117</v>
      </c>
      <c r="G22" s="172" t="s">
        <v>395</v>
      </c>
      <c r="H22" s="321" t="s">
        <v>396</v>
      </c>
      <c r="I22" s="172" t="s">
        <v>397</v>
      </c>
      <c r="J22" s="322" t="s">
        <v>398</v>
      </c>
      <c r="L22" s="7"/>
    </row>
    <row r="31" ht="16.5" customHeight="1">
      <c r="A31" s="3" t="s">
        <v>399</v>
      </c>
    </row>
    <row r="37" ht="52.5" customHeight="1"/>
    <row r="38" ht="16.5" customHeight="1">
      <c r="A38" s="4" t="s">
        <v>400</v>
      </c>
    </row>
    <row r="39" ht="16.5" customHeight="1">
      <c r="A39" s="4" t="s">
        <v>401</v>
      </c>
    </row>
  </sheetData>
  <mergeCells count="1">
    <mergeCell ref="A31:F37"/>
  </mergeCells>
  <phoneticPr fontId="1" type="noConversion"/>
  <dataValidations count="2">
    <dataValidation type="list" allowBlank="1" showErrorMessage="1" sqref="C20:F22 C19">
      <formula1>"A+,A,A-,B+,B,B-,C+,C"</formula1>
    </dataValidation>
    <dataValidation type="list" allowBlank="1" showErrorMessage="1" sqref="C2:F2 C7:F18 D3:F6 D19:F19 D23:F27">
      <formula1>"A+,A,A-,B+,B,B-,C+,C"</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4" max="4" width="17.4990234375" customWidth="1"/>
    <col min="5" max="5" width="14.625" customWidth="1"/>
    <col min="8" max="8" width="13.998046875" customWidth="1"/>
  </cols>
  <sheetData>
    <row r="1" ht="16.5" customHeight="1">
      <c r="A1" s="23" t="s">
        <v>284</v>
      </c>
      <c r="B1" s="24"/>
      <c r="C1" s="24"/>
      <c r="D1" s="24"/>
      <c r="E1" s="24"/>
      <c r="F1" s="24"/>
      <c r="G1" s="24"/>
      <c r="H1" s="24"/>
      <c r="I1" s="24"/>
      <c r="J1" s="25"/>
      <c r="N1" s="23" t="s">
        <v>285</v>
      </c>
      <c r="O1" s="24"/>
      <c r="P1" s="24"/>
      <c r="Q1" s="24"/>
      <c r="R1" s="24"/>
      <c r="S1" s="24"/>
      <c r="T1" s="24"/>
      <c r="U1" s="24"/>
      <c r="V1" s="24"/>
      <c r="W1" s="24"/>
      <c r="X1" s="24"/>
      <c r="Y1" s="25"/>
    </row>
    <row r="2" ht="16.5" customHeight="1">
      <c r="A2" s="26"/>
      <c r="B2" s="27"/>
      <c r="C2" s="27"/>
      <c r="D2" s="27"/>
      <c r="E2" s="27"/>
      <c r="F2" s="27"/>
      <c r="G2" s="27"/>
      <c r="H2" s="27"/>
      <c r="I2" s="27"/>
      <c r="J2" s="28"/>
      <c r="N2" s="26"/>
      <c r="O2" s="27"/>
      <c r="P2" s="27"/>
      <c r="Q2" s="27"/>
      <c r="R2" s="27"/>
      <c r="S2" s="27"/>
      <c r="T2" s="27"/>
      <c r="U2" s="27"/>
      <c r="V2" s="27"/>
      <c r="W2" s="27"/>
      <c r="X2" s="27"/>
      <c r="Y2" s="28"/>
    </row>
    <row r="3" ht="16.5" customHeight="1">
      <c r="A3" s="29"/>
      <c r="B3" s="30"/>
      <c r="C3" s="30"/>
      <c r="D3" s="30"/>
      <c r="E3" s="30"/>
      <c r="F3" s="30"/>
      <c r="G3" s="30"/>
      <c r="H3" s="30"/>
      <c r="I3" s="30"/>
      <c r="J3" s="31"/>
      <c r="N3" s="29"/>
      <c r="O3" s="30"/>
      <c r="P3" s="30"/>
      <c r="Q3" s="30"/>
      <c r="R3" s="30"/>
      <c r="S3" s="30"/>
      <c r="T3" s="30"/>
      <c r="U3" s="30"/>
      <c r="V3" s="30"/>
      <c r="W3" s="30"/>
      <c r="X3" s="30"/>
      <c r="Y3" s="31"/>
    </row>
    <row r="4" ht="16.5" customHeight="1">
      <c r="A4" s="23"/>
      <c r="B4" s="14" t="s">
        <v>38</v>
      </c>
      <c r="C4" s="15"/>
      <c r="D4" s="121" t="s">
        <v>17</v>
      </c>
      <c r="E4" s="53"/>
      <c r="F4" s="53"/>
      <c r="G4" s="53"/>
      <c r="H4" s="53"/>
      <c r="I4" s="53"/>
      <c r="J4" s="23"/>
      <c r="N4" s="18"/>
      <c r="O4" s="19"/>
      <c r="P4" s="20"/>
      <c r="Q4" s="20"/>
      <c r="R4" s="20"/>
      <c r="S4" s="20"/>
      <c r="T4" s="20"/>
      <c r="U4" s="20"/>
      <c r="V4" s="20"/>
      <c r="W4" s="20"/>
      <c r="X4" s="10" t="s">
        <v>96</v>
      </c>
      <c r="Y4" s="21"/>
    </row>
    <row r="5" ht="21" customHeight="1">
      <c r="A5" s="60"/>
      <c r="B5" s="15"/>
      <c r="C5" s="15"/>
      <c r="D5" s="60"/>
      <c r="J5" s="60"/>
      <c r="N5" s="21"/>
      <c r="O5" s="22"/>
      <c r="P5" s="42" t="s">
        <v>286</v>
      </c>
      <c r="Q5" s="7"/>
      <c r="R5" s="7"/>
      <c r="S5" s="7"/>
      <c r="T5" s="7"/>
      <c r="U5" s="7"/>
      <c r="V5" s="7"/>
      <c r="W5" s="7"/>
      <c r="X5" s="7"/>
      <c r="Y5" s="21"/>
    </row>
    <row r="6" ht="16.5" customHeight="1">
      <c r="A6" s="21"/>
      <c r="B6" s="14" t="s">
        <v>144</v>
      </c>
      <c r="C6" s="15"/>
      <c r="D6" s="14" t="s">
        <v>146</v>
      </c>
      <c r="E6" s="15"/>
      <c r="F6" s="14" t="s">
        <v>145</v>
      </c>
      <c r="G6" s="15"/>
      <c r="H6" s="14" t="s">
        <v>33</v>
      </c>
      <c r="I6" s="15"/>
      <c r="J6" s="21"/>
      <c r="N6" s="21"/>
      <c r="O6" s="6"/>
      <c r="P6" s="323" t="s">
        <v>287</v>
      </c>
      <c r="Q6" s="15"/>
      <c r="R6" s="324" t="s">
        <v>288</v>
      </c>
      <c r="S6" s="14"/>
      <c r="T6" s="15"/>
      <c r="U6" s="325" t="s">
        <v>289</v>
      </c>
      <c r="V6" s="15"/>
      <c r="W6" s="326" t="s">
        <v>290</v>
      </c>
      <c r="X6" s="15"/>
      <c r="Y6" s="21"/>
    </row>
    <row r="7" ht="16.5" customHeight="1">
      <c r="A7" s="21"/>
      <c r="B7" s="15"/>
      <c r="C7" s="15"/>
      <c r="D7" s="15"/>
      <c r="E7" s="15"/>
      <c r="F7" s="15"/>
      <c r="G7" s="15"/>
      <c r="H7" s="15"/>
      <c r="I7" s="15"/>
      <c r="J7" s="21"/>
      <c r="N7" s="21"/>
      <c r="O7" s="6"/>
      <c r="P7" s="15"/>
      <c r="Q7" s="15"/>
      <c r="R7" s="15"/>
      <c r="S7" s="15"/>
      <c r="T7" s="15"/>
      <c r="U7" s="15"/>
      <c r="V7" s="15"/>
      <c r="W7" s="15"/>
      <c r="X7" s="15"/>
      <c r="Y7" s="21"/>
    </row>
    <row r="8" ht="30.75" customHeight="1">
      <c r="A8" s="21"/>
      <c r="B8" s="126" t="s">
        <f>VLOOKUP(D4,day2!$B$7:$G$100,2,FALSE)</f>
        <v>104</v>
      </c>
      <c r="C8" s="124"/>
      <c r="D8" s="126" t="s">
        <f>VLOOKUP(D4,day2!$B$7:$G$100,3,FALSE)</f>
        <v>117</v>
      </c>
      <c r="E8" s="124"/>
      <c r="F8" s="126" t="s">
        <f>VLOOKUP(D4,day2!$B$7:$G$100,4,FALSE)</f>
        <v>117</v>
      </c>
      <c r="G8" s="124"/>
      <c r="H8" s="126" t="s">
        <f>VLOOKUP(D4,day2!$B$7:$G$100,5,FALSE)</f>
        <v>117</v>
      </c>
      <c r="I8" s="124"/>
      <c r="J8" s="21"/>
      <c r="N8" s="21"/>
      <c r="O8" s="6"/>
      <c r="P8" s="16" t="n">
        <v>30</v>
      </c>
      <c r="Q8" s="16"/>
      <c r="R8" s="16" t="n">
        <v>28.5</v>
      </c>
      <c r="S8" s="16"/>
      <c r="T8" s="16"/>
      <c r="U8" s="16" t="n">
        <v>30</v>
      </c>
      <c r="V8" s="16"/>
      <c r="W8" s="16" t="n">
        <f>SUM(P8:V10)</f>
        <v>88.5</v>
      </c>
      <c r="X8" s="16"/>
      <c r="Y8" s="21"/>
    </row>
    <row r="9" ht="16.5" customHeight="1">
      <c r="A9" s="21"/>
      <c r="B9" s="124"/>
      <c r="C9" s="124"/>
      <c r="D9" s="124"/>
      <c r="E9" s="124"/>
      <c r="F9" s="124"/>
      <c r="G9" s="124"/>
      <c r="H9" s="124"/>
      <c r="I9" s="124"/>
      <c r="J9" s="21"/>
      <c r="N9" s="21"/>
      <c r="O9" s="6"/>
      <c r="P9" s="16"/>
      <c r="Q9" s="16"/>
      <c r="R9" s="16"/>
      <c r="S9" s="16"/>
      <c r="T9" s="16"/>
      <c r="U9" s="16"/>
      <c r="V9" s="16"/>
      <c r="W9" s="16"/>
      <c r="X9" s="16"/>
      <c r="Y9" s="21"/>
    </row>
    <row r="10" ht="16.5" customHeight="1">
      <c r="A10" s="21"/>
      <c r="B10" s="124"/>
      <c r="C10" s="124"/>
      <c r="D10" s="124"/>
      <c r="E10" s="124"/>
      <c r="F10" s="124"/>
      <c r="G10" s="124"/>
      <c r="H10" s="124"/>
      <c r="I10" s="124"/>
      <c r="J10" s="21"/>
      <c r="N10" s="21"/>
      <c r="O10" s="6"/>
      <c r="P10" s="16"/>
      <c r="Q10" s="16"/>
      <c r="R10" s="16"/>
      <c r="S10" s="16"/>
      <c r="T10" s="16"/>
      <c r="U10" s="16"/>
      <c r="V10" s="16"/>
      <c r="W10" s="16"/>
      <c r="X10" s="16"/>
      <c r="Y10" s="21"/>
    </row>
    <row r="11" ht="16.5" customHeight="1">
      <c r="A11" s="21"/>
      <c r="B11" s="72"/>
      <c r="C11" s="63"/>
      <c r="D11" s="63"/>
      <c r="E11" s="63"/>
      <c r="F11" s="63"/>
      <c r="G11" s="63"/>
      <c r="H11" s="63"/>
      <c r="I11" s="69"/>
      <c r="J11" s="21"/>
      <c r="N11" s="21"/>
      <c r="O11" s="6"/>
      <c r="P11" s="21"/>
      <c r="Q11" s="21"/>
      <c r="R11" s="21"/>
      <c r="S11" s="21"/>
      <c r="T11" s="21"/>
      <c r="U11" s="21"/>
      <c r="V11" s="21"/>
      <c r="W11" s="21"/>
      <c r="X11" s="21"/>
      <c r="Y11" s="21"/>
    </row>
    <row r="12" ht="16.5" customHeight="1">
      <c r="A12" s="21"/>
      <c r="B12" s="12" t="s">
        <v>291</v>
      </c>
      <c r="C12" s="327" t="s">
        <v>292</v>
      </c>
      <c r="D12" s="43"/>
      <c r="E12" s="17" t="s">
        <f>VLOOKUP(D4,day2!$B$7:$G$100,6,FALSE)</f>
        <v>395</v>
      </c>
      <c r="F12" s="5"/>
      <c r="G12" s="5"/>
      <c r="H12" s="5"/>
      <c r="I12" s="5"/>
      <c r="J12" s="11"/>
      <c r="N12" s="21"/>
      <c r="O12" s="6"/>
      <c r="P12" s="12" t="s">
        <v>291</v>
      </c>
      <c r="Q12" s="328" t="s">
        <v>292</v>
      </c>
      <c r="R12" s="45"/>
      <c r="S12" s="43"/>
      <c r="T12" s="17" t="s">
        <v>294</v>
      </c>
      <c r="U12" s="17"/>
      <c r="V12" s="17"/>
      <c r="W12" s="17"/>
      <c r="X12" s="17"/>
      <c r="Y12" s="11"/>
    </row>
    <row r="13" ht="237" customHeight="1">
      <c r="A13" s="21"/>
      <c r="B13" s="12"/>
      <c r="C13" s="41"/>
      <c r="D13" s="34"/>
      <c r="E13" s="5"/>
      <c r="F13" s="5"/>
      <c r="G13" s="5"/>
      <c r="H13" s="5"/>
      <c r="I13" s="5"/>
      <c r="J13" s="11"/>
      <c r="N13" s="21"/>
      <c r="O13" s="6"/>
      <c r="P13" s="12"/>
      <c r="Q13" s="41"/>
      <c r="R13" s="32"/>
      <c r="S13" s="34"/>
      <c r="T13" s="17"/>
      <c r="U13" s="17"/>
      <c r="V13" s="17"/>
      <c r="W13" s="17"/>
      <c r="X13" s="17"/>
      <c r="Y13" s="11"/>
    </row>
    <row r="14" ht="16.5" customHeight="1">
      <c r="A14" s="21"/>
      <c r="B14" s="12"/>
      <c r="C14" s="329" t="s">
        <v>293</v>
      </c>
      <c r="D14" s="43"/>
      <c r="E14" s="330" t="s">
        <f>VLOOKUP(D4,day2!$B$7:$Z$100,7,FALSE)</f>
        <v>396</v>
      </c>
      <c r="F14" s="17"/>
      <c r="G14" s="17"/>
      <c r="H14" s="17"/>
      <c r="I14" s="17"/>
      <c r="J14" s="11"/>
      <c r="N14" s="21"/>
      <c r="O14" s="6"/>
      <c r="P14" s="12"/>
      <c r="Q14" s="331" t="s">
        <v>293</v>
      </c>
      <c r="R14" s="45"/>
      <c r="S14" s="43"/>
      <c r="T14" s="332" t="s">
        <v>296</v>
      </c>
      <c r="U14" s="17"/>
      <c r="V14" s="17"/>
      <c r="W14" s="17"/>
      <c r="X14" s="17"/>
      <c r="Y14" s="11"/>
    </row>
    <row r="15" ht="115.5" customHeight="1">
      <c r="A15" s="21"/>
      <c r="B15" s="12"/>
      <c r="C15" s="41"/>
      <c r="D15" s="34"/>
      <c r="E15" s="17"/>
      <c r="F15" s="17"/>
      <c r="G15" s="17"/>
      <c r="H15" s="17"/>
      <c r="I15" s="17"/>
      <c r="J15" s="11"/>
      <c r="N15" s="21"/>
      <c r="O15" s="6"/>
      <c r="P15" s="12"/>
      <c r="Q15" s="41"/>
      <c r="R15" s="32"/>
      <c r="S15" s="34"/>
      <c r="T15" s="17"/>
      <c r="U15" s="17"/>
      <c r="V15" s="17"/>
      <c r="W15" s="17"/>
      <c r="X15" s="17"/>
      <c r="Y15" s="11"/>
    </row>
    <row r="16" ht="74.25" customHeight="1">
      <c r="A16" s="21"/>
      <c r="B16" s="12"/>
      <c r="C16" s="333" t="s">
        <v>295</v>
      </c>
      <c r="D16" s="43"/>
      <c r="E16" s="7" t="s">
        <f>VLOOKUP(D4,day2!$B$7:$Z$100,8,FALSE)</f>
        <v>397</v>
      </c>
      <c r="F16" s="17"/>
      <c r="G16" s="17"/>
      <c r="H16" s="17"/>
      <c r="I16" s="17"/>
      <c r="J16" s="11"/>
      <c r="N16" s="21"/>
      <c r="O16" s="6"/>
      <c r="P16" s="12"/>
      <c r="Q16" s="334" t="s">
        <v>295</v>
      </c>
      <c r="R16" s="45"/>
      <c r="S16" s="43"/>
      <c r="T16" s="17" t="s">
        <v>298</v>
      </c>
      <c r="U16" s="17"/>
      <c r="V16" s="17"/>
      <c r="W16" s="17"/>
      <c r="X16" s="17"/>
      <c r="Y16" s="11"/>
    </row>
    <row r="17" ht="60.75" customHeight="1">
      <c r="A17" s="39"/>
      <c r="B17" s="12"/>
      <c r="C17" s="41"/>
      <c r="D17" s="34"/>
      <c r="E17" s="17"/>
      <c r="F17" s="17"/>
      <c r="G17" s="17"/>
      <c r="H17" s="17"/>
      <c r="I17" s="17"/>
      <c r="J17" s="38"/>
      <c r="N17" s="39"/>
      <c r="O17" s="6"/>
      <c r="P17" s="12"/>
      <c r="Q17" s="41"/>
      <c r="R17" s="32"/>
      <c r="S17" s="34"/>
      <c r="T17" s="17"/>
      <c r="U17" s="17"/>
      <c r="V17" s="17"/>
      <c r="W17" s="17"/>
      <c r="X17" s="17"/>
      <c r="Y17" s="38"/>
    </row>
    <row r="18" ht="16.5" customHeight="1">
      <c r="A18" s="18"/>
      <c r="B18" s="12" t="s">
        <v>297</v>
      </c>
      <c r="C18" s="335" t="s">
        <f>VLOOKUP(D4,day2!$B$7:$Z$100,9,FALSE)</f>
        <v>398</v>
      </c>
      <c r="D18" s="5"/>
      <c r="E18" s="5"/>
      <c r="F18" s="5"/>
      <c r="G18" s="5"/>
      <c r="H18" s="5"/>
      <c r="I18" s="5"/>
      <c r="J18" s="11"/>
      <c r="N18" s="18"/>
      <c r="O18" s="22"/>
      <c r="P18" s="12" t="s">
        <v>297</v>
      </c>
      <c r="Q18" s="13" t="s">
        <v>299</v>
      </c>
      <c r="R18" s="13"/>
      <c r="S18" s="13"/>
      <c r="T18" s="13"/>
      <c r="U18" s="13"/>
      <c r="V18" s="13"/>
      <c r="W18" s="13"/>
      <c r="X18" s="13"/>
      <c r="Y18" s="11"/>
    </row>
    <row r="19" ht="97.5" customHeight="1">
      <c r="A19" s="18"/>
      <c r="B19" s="7"/>
      <c r="C19" s="5"/>
      <c r="D19" s="5"/>
      <c r="E19" s="5"/>
      <c r="F19" s="5"/>
      <c r="G19" s="5"/>
      <c r="H19" s="5"/>
      <c r="I19" s="5"/>
      <c r="J19" s="11"/>
      <c r="N19" s="18"/>
      <c r="O19" s="22"/>
      <c r="P19" s="7"/>
      <c r="Q19" s="13"/>
      <c r="R19" s="13"/>
      <c r="S19" s="13"/>
      <c r="T19" s="13"/>
      <c r="U19" s="13"/>
      <c r="V19" s="13"/>
      <c r="W19" s="13"/>
      <c r="X19" s="13"/>
      <c r="Y19" s="11"/>
    </row>
    <row r="20" ht="53.25" customHeight="1">
      <c r="A20" s="8"/>
      <c r="B20" s="9"/>
      <c r="C20" s="9"/>
      <c r="D20" s="9"/>
      <c r="E20" s="9"/>
      <c r="F20" s="9"/>
      <c r="G20" s="9"/>
      <c r="H20" s="9"/>
      <c r="I20" s="9"/>
      <c r="J20" s="8"/>
      <c r="N20" s="8"/>
      <c r="O20" s="9"/>
      <c r="P20" s="9"/>
      <c r="Q20" s="9"/>
      <c r="R20" s="9"/>
      <c r="S20" s="9"/>
      <c r="T20" s="9"/>
      <c r="U20" s="9"/>
      <c r="V20" s="9"/>
      <c r="W20" s="9"/>
      <c r="X20" s="9"/>
      <c r="Y20" s="8"/>
    </row>
    <row r="25" ht="16.5" customHeight="1"/>
  </sheetData>
  <mergeCells count="50">
    <mergeCell ref="N4:N17"/>
    <mergeCell ref="Y4:Y17"/>
    <mergeCell ref="T12:X13"/>
    <mergeCell ref="T14:X15"/>
    <mergeCell ref="T16:X17"/>
    <mergeCell ref="R8:T10"/>
    <mergeCell ref="W8:X10"/>
    <mergeCell ref="Q12:S13"/>
    <mergeCell ref="Q16:S17"/>
    <mergeCell ref="U8:V10"/>
    <mergeCell ref="N20:Y20"/>
    <mergeCell ref="P18:P19"/>
    <mergeCell ref="O4:W4"/>
    <mergeCell ref="Q18:X19"/>
    <mergeCell ref="W6:X7"/>
    <mergeCell ref="Q14:S15"/>
    <mergeCell ref="P5:X5"/>
    <mergeCell ref="O5:O17"/>
    <mergeCell ref="N1:Y3"/>
    <mergeCell ref="P6:Q7"/>
    <mergeCell ref="R6:T7"/>
    <mergeCell ref="U6:V7"/>
    <mergeCell ref="P8:Q10"/>
    <mergeCell ref="P12:P17"/>
    <mergeCell ref="A6:A17"/>
    <mergeCell ref="J6:J17"/>
    <mergeCell ref="E14:I15"/>
    <mergeCell ref="E16:I17"/>
    <mergeCell ref="C12:D13"/>
    <mergeCell ref="C16:D17"/>
    <mergeCell ref="B18:B19"/>
    <mergeCell ref="H6:I7"/>
    <mergeCell ref="C14:D15"/>
    <mergeCell ref="A1:J3"/>
    <mergeCell ref="B6:C7"/>
    <mergeCell ref="D6:E7"/>
    <mergeCell ref="F6:G7"/>
    <mergeCell ref="B12:B17"/>
    <mergeCell ref="A4:A5"/>
    <mergeCell ref="J4:J5"/>
    <mergeCell ref="E12:I13"/>
    <mergeCell ref="B11:I11"/>
    <mergeCell ref="F8:G10"/>
    <mergeCell ref="H8:I10"/>
    <mergeCell ref="A20:J20"/>
    <mergeCell ref="B8:C10"/>
    <mergeCell ref="D8:E10"/>
    <mergeCell ref="D4:I5"/>
    <mergeCell ref="B4:C5"/>
    <mergeCell ref="C18:I19"/>
  </mergeCells>
  <phoneticPr fontId="1" type="noConversion"/>
  <dataValidations count="3">
    <dataValidation type="list" errorStyle="information" allowBlank="1" showErrorMessage="1" sqref="U11:V11">
      <formula1>"A,B,C,暂无"</formula1>
    </dataValidation>
    <dataValidation type="list" errorStyle="information" allowBlank="1" showErrorMessage="1" sqref="G13:H13">
      <formula1>"A,B,C,暂无"</formula1>
    </dataValidation>
    <dataValidation type="list" errorStyle="information" allowBlank="1" showErrorMessage="1" sqref="F11:G11">
      <formula1>"A,B,C,暂无"</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9.1240234375" customWidth="1"/>
    <col min="2" max="3" width="15.5859375" customWidth="1"/>
    <col min="5" max="5" width="22.7490234375" customWidth="1"/>
    <col min="6" max="9" width="25.875" customWidth="1"/>
    <col min="10" max="10" width="51.36328125" customWidth="1"/>
    <col min="11" max="11" width="14.25" customWidth="1"/>
    <col min="12" max="12" width="93.75"/>
    <col min="13" max="13" width="120.75" customWidth="1"/>
    <col min="14" max="14" width="119.748046875"/>
    <col min="15" max="15" width="76.875" customWidth="1"/>
  </cols>
  <sheetData>
    <row r="1" ht="16.5" customHeight="1">
      <c r="A1" s="4" t="n">
        <v>3</v>
      </c>
      <c r="B1" s="4" t="s">
        <v>38</v>
      </c>
      <c r="C1" s="4" t="s">
        <v>144</v>
      </c>
      <c r="D1" s="4" t="s">
        <v>145</v>
      </c>
      <c r="E1" s="4" t="s">
        <v>146</v>
      </c>
      <c r="F1" s="4" t="s">
        <v>33</v>
      </c>
      <c r="G1" s="46" t="s">
        <v>147</v>
      </c>
      <c r="H1" s="46" t="s">
        <v>148</v>
      </c>
      <c r="I1" s="46" t="s">
        <v>149</v>
      </c>
      <c r="J1" s="4" t="s">
        <v>150</v>
      </c>
      <c r="K1" s="4" t="s">
        <v>151</v>
      </c>
      <c r="L1" s="4" t="s">
        <v>144</v>
      </c>
      <c r="M1" s="4" t="s">
        <v>146</v>
      </c>
      <c r="N1" s="4" t="s">
        <v>145</v>
      </c>
      <c r="O1" s="4" t="s">
        <v>309</v>
      </c>
    </row>
    <row r="2" ht="149.25" customHeight="1">
      <c r="A2" s="5" t="s">
        <v>402</v>
      </c>
      <c r="B2" s="123" t="s">
        <v>278</v>
      </c>
      <c r="C2" s="7" t="s">
        <v>137</v>
      </c>
      <c r="D2" s="7" t="s">
        <v>311</v>
      </c>
      <c r="E2" s="112" t="s">
        <v>311</v>
      </c>
      <c r="F2" s="112" t="s">
        <v>311</v>
      </c>
      <c r="J2" s="5" t="s">
        <f>A$2&amp;""&amp;SUBSTITUTE(IF(OR(C2="A",C2="A-",C2="A+"),L$2,IF(OR(C2="B",C2="B-",C2="B+"),L$3,L$4)),"【xx】",B2)&amp;"在代码方面，"&amp;SUBSTITUTE(IF(OR(D2="A",D2="A-",D2="A+"),M$2,IF(OR(D2="B",D2="B-",D2="B+"),M$3,M$4)),"【xx】",B2)&amp;"在测试中，"&amp;SUBSTITUTE(IF(OR(E2="A",E2="A-",E2="A+"),N$27,IF(OR(E2="B",E2="B-",E2="B+"),N$28,N$29)),"【xx】",B2)&amp;""&amp;SUBSTITUTE(IF(OR(F2="A",F2="A-",F2="A+"),O$2,IF(OR(F2="B",F2="B-",F2="B+"),O$3,O$4)),"【xx】",B2)</f>
        <v>403</v>
      </c>
      <c r="K2" s="4" t="n">
        <f>IF(D2="A",1,0)*30+IF(D2="B",1,0)*20+IF(D2="C",1,0)*10+IF(E2="A",1,0)*30+IF(E2="B",1,0)*20+IF(E2="C",1,0)*10+IF(F2="A",1,0)*30+IF(F2="B",1,0)*20+IF(F2="C",1,0)*10</f>
        <v>0</v>
      </c>
      <c r="L2" s="4" t="s">
        <v>404</v>
      </c>
      <c r="M2" s="4" t="s">
        <v>405</v>
      </c>
      <c r="N2" s="4" t="s">
        <v>406</v>
      </c>
    </row>
    <row r="3" ht="16.5" customHeight="1">
      <c r="J3" s="5"/>
      <c r="L3" s="4" t="s">
        <v>407</v>
      </c>
      <c r="M3" s="4" t="s">
        <v>408</v>
      </c>
      <c r="N3" s="4" t="s">
        <v>409</v>
      </c>
      <c r="O3" s="4" t="s">
        <v>410</v>
      </c>
    </row>
    <row r="4" ht="16.5" customHeight="1">
      <c r="J4" s="5"/>
      <c r="L4" s="4" t="s">
        <v>411</v>
      </c>
      <c r="M4" s="4" t="s">
        <v>412</v>
      </c>
      <c r="N4" s="4" t="s">
        <v>413</v>
      </c>
      <c r="O4" s="4" t="s">
        <v>414</v>
      </c>
    </row>
    <row r="5" ht="16.5" customHeight="1">
      <c r="J5" s="5"/>
    </row>
    <row r="6" ht="16.5" customHeight="1">
      <c r="J6" s="5"/>
    </row>
    <row r="7" ht="16.5" customHeight="1">
      <c r="J7" s="5"/>
    </row>
    <row r="8" ht="16.5" customHeight="1">
      <c r="J8" s="5"/>
      <c r="N8" s="64" t="s">
        <v>415</v>
      </c>
    </row>
    <row r="9" ht="135.75" customHeight="1">
      <c r="A9" s="4" t="n">
        <v>1</v>
      </c>
      <c r="B9" s="163" t="s">
        <v>5</v>
      </c>
      <c r="C9" s="7" t="s">
        <v>63</v>
      </c>
      <c r="D9" s="7" t="s">
        <v>63</v>
      </c>
      <c r="E9" s="7" t="s">
        <v>63</v>
      </c>
      <c r="F9" s="7" t="s">
        <v>57</v>
      </c>
      <c r="G9" s="336" t="s">
        <v>416</v>
      </c>
      <c r="H9" s="172" t="s">
        <v>417</v>
      </c>
      <c r="I9" s="172" t="s">
        <v>418</v>
      </c>
      <c r="J9" s="120" t="s">
        <v>419</v>
      </c>
      <c r="N9" s="64" t="s">
        <v>415</v>
      </c>
    </row>
    <row r="10" ht="135.75" customHeight="1">
      <c r="A10" s="4" t="n">
        <v>2</v>
      </c>
      <c r="B10" s="163" t="s">
        <v>6</v>
      </c>
      <c r="C10" s="7" t="s">
        <v>57</v>
      </c>
      <c r="D10" s="7" t="s">
        <v>57</v>
      </c>
      <c r="E10" s="7" t="s">
        <v>63</v>
      </c>
      <c r="F10" s="7" t="s">
        <v>57</v>
      </c>
      <c r="G10" s="172" t="s">
        <v>420</v>
      </c>
      <c r="H10" s="172" t="s">
        <v>421</v>
      </c>
      <c r="I10" s="172" t="s">
        <v>422</v>
      </c>
      <c r="J10" s="120" t="s">
        <v>423</v>
      </c>
    </row>
    <row r="11" ht="122.25" customHeight="1">
      <c r="A11" s="4" t="n">
        <v>3</v>
      </c>
      <c r="B11" s="163" t="s">
        <v>4</v>
      </c>
      <c r="C11" s="7" t="s">
        <v>63</v>
      </c>
      <c r="D11" s="7" t="s">
        <v>63</v>
      </c>
      <c r="E11" s="7" t="s">
        <v>63</v>
      </c>
      <c r="F11" s="7" t="s">
        <v>63</v>
      </c>
      <c r="G11" s="337" t="s">
        <v>424</v>
      </c>
      <c r="H11" s="172" t="s">
        <v>425</v>
      </c>
      <c r="I11" s="172" t="s">
        <v>426</v>
      </c>
      <c r="J11" s="120" t="s">
        <v>427</v>
      </c>
    </row>
    <row r="12" ht="135.75" customHeight="1">
      <c r="A12" s="4" t="n">
        <v>4</v>
      </c>
      <c r="B12" s="163" t="s">
        <v>19</v>
      </c>
      <c r="C12" s="7" t="s">
        <v>63</v>
      </c>
      <c r="D12" s="7" t="s">
        <v>63</v>
      </c>
      <c r="E12" s="7" t="s">
        <v>104</v>
      </c>
      <c r="F12" s="7" t="s">
        <v>63</v>
      </c>
      <c r="G12" s="172" t="s">
        <v>428</v>
      </c>
      <c r="H12" s="172" t="s">
        <v>429</v>
      </c>
      <c r="I12" s="172" t="s">
        <v>430</v>
      </c>
      <c r="J12" s="338" t="s">
        <v>431</v>
      </c>
    </row>
    <row r="13" ht="135.75" customHeight="1">
      <c r="A13" s="4" t="n">
        <v>5</v>
      </c>
      <c r="B13" s="163" t="s">
        <v>17</v>
      </c>
      <c r="C13" s="7" t="s">
        <v>104</v>
      </c>
      <c r="D13" s="7" t="s">
        <v>104</v>
      </c>
      <c r="E13" s="7" t="s">
        <v>104</v>
      </c>
      <c r="F13" s="7" t="s">
        <v>63</v>
      </c>
      <c r="G13" s="172" t="s">
        <v>432</v>
      </c>
      <c r="H13" s="172" t="s">
        <v>433</v>
      </c>
      <c r="I13" s="172" t="s">
        <v>434</v>
      </c>
      <c r="J13" s="120" t="s">
        <v>435</v>
      </c>
    </row>
    <row r="14" ht="162.75" customHeight="1">
      <c r="A14" s="4" t="n">
        <v>6</v>
      </c>
      <c r="B14" s="163" t="s">
        <v>16</v>
      </c>
      <c r="C14" s="7" t="s">
        <v>104</v>
      </c>
      <c r="D14" s="7" t="s">
        <v>104</v>
      </c>
      <c r="E14" s="7" t="s">
        <v>104</v>
      </c>
      <c r="F14" s="7" t="s">
        <v>104</v>
      </c>
      <c r="G14" s="339" t="s">
        <v>436</v>
      </c>
      <c r="H14" s="172" t="s">
        <v>437</v>
      </c>
      <c r="I14" s="172" t="s">
        <v>438</v>
      </c>
      <c r="J14" s="340" t="s">
        <v>439</v>
      </c>
    </row>
    <row r="15" ht="162.75" customHeight="1">
      <c r="A15" s="4" t="n">
        <v>7</v>
      </c>
      <c r="B15" s="163" t="s">
        <v>15</v>
      </c>
      <c r="C15" s="7" t="s">
        <v>104</v>
      </c>
      <c r="D15" s="7" t="s">
        <v>104</v>
      </c>
      <c r="E15" s="7" t="s">
        <v>104</v>
      </c>
      <c r="F15" s="7" t="s">
        <v>104</v>
      </c>
      <c r="G15" s="172" t="s">
        <v>440</v>
      </c>
      <c r="H15" s="172" t="s">
        <v>441</v>
      </c>
      <c r="I15" s="172" t="s">
        <v>442</v>
      </c>
      <c r="J15" s="120" t="s">
        <v>443</v>
      </c>
    </row>
    <row r="16" ht="149.25" customHeight="1">
      <c r="A16" s="4" t="n">
        <v>8</v>
      </c>
      <c r="B16" s="163" t="s">
        <v>8</v>
      </c>
      <c r="C16" s="7" t="s">
        <v>104</v>
      </c>
      <c r="D16" s="7" t="s">
        <v>104</v>
      </c>
      <c r="E16" s="7" t="s">
        <v>104</v>
      </c>
      <c r="F16" s="7" t="s">
        <v>104</v>
      </c>
      <c r="G16" s="172" t="s">
        <v>444</v>
      </c>
      <c r="H16" s="172" t="s">
        <v>445</v>
      </c>
      <c r="I16" s="172" t="s">
        <v>446</v>
      </c>
      <c r="J16" s="120" t="s">
        <v>447</v>
      </c>
    </row>
    <row r="17" ht="162.75" customHeight="1">
      <c r="A17" s="4" t="n">
        <v>9</v>
      </c>
      <c r="B17" s="163" t="s">
        <v>9</v>
      </c>
      <c r="C17" s="7" t="s">
        <v>104</v>
      </c>
      <c r="D17" s="7" t="s">
        <v>104</v>
      </c>
      <c r="E17" s="7" t="s">
        <v>104</v>
      </c>
      <c r="F17" s="7" t="s">
        <v>104</v>
      </c>
      <c r="G17" s="172" t="s">
        <v>448</v>
      </c>
      <c r="H17" s="172" t="s">
        <v>449</v>
      </c>
      <c r="I17" s="172" t="s">
        <v>450</v>
      </c>
      <c r="J17" s="120" t="s">
        <v>451</v>
      </c>
    </row>
    <row r="18" ht="135.75" customHeight="1">
      <c r="A18" s="4" t="n">
        <v>10</v>
      </c>
      <c r="B18" s="163" t="s">
        <v>13</v>
      </c>
      <c r="C18" s="7" t="s">
        <v>104</v>
      </c>
      <c r="D18" s="7" t="s">
        <v>117</v>
      </c>
      <c r="E18" s="7" t="s">
        <v>117</v>
      </c>
      <c r="F18" s="7" t="s">
        <v>104</v>
      </c>
      <c r="G18" s="172" t="s">
        <v>452</v>
      </c>
      <c r="H18" s="172" t="s">
        <v>453</v>
      </c>
      <c r="I18" s="172" t="s">
        <v>454</v>
      </c>
      <c r="J18" s="120" t="s">
        <v>455</v>
      </c>
    </row>
    <row r="19" ht="135.75" customHeight="1">
      <c r="A19" s="4" t="n">
        <v>11</v>
      </c>
      <c r="B19" s="163" t="s">
        <v>10</v>
      </c>
      <c r="C19" s="7" t="s">
        <v>104</v>
      </c>
      <c r="D19" s="7" t="s">
        <v>117</v>
      </c>
      <c r="E19" s="7" t="s">
        <v>117</v>
      </c>
      <c r="F19" s="7" t="s">
        <v>117</v>
      </c>
      <c r="G19" s="341" t="s">
        <v>456</v>
      </c>
      <c r="H19" s="172" t="s">
        <v>457</v>
      </c>
      <c r="I19" s="172" t="s">
        <v>458</v>
      </c>
      <c r="J19" s="120" t="s">
        <v>459</v>
      </c>
    </row>
    <row r="20" ht="135.75" customHeight="1">
      <c r="A20" s="4" t="n">
        <v>12</v>
      </c>
      <c r="B20" s="163" t="s">
        <v>18</v>
      </c>
      <c r="C20" s="7" t="s">
        <v>104</v>
      </c>
      <c r="D20" s="7" t="s">
        <v>117</v>
      </c>
      <c r="E20" s="7" t="s">
        <v>117</v>
      </c>
      <c r="F20" s="7" t="s">
        <v>117</v>
      </c>
      <c r="G20" s="172" t="s">
        <v>460</v>
      </c>
      <c r="H20" s="172" t="s">
        <v>461</v>
      </c>
      <c r="I20" s="172" t="s">
        <v>462</v>
      </c>
      <c r="J20" s="120" t="s">
        <v>463</v>
      </c>
    </row>
    <row r="21" ht="135.75" customHeight="1">
      <c r="A21" s="4" t="n">
        <v>13</v>
      </c>
      <c r="B21" s="163" t="s">
        <v>12</v>
      </c>
      <c r="C21" s="7" t="s">
        <v>104</v>
      </c>
      <c r="D21" s="7" t="s">
        <v>64</v>
      </c>
      <c r="E21" s="7" t="s">
        <v>64</v>
      </c>
      <c r="F21" s="7" t="s">
        <v>64</v>
      </c>
      <c r="G21" s="342" t="s">
        <v>464</v>
      </c>
      <c r="H21" s="172" t="s">
        <v>465</v>
      </c>
      <c r="I21" s="172" t="s">
        <v>466</v>
      </c>
      <c r="J21" s="120" t="s">
        <v>467</v>
      </c>
    </row>
    <row r="22" ht="64.5" customHeight="1">
      <c r="A22" s="4" t="n">
        <v>14</v>
      </c>
      <c r="B22" s="163" t="s">
        <v>11</v>
      </c>
      <c r="C22" s="7" t="s">
        <v>104</v>
      </c>
      <c r="D22" s="7" t="s">
        <v>117</v>
      </c>
      <c r="E22" s="7" t="s">
        <v>117</v>
      </c>
      <c r="F22" s="7" t="s">
        <v>64</v>
      </c>
      <c r="G22" s="343" t="s">
        <v>468</v>
      </c>
      <c r="H22" s="344" t="s">
        <v>469</v>
      </c>
      <c r="I22" s="172" t="s">
        <v>470</v>
      </c>
      <c r="J22" s="112" t="s">
        <v>471</v>
      </c>
    </row>
    <row r="23" ht="26.25" customHeight="1">
      <c r="A23" s="4" t="n">
        <v>15</v>
      </c>
      <c r="B23" s="163" t="s">
        <v>14</v>
      </c>
      <c r="C23" s="7" t="s">
        <v>104</v>
      </c>
      <c r="D23" s="7" t="s">
        <v>64</v>
      </c>
      <c r="E23" s="7" t="s">
        <v>64</v>
      </c>
      <c r="F23" s="7" t="s">
        <v>64</v>
      </c>
      <c r="G23" s="345" t="s">
        <v>472</v>
      </c>
      <c r="H23" s="172" t="s">
        <v>473</v>
      </c>
      <c r="I23" s="172" t="s">
        <v>474</v>
      </c>
      <c r="J23" s="112" t="s">
        <v>475</v>
      </c>
    </row>
    <row r="24" ht="16.5" customHeight="1">
      <c r="A24" s="4" t="n">
        <v>16</v>
      </c>
      <c r="B24" s="163" t="s">
        <v>3</v>
      </c>
      <c r="C24" s="7" t="s">
        <v>104</v>
      </c>
      <c r="D24" s="7" t="s">
        <v>64</v>
      </c>
      <c r="E24" s="7" t="s">
        <v>64</v>
      </c>
      <c r="F24" s="7" t="s">
        <v>137</v>
      </c>
      <c r="G24" s="172" t="s">
        <v>476</v>
      </c>
      <c r="H24" s="172" t="s">
        <v>477</v>
      </c>
      <c r="I24" s="172" t="s">
        <v>478</v>
      </c>
      <c r="J24" s="112" t="s">
        <v>479</v>
      </c>
    </row>
    <row r="27" ht="16.5" customHeight="1">
      <c r="N27" s="4" t="s">
        <v>480</v>
      </c>
    </row>
    <row r="28" ht="16.5" customHeight="1">
      <c r="N28" s="4" t="s">
        <v>409</v>
      </c>
    </row>
    <row r="29" ht="16.5" customHeight="1">
      <c r="N29" s="4" t="s">
        <v>481</v>
      </c>
    </row>
    <row r="31" ht="16.5" customHeight="1">
      <c r="A31" s="3" t="s">
        <v>283</v>
      </c>
    </row>
    <row r="37" ht="52.5" customHeight="1"/>
    <row r="38" ht="16.5" customHeight="1">
      <c r="A38" s="4" t="s">
        <v>482</v>
      </c>
    </row>
    <row r="39" ht="16.5" customHeight="1">
      <c r="A39" s="4" t="s">
        <v>483</v>
      </c>
    </row>
  </sheetData>
  <mergeCells count="1">
    <mergeCell ref="A31:F37"/>
  </mergeCells>
  <phoneticPr fontId="1" type="noConversion"/>
  <dataValidations count="3">
    <dataValidation type="list" allowBlank="1" showErrorMessage="1" sqref="C2:F7 D8:F8 D25:F27">
      <formula1>"A+,A,A-,B+,B,B-,C+,C"</formula1>
    </dataValidation>
    <dataValidation type="list" allowBlank="1" showErrorMessage="1" sqref="C9:F20">
      <formula1>"A+,A,A-,B+,B,B-,C+,C"</formula1>
    </dataValidation>
    <dataValidation type="list" allowBlank="1" showErrorMessage="1" sqref="C21:F24">
      <formula1>"A+,A,A-,B+,B,B-,C+,C"</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4" max="4" width="17.4990234375" customWidth="1"/>
    <col min="5" max="5" width="8.25" customWidth="1"/>
    <col min="8" max="8" width="13.998046875" customWidth="1"/>
  </cols>
  <sheetData>
    <row r="1" ht="16.5" customHeight="1">
      <c r="A1" s="23" t="s">
        <v>284</v>
      </c>
      <c r="B1" s="24"/>
      <c r="C1" s="24"/>
      <c r="D1" s="24"/>
      <c r="E1" s="24"/>
      <c r="F1" s="24"/>
      <c r="G1" s="24"/>
      <c r="H1" s="24"/>
      <c r="I1" s="24"/>
      <c r="J1" s="25"/>
      <c r="N1" s="23" t="s">
        <v>285</v>
      </c>
      <c r="O1" s="24"/>
      <c r="P1" s="24"/>
      <c r="Q1" s="24"/>
      <c r="R1" s="24"/>
      <c r="S1" s="24"/>
      <c r="T1" s="24"/>
      <c r="U1" s="24"/>
      <c r="V1" s="24"/>
      <c r="W1" s="24"/>
      <c r="X1" s="24"/>
      <c r="Y1" s="25"/>
    </row>
    <row r="2" ht="16.5" customHeight="1">
      <c r="A2" s="26"/>
      <c r="B2" s="27"/>
      <c r="C2" s="27"/>
      <c r="D2" s="27"/>
      <c r="E2" s="27"/>
      <c r="F2" s="27"/>
      <c r="G2" s="27"/>
      <c r="H2" s="27"/>
      <c r="I2" s="27"/>
      <c r="J2" s="28"/>
      <c r="N2" s="26"/>
      <c r="O2" s="27"/>
      <c r="P2" s="27"/>
      <c r="Q2" s="27"/>
      <c r="R2" s="27"/>
      <c r="S2" s="27"/>
      <c r="T2" s="27"/>
      <c r="U2" s="27"/>
      <c r="V2" s="27"/>
      <c r="W2" s="27"/>
      <c r="X2" s="27"/>
      <c r="Y2" s="28"/>
    </row>
    <row r="3" ht="16.5" customHeight="1">
      <c r="A3" s="29"/>
      <c r="B3" s="30"/>
      <c r="C3" s="30"/>
      <c r="D3" s="30"/>
      <c r="E3" s="30"/>
      <c r="F3" s="30"/>
      <c r="G3" s="30"/>
      <c r="H3" s="30"/>
      <c r="I3" s="30"/>
      <c r="J3" s="31"/>
      <c r="N3" s="29"/>
      <c r="O3" s="30"/>
      <c r="P3" s="30"/>
      <c r="Q3" s="30"/>
      <c r="R3" s="30"/>
      <c r="S3" s="30"/>
      <c r="T3" s="30"/>
      <c r="U3" s="30"/>
      <c r="V3" s="30"/>
      <c r="W3" s="30"/>
      <c r="X3" s="30"/>
      <c r="Y3" s="31"/>
    </row>
    <row r="4" ht="16.5" customHeight="1">
      <c r="A4" s="23"/>
      <c r="B4" s="14" t="s">
        <v>38</v>
      </c>
      <c r="C4" s="15"/>
      <c r="D4" s="123" t="s">
        <v>3</v>
      </c>
      <c r="E4" s="53"/>
      <c r="F4" s="53"/>
      <c r="G4" s="53"/>
      <c r="H4" s="53"/>
      <c r="I4" s="53"/>
      <c r="J4" s="23"/>
      <c r="N4" s="18"/>
      <c r="O4" s="19"/>
      <c r="P4" s="20"/>
      <c r="Q4" s="20"/>
      <c r="R4" s="20"/>
      <c r="S4" s="20"/>
      <c r="T4" s="20"/>
      <c r="U4" s="20"/>
      <c r="V4" s="20"/>
      <c r="W4" s="20"/>
      <c r="X4" s="10" t="s">
        <v>96</v>
      </c>
      <c r="Y4" s="21"/>
    </row>
    <row r="5" ht="21" customHeight="1">
      <c r="A5" s="60"/>
      <c r="B5" s="15"/>
      <c r="C5" s="15"/>
      <c r="D5" s="60"/>
      <c r="J5" s="60"/>
      <c r="N5" s="21"/>
      <c r="O5" s="22"/>
      <c r="P5" s="42" t="s">
        <v>286</v>
      </c>
      <c r="Q5" s="7"/>
      <c r="R5" s="7"/>
      <c r="S5" s="7"/>
      <c r="T5" s="7"/>
      <c r="U5" s="7"/>
      <c r="V5" s="7"/>
      <c r="W5" s="7"/>
      <c r="X5" s="7"/>
      <c r="Y5" s="21"/>
    </row>
    <row r="6" ht="16.5" customHeight="1">
      <c r="A6" s="21"/>
      <c r="B6" s="14" t="s">
        <v>144</v>
      </c>
      <c r="C6" s="15"/>
      <c r="D6" s="14" t="s">
        <v>146</v>
      </c>
      <c r="E6" s="15"/>
      <c r="F6" s="14" t="s">
        <v>145</v>
      </c>
      <c r="G6" s="15"/>
      <c r="H6" s="14" t="s">
        <v>33</v>
      </c>
      <c r="I6" s="15"/>
      <c r="J6" s="21"/>
      <c r="N6" s="21"/>
      <c r="O6" s="6"/>
      <c r="P6" s="346" t="s">
        <v>287</v>
      </c>
      <c r="Q6" s="15"/>
      <c r="R6" s="347" t="s">
        <v>288</v>
      </c>
      <c r="S6" s="14"/>
      <c r="T6" s="15"/>
      <c r="U6" s="348" t="s">
        <v>289</v>
      </c>
      <c r="V6" s="15"/>
      <c r="W6" s="349" t="s">
        <v>290</v>
      </c>
      <c r="X6" s="15"/>
      <c r="Y6" s="21"/>
    </row>
    <row r="7" ht="16.5" customHeight="1">
      <c r="A7" s="21"/>
      <c r="B7" s="15"/>
      <c r="C7" s="15"/>
      <c r="D7" s="15"/>
      <c r="E7" s="15"/>
      <c r="F7" s="15"/>
      <c r="G7" s="15"/>
      <c r="H7" s="15"/>
      <c r="I7" s="15"/>
      <c r="J7" s="21"/>
      <c r="N7" s="21"/>
      <c r="O7" s="6"/>
      <c r="P7" s="15"/>
      <c r="Q7" s="15"/>
      <c r="R7" s="15"/>
      <c r="S7" s="15"/>
      <c r="T7" s="15"/>
      <c r="U7" s="15"/>
      <c r="V7" s="15"/>
      <c r="W7" s="15"/>
      <c r="X7" s="15"/>
      <c r="Y7" s="21"/>
    </row>
    <row r="8" ht="30.75" customHeight="1">
      <c r="A8" s="21"/>
      <c r="B8" s="126" t="s">
        <f>VLOOKUP(D4,day3!$B$7:$G$100,2,FALSE)</f>
        <v>104</v>
      </c>
      <c r="C8" s="124"/>
      <c r="D8" s="126" t="s">
        <f>VLOOKUP(D4,day3!$B$7:$G$100,3,FALSE)</f>
        <v>64</v>
      </c>
      <c r="E8" s="124"/>
      <c r="F8" s="126" t="s">
        <f>VLOOKUP(D4,day3!$B$7:$G$100,4,FALSE)</f>
        <v>64</v>
      </c>
      <c r="G8" s="124"/>
      <c r="H8" s="126" t="s">
        <f>VLOOKUP(D4,day3!$B$7:$G$100,5,FALSE)</f>
        <v>137</v>
      </c>
      <c r="I8" s="124"/>
      <c r="J8" s="21"/>
      <c r="N8" s="21"/>
      <c r="O8" s="6"/>
      <c r="P8" s="16" t="n">
        <v>30</v>
      </c>
      <c r="Q8" s="16"/>
      <c r="R8" s="16" t="n">
        <v>28.5</v>
      </c>
      <c r="S8" s="16"/>
      <c r="T8" s="16"/>
      <c r="U8" s="16" t="n">
        <v>30</v>
      </c>
      <c r="V8" s="16"/>
      <c r="W8" s="16" t="n">
        <f>SUM(P8:V10)</f>
        <v>88.5</v>
      </c>
      <c r="X8" s="16"/>
      <c r="Y8" s="21"/>
    </row>
    <row r="9" ht="16.5" customHeight="1">
      <c r="A9" s="21"/>
      <c r="B9" s="124"/>
      <c r="C9" s="124"/>
      <c r="D9" s="124"/>
      <c r="E9" s="124"/>
      <c r="F9" s="124"/>
      <c r="G9" s="124"/>
      <c r="H9" s="124"/>
      <c r="I9" s="124"/>
      <c r="J9" s="21"/>
      <c r="N9" s="21"/>
      <c r="O9" s="6"/>
      <c r="P9" s="16"/>
      <c r="Q9" s="16"/>
      <c r="R9" s="16"/>
      <c r="S9" s="16"/>
      <c r="T9" s="16"/>
      <c r="U9" s="16"/>
      <c r="V9" s="16"/>
      <c r="W9" s="16"/>
      <c r="X9" s="16"/>
      <c r="Y9" s="21"/>
    </row>
    <row r="10" ht="16.5" customHeight="1">
      <c r="A10" s="21"/>
      <c r="B10" s="124"/>
      <c r="C10" s="124"/>
      <c r="D10" s="124"/>
      <c r="E10" s="124"/>
      <c r="F10" s="124"/>
      <c r="G10" s="124"/>
      <c r="H10" s="124"/>
      <c r="I10" s="124"/>
      <c r="J10" s="21"/>
      <c r="N10" s="21"/>
      <c r="O10" s="6"/>
      <c r="P10" s="16"/>
      <c r="Q10" s="16"/>
      <c r="R10" s="16"/>
      <c r="S10" s="16"/>
      <c r="T10" s="16"/>
      <c r="U10" s="16"/>
      <c r="V10" s="16"/>
      <c r="W10" s="16"/>
      <c r="X10" s="16"/>
      <c r="Y10" s="21"/>
    </row>
    <row r="11" ht="16.5" customHeight="1">
      <c r="A11" s="21"/>
      <c r="B11" s="72"/>
      <c r="C11" s="63"/>
      <c r="D11" s="63"/>
      <c r="E11" s="63"/>
      <c r="F11" s="63"/>
      <c r="G11" s="63"/>
      <c r="H11" s="63"/>
      <c r="I11" s="69"/>
      <c r="J11" s="21"/>
      <c r="N11" s="21"/>
      <c r="O11" s="6"/>
      <c r="P11" s="21"/>
      <c r="Q11" s="21"/>
      <c r="R11" s="21"/>
      <c r="S11" s="21"/>
      <c r="T11" s="21"/>
      <c r="U11" s="21"/>
      <c r="V11" s="21"/>
      <c r="W11" s="21"/>
      <c r="X11" s="21"/>
      <c r="Y11" s="21"/>
    </row>
    <row r="12" ht="16.5" customHeight="1">
      <c r="A12" s="21"/>
      <c r="B12" s="12" t="s">
        <v>291</v>
      </c>
      <c r="C12" s="350" t="s">
        <v>292</v>
      </c>
      <c r="D12" s="43"/>
      <c r="E12" s="17" t="s">
        <f>VLOOKUP(D4,day3!$B$7:$G$100,6,FALSE)</f>
        <v>476</v>
      </c>
      <c r="F12" s="5"/>
      <c r="G12" s="5"/>
      <c r="H12" s="5"/>
      <c r="I12" s="5"/>
      <c r="J12" s="11"/>
      <c r="N12" s="21"/>
      <c r="O12" s="6"/>
      <c r="P12" s="12" t="s">
        <v>291</v>
      </c>
      <c r="Q12" s="351" t="s">
        <v>292</v>
      </c>
      <c r="R12" s="45"/>
      <c r="S12" s="43"/>
      <c r="T12" s="17" t="s">
        <v>294</v>
      </c>
      <c r="U12" s="17"/>
      <c r="V12" s="17"/>
      <c r="W12" s="17"/>
      <c r="X12" s="17"/>
      <c r="Y12" s="11"/>
    </row>
    <row r="13" ht="141.75" customHeight="1">
      <c r="A13" s="21"/>
      <c r="B13" s="12"/>
      <c r="C13" s="41"/>
      <c r="D13" s="34"/>
      <c r="E13" s="5"/>
      <c r="F13" s="5"/>
      <c r="G13" s="5"/>
      <c r="H13" s="5"/>
      <c r="I13" s="5"/>
      <c r="J13" s="11"/>
      <c r="N13" s="21"/>
      <c r="O13" s="6"/>
      <c r="P13" s="12"/>
      <c r="Q13" s="41"/>
      <c r="R13" s="32"/>
      <c r="S13" s="34"/>
      <c r="T13" s="17"/>
      <c r="U13" s="17"/>
      <c r="V13" s="17"/>
      <c r="W13" s="17"/>
      <c r="X13" s="17"/>
      <c r="Y13" s="11"/>
    </row>
    <row r="14" ht="16.5" customHeight="1">
      <c r="A14" s="21"/>
      <c r="B14" s="12"/>
      <c r="C14" s="352" t="s">
        <v>293</v>
      </c>
      <c r="D14" s="43"/>
      <c r="E14" s="17" t="s">
        <f>VLOOKUP(D4,day3!$B$7:$Z$100,7,FALSE)</f>
        <v>477</v>
      </c>
      <c r="F14" s="17"/>
      <c r="G14" s="17"/>
      <c r="H14" s="17"/>
      <c r="I14" s="17"/>
      <c r="J14" s="11"/>
      <c r="N14" s="21"/>
      <c r="O14" s="6"/>
      <c r="P14" s="12"/>
      <c r="Q14" s="353" t="s">
        <v>293</v>
      </c>
      <c r="R14" s="45"/>
      <c r="S14" s="43"/>
      <c r="T14" s="354" t="s">
        <v>296</v>
      </c>
      <c r="U14" s="17"/>
      <c r="V14" s="17"/>
      <c r="W14" s="17"/>
      <c r="X14" s="17"/>
      <c r="Y14" s="11"/>
    </row>
    <row r="15" ht="186.75" customHeight="1">
      <c r="A15" s="21"/>
      <c r="B15" s="12"/>
      <c r="C15" s="41"/>
      <c r="D15" s="34"/>
      <c r="E15" s="17"/>
      <c r="F15" s="17"/>
      <c r="G15" s="17"/>
      <c r="H15" s="17"/>
      <c r="I15" s="17"/>
      <c r="J15" s="11"/>
      <c r="N15" s="21"/>
      <c r="O15" s="6"/>
      <c r="P15" s="12"/>
      <c r="Q15" s="41"/>
      <c r="R15" s="32"/>
      <c r="S15" s="34"/>
      <c r="T15" s="17"/>
      <c r="U15" s="17"/>
      <c r="V15" s="17"/>
      <c r="W15" s="17"/>
      <c r="X15" s="17"/>
      <c r="Y15" s="11"/>
    </row>
    <row r="16" ht="74.25" customHeight="1">
      <c r="A16" s="21"/>
      <c r="B16" s="12"/>
      <c r="C16" s="355" t="s">
        <v>295</v>
      </c>
      <c r="D16" s="43"/>
      <c r="E16" s="17" t="s">
        <f>VLOOKUP(D4,day3!$B$7:$Z$100,8,FALSE)</f>
        <v>478</v>
      </c>
      <c r="F16" s="17"/>
      <c r="G16" s="17"/>
      <c r="H16" s="17"/>
      <c r="I16" s="17"/>
      <c r="J16" s="11"/>
      <c r="N16" s="21"/>
      <c r="O16" s="6"/>
      <c r="P16" s="12"/>
      <c r="Q16" s="356" t="s">
        <v>295</v>
      </c>
      <c r="R16" s="45"/>
      <c r="S16" s="43"/>
      <c r="T16" s="17" t="s">
        <v>298</v>
      </c>
      <c r="U16" s="17"/>
      <c r="V16" s="17"/>
      <c r="W16" s="17"/>
      <c r="X16" s="17"/>
      <c r="Y16" s="11"/>
    </row>
    <row r="17" ht="96.75" customHeight="1">
      <c r="A17" s="39"/>
      <c r="B17" s="12"/>
      <c r="C17" s="41"/>
      <c r="D17" s="34"/>
      <c r="E17" s="17"/>
      <c r="F17" s="17"/>
      <c r="G17" s="17"/>
      <c r="H17" s="17"/>
      <c r="I17" s="17"/>
      <c r="J17" s="38"/>
      <c r="N17" s="39"/>
      <c r="O17" s="6"/>
      <c r="P17" s="12"/>
      <c r="Q17" s="41"/>
      <c r="R17" s="32"/>
      <c r="S17" s="34"/>
      <c r="T17" s="17"/>
      <c r="U17" s="17"/>
      <c r="V17" s="17"/>
      <c r="W17" s="17"/>
      <c r="X17" s="17"/>
      <c r="Y17" s="38"/>
    </row>
    <row r="18" ht="16.5" customHeight="1">
      <c r="A18" s="18"/>
      <c r="B18" s="12" t="s">
        <v>297</v>
      </c>
      <c r="C18" s="5" t="s">
        <f>VLOOKUP(D4,day3!$B$7:$Z$100,9,FALSE)</f>
        <v>479</v>
      </c>
      <c r="D18" s="5"/>
      <c r="E18" s="5"/>
      <c r="F18" s="5"/>
      <c r="G18" s="5"/>
      <c r="H18" s="5"/>
      <c r="I18" s="5"/>
      <c r="J18" s="11"/>
      <c r="N18" s="18"/>
      <c r="O18" s="22"/>
      <c r="P18" s="12" t="s">
        <v>297</v>
      </c>
      <c r="Q18" s="13" t="s">
        <v>299</v>
      </c>
      <c r="R18" s="13"/>
      <c r="S18" s="13"/>
      <c r="T18" s="13"/>
      <c r="U18" s="13"/>
      <c r="V18" s="13"/>
      <c r="W18" s="13"/>
      <c r="X18" s="13"/>
      <c r="Y18" s="11"/>
    </row>
    <row r="19" ht="116.25" customHeight="1">
      <c r="A19" s="18"/>
      <c r="B19" s="7"/>
      <c r="C19" s="5"/>
      <c r="D19" s="5"/>
      <c r="E19" s="5"/>
      <c r="F19" s="5"/>
      <c r="G19" s="5"/>
      <c r="H19" s="5"/>
      <c r="I19" s="5"/>
      <c r="J19" s="11"/>
      <c r="N19" s="18"/>
      <c r="O19" s="22"/>
      <c r="P19" s="7"/>
      <c r="Q19" s="13"/>
      <c r="R19" s="13"/>
      <c r="S19" s="13"/>
      <c r="T19" s="13"/>
      <c r="U19" s="13"/>
      <c r="V19" s="13"/>
      <c r="W19" s="13"/>
      <c r="X19" s="13"/>
      <c r="Y19" s="11"/>
    </row>
    <row r="20" ht="53.25" customHeight="1">
      <c r="A20" s="8"/>
      <c r="B20" s="9"/>
      <c r="C20" s="9"/>
      <c r="D20" s="9"/>
      <c r="E20" s="9"/>
      <c r="F20" s="9"/>
      <c r="G20" s="9"/>
      <c r="H20" s="9"/>
      <c r="I20" s="9"/>
      <c r="J20" s="8"/>
      <c r="N20" s="8"/>
      <c r="O20" s="9"/>
      <c r="P20" s="9"/>
      <c r="Q20" s="9"/>
      <c r="R20" s="9"/>
      <c r="S20" s="9"/>
      <c r="T20" s="9"/>
      <c r="U20" s="9"/>
      <c r="V20" s="9"/>
      <c r="W20" s="9"/>
      <c r="X20" s="9"/>
      <c r="Y20" s="8"/>
    </row>
    <row r="25" ht="20.25" customHeight="1"/>
    <row r="42" ht="16.5" customHeight="1">
      <c r="A42" s="23" t="s">
        <v>300</v>
      </c>
      <c r="B42" s="24"/>
      <c r="C42" s="24"/>
      <c r="D42" s="24"/>
      <c r="E42" s="24"/>
      <c r="F42" s="24"/>
      <c r="G42" s="24"/>
      <c r="H42" s="24"/>
      <c r="I42" s="24"/>
      <c r="J42" s="24"/>
      <c r="K42" s="25"/>
    </row>
    <row r="43" ht="16.5" customHeight="1">
      <c r="A43" s="26"/>
      <c r="B43" s="27"/>
      <c r="C43" s="27"/>
      <c r="D43" s="27"/>
      <c r="E43" s="27"/>
      <c r="F43" s="27"/>
      <c r="G43" s="27"/>
      <c r="H43" s="27"/>
      <c r="I43" s="27"/>
      <c r="J43" s="27"/>
      <c r="K43" s="28"/>
    </row>
    <row r="44" ht="16.5" customHeight="1">
      <c r="A44" s="29"/>
      <c r="B44" s="30"/>
      <c r="C44" s="30"/>
      <c r="D44" s="30"/>
      <c r="E44" s="30"/>
      <c r="F44" s="30"/>
      <c r="G44" s="30"/>
      <c r="H44" s="30"/>
      <c r="I44" s="30"/>
      <c r="J44" s="30"/>
      <c r="K44" s="31"/>
    </row>
    <row r="45" ht="16.5" customHeight="1">
      <c r="A45" s="18"/>
      <c r="B45" s="19"/>
      <c r="C45" s="20"/>
      <c r="D45" s="20"/>
      <c r="E45" s="20"/>
      <c r="F45" s="20"/>
      <c r="G45" s="20"/>
      <c r="H45" s="20"/>
      <c r="I45" s="20"/>
      <c r="J45" s="10" t="s">
        <v>96</v>
      </c>
      <c r="K45" s="21"/>
    </row>
    <row r="46" ht="19.5" customHeight="1">
      <c r="A46" s="21"/>
      <c r="B46" s="22"/>
      <c r="C46" s="33" t="s">
        <v>301</v>
      </c>
      <c r="D46" s="35"/>
      <c r="E46" s="33" t="n">
        <f>$G$4</f>
        <v>0</v>
      </c>
      <c r="F46" s="37"/>
      <c r="G46" s="37"/>
      <c r="H46" s="37"/>
      <c r="I46" s="37"/>
      <c r="J46" s="35"/>
      <c r="K46" s="21"/>
    </row>
    <row r="47" ht="16.5" customHeight="1">
      <c r="A47" s="21"/>
      <c r="B47" s="6"/>
      <c r="C47" s="14" t="s">
        <v>144</v>
      </c>
      <c r="D47" s="15"/>
      <c r="E47" s="14" t="s">
        <v>302</v>
      </c>
      <c r="F47" s="15"/>
      <c r="G47" s="14" t="s">
        <v>303</v>
      </c>
      <c r="H47" s="15"/>
      <c r="I47" s="14" t="s">
        <v>33</v>
      </c>
      <c r="J47" s="15"/>
      <c r="K47" s="21"/>
    </row>
    <row r="48" ht="16.5" customHeight="1">
      <c r="A48" s="21"/>
      <c r="B48" s="6"/>
      <c r="C48" s="15"/>
      <c r="D48" s="15"/>
      <c r="E48" s="15"/>
      <c r="F48" s="15"/>
      <c r="G48" s="15"/>
      <c r="H48" s="15"/>
      <c r="I48" s="15"/>
      <c r="J48" s="15"/>
      <c r="K48" s="21"/>
    </row>
    <row r="49" ht="16.5" customHeight="1">
      <c r="A49" s="21"/>
      <c r="B49" s="6"/>
      <c r="C49" s="16" t="s">
        <v>63</v>
      </c>
      <c r="D49" s="16"/>
      <c r="E49" s="16" t="s">
        <v>63</v>
      </c>
      <c r="F49" s="16"/>
      <c r="G49" s="16" t="s">
        <v>57</v>
      </c>
      <c r="H49" s="16"/>
      <c r="I49" s="16" t="s">
        <v>63</v>
      </c>
      <c r="J49" s="16"/>
      <c r="K49" s="21"/>
    </row>
    <row r="50" ht="16.5" customHeight="1">
      <c r="A50" s="21"/>
      <c r="B50" s="6"/>
      <c r="C50" s="16"/>
      <c r="D50" s="16"/>
      <c r="E50" s="16"/>
      <c r="F50" s="16"/>
      <c r="G50" s="16"/>
      <c r="H50" s="16"/>
      <c r="I50" s="16"/>
      <c r="J50" s="16"/>
      <c r="K50" s="21"/>
    </row>
    <row r="51" ht="16.5" customHeight="1">
      <c r="A51" s="21"/>
      <c r="B51" s="6"/>
      <c r="C51" s="16"/>
      <c r="D51" s="16"/>
      <c r="E51" s="16"/>
      <c r="F51" s="16"/>
      <c r="G51" s="16"/>
      <c r="H51" s="16"/>
      <c r="I51" s="16"/>
      <c r="J51" s="16"/>
      <c r="K51" s="21"/>
    </row>
    <row r="52" ht="16.5" customHeight="1">
      <c r="A52" s="21"/>
      <c r="B52" s="6"/>
      <c r="C52" s="21"/>
      <c r="D52" s="21"/>
      <c r="E52" s="21"/>
      <c r="F52" s="21"/>
      <c r="G52" s="21"/>
      <c r="H52" s="21"/>
      <c r="I52" s="21"/>
      <c r="J52" s="21"/>
      <c r="K52" s="21"/>
    </row>
    <row r="53" ht="16.5" customHeight="1">
      <c r="A53" s="21"/>
      <c r="B53" s="6"/>
      <c r="C53" s="12" t="s">
        <v>291</v>
      </c>
      <c r="D53" s="357" t="s">
        <v>292</v>
      </c>
      <c r="E53" s="12"/>
      <c r="F53" s="358" t="s">
        <v>304</v>
      </c>
      <c r="G53" s="17"/>
      <c r="H53" s="17"/>
      <c r="I53" s="17"/>
      <c r="J53" s="17"/>
      <c r="K53" s="11"/>
    </row>
    <row r="54" ht="16.5" customHeight="1">
      <c r="A54" s="21"/>
      <c r="B54" s="6"/>
      <c r="C54" s="12"/>
      <c r="D54" s="12"/>
      <c r="E54" s="12"/>
      <c r="F54" s="17"/>
      <c r="G54" s="17"/>
      <c r="H54" s="17"/>
      <c r="I54" s="17"/>
      <c r="J54" s="17"/>
      <c r="K54" s="11"/>
    </row>
    <row r="55" ht="16.5" customHeight="1">
      <c r="A55" s="21"/>
      <c r="B55" s="6"/>
      <c r="C55" s="12"/>
      <c r="D55" s="359" t="s">
        <v>305</v>
      </c>
      <c r="E55" s="12"/>
      <c r="F55" s="17" t="s">
        <v>306</v>
      </c>
      <c r="G55" s="17"/>
      <c r="H55" s="17"/>
      <c r="I55" s="17"/>
      <c r="J55" s="17"/>
      <c r="K55" s="11"/>
    </row>
    <row r="56" ht="16.5" customHeight="1">
      <c r="A56" s="21"/>
      <c r="B56" s="6"/>
      <c r="C56" s="12"/>
      <c r="D56" s="12"/>
      <c r="E56" s="12"/>
      <c r="F56" s="17"/>
      <c r="G56" s="17"/>
      <c r="H56" s="17"/>
      <c r="I56" s="17"/>
      <c r="J56" s="17"/>
      <c r="K56" s="11"/>
    </row>
    <row r="57" ht="16.5" customHeight="1">
      <c r="A57" s="18"/>
      <c r="B57" s="22"/>
      <c r="C57" s="12" t="s">
        <v>297</v>
      </c>
      <c r="D57" s="13" t="s">
        <v>307</v>
      </c>
      <c r="E57" s="13"/>
      <c r="F57" s="13"/>
      <c r="G57" s="13"/>
      <c r="H57" s="13"/>
      <c r="I57" s="13"/>
      <c r="J57" s="13"/>
      <c r="K57" s="11"/>
    </row>
    <row r="58" ht="16.5" customHeight="1">
      <c r="A58" s="18"/>
      <c r="B58" s="22"/>
      <c r="C58" s="7"/>
      <c r="D58" s="13"/>
      <c r="E58" s="13"/>
      <c r="F58" s="13"/>
      <c r="G58" s="13"/>
      <c r="H58" s="13"/>
      <c r="I58" s="13"/>
      <c r="J58" s="13"/>
      <c r="K58" s="11"/>
    </row>
    <row r="59" ht="16.5" customHeight="1">
      <c r="A59" s="8"/>
      <c r="B59" s="9"/>
      <c r="C59" s="9"/>
      <c r="D59" s="9"/>
      <c r="E59" s="9"/>
      <c r="F59" s="9"/>
      <c r="G59" s="9"/>
      <c r="H59" s="9"/>
      <c r="I59" s="9"/>
      <c r="J59" s="9"/>
      <c r="K59" s="8"/>
    </row>
  </sheetData>
  <mergeCells count="73">
    <mergeCell ref="N4:N17"/>
    <mergeCell ref="Y4:Y17"/>
    <mergeCell ref="T12:X13"/>
    <mergeCell ref="T14:X15"/>
    <mergeCell ref="T16:X17"/>
    <mergeCell ref="R8:T10"/>
    <mergeCell ref="W8:X10"/>
    <mergeCell ref="Q12:S13"/>
    <mergeCell ref="Q16:S17"/>
    <mergeCell ref="U8:V10"/>
    <mergeCell ref="N20:Y20"/>
    <mergeCell ref="P18:P19"/>
    <mergeCell ref="O4:W4"/>
    <mergeCell ref="Q18:X19"/>
    <mergeCell ref="W6:X7"/>
    <mergeCell ref="Q14:S15"/>
    <mergeCell ref="P5:X5"/>
    <mergeCell ref="O5:O17"/>
    <mergeCell ref="N1:Y3"/>
    <mergeCell ref="P6:Q7"/>
    <mergeCell ref="R6:T7"/>
    <mergeCell ref="U6:V7"/>
    <mergeCell ref="P8:Q10"/>
    <mergeCell ref="P12:P17"/>
    <mergeCell ref="A6:A17"/>
    <mergeCell ref="J6:J17"/>
    <mergeCell ref="E14:I15"/>
    <mergeCell ref="E16:I17"/>
    <mergeCell ref="C12:D13"/>
    <mergeCell ref="C16:D17"/>
    <mergeCell ref="B18:B19"/>
    <mergeCell ref="H6:I7"/>
    <mergeCell ref="C14:D15"/>
    <mergeCell ref="A1:J3"/>
    <mergeCell ref="B6:C7"/>
    <mergeCell ref="D6:E7"/>
    <mergeCell ref="F6:G7"/>
    <mergeCell ref="B12:B17"/>
    <mergeCell ref="A4:A5"/>
    <mergeCell ref="J4:J5"/>
    <mergeCell ref="E12:I13"/>
    <mergeCell ref="B11:I11"/>
    <mergeCell ref="F8:G10"/>
    <mergeCell ref="H8:I10"/>
    <mergeCell ref="A20:J20"/>
    <mergeCell ref="B8:C10"/>
    <mergeCell ref="D8:E10"/>
    <mergeCell ref="D4:I5"/>
    <mergeCell ref="B4:C5"/>
    <mergeCell ref="C18:I19"/>
    <mergeCell ref="A45:A56"/>
    <mergeCell ref="K45:K56"/>
    <mergeCell ref="C49:D51"/>
    <mergeCell ref="D53:E54"/>
    <mergeCell ref="D55:E56"/>
    <mergeCell ref="C53:C56"/>
    <mergeCell ref="F53:J54"/>
    <mergeCell ref="F55:J56"/>
    <mergeCell ref="C57:C58"/>
    <mergeCell ref="D57:J58"/>
    <mergeCell ref="E49:F51"/>
    <mergeCell ref="G49:H51"/>
    <mergeCell ref="A59:K59"/>
    <mergeCell ref="I49:J51"/>
    <mergeCell ref="C46:D46"/>
    <mergeCell ref="E46:J46"/>
    <mergeCell ref="B45:I45"/>
    <mergeCell ref="B46:B56"/>
    <mergeCell ref="A42:K44"/>
    <mergeCell ref="C47:D48"/>
    <mergeCell ref="E47:F48"/>
    <mergeCell ref="G47:H48"/>
    <mergeCell ref="I47:J48"/>
  </mergeCells>
  <phoneticPr fontId="1" type="noConversion"/>
  <dataValidations count="6">
    <dataValidation type="list" errorStyle="information" allowBlank="1" showErrorMessage="1" sqref="U11:V11">
      <formula1>"A,B,C,暂无"</formula1>
    </dataValidation>
    <dataValidation type="list" errorStyle="information" allowBlank="1" showErrorMessage="1" sqref="F9:G9">
      <formula1>"A,B,C,暂无"</formula1>
    </dataValidation>
    <dataValidation type="list" errorStyle="information" allowBlank="1" showErrorMessage="1" sqref="G13:H13">
      <formula1>"A,B,C,暂无"</formula1>
    </dataValidation>
    <dataValidation type="list" errorStyle="information" allowBlank="1" showErrorMessage="1" sqref="F11:G11">
      <formula1>"A,B,C,暂无"</formula1>
    </dataValidation>
    <dataValidation type="list" errorStyle="information" allowBlank="1" showErrorMessage="1" sqref="G52:H52">
      <formula1>"A,B,C,暂无"</formula1>
    </dataValidation>
    <dataValidation type="list" allowBlank="1" showErrorMessage="1" sqref="C49:J51">
      <formula1>"A,A+,A-,B,B+,B-,C,C+,S"</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9.1240234375" customWidth="1"/>
    <col min="2" max="3" width="15.5859375" customWidth="1"/>
    <col min="4" max="4" width="24.123046875" customWidth="1"/>
    <col min="5" max="5" width="22.7490234375" customWidth="1"/>
    <col min="6" max="9" width="25.875" customWidth="1"/>
    <col min="10" max="10" width="51.36328125" customWidth="1"/>
    <col min="11" max="11" width="14.25" customWidth="1"/>
    <col min="12" max="12" width="61.248046875"/>
    <col min="13" max="13" width="120.75" customWidth="1"/>
    <col min="14" max="14" width="119.748046875"/>
    <col min="15" max="15" width="76.875" customWidth="1"/>
  </cols>
  <sheetData>
    <row r="1" ht="16.5" customHeight="1">
      <c r="A1" s="4" t="s">
        <v>143</v>
      </c>
      <c r="B1" s="4" t="s">
        <v>38</v>
      </c>
      <c r="C1" s="4" t="s">
        <v>144</v>
      </c>
      <c r="D1" s="4" t="s">
        <v>484</v>
      </c>
      <c r="E1" s="4" t="s">
        <v>146</v>
      </c>
      <c r="F1" s="4" t="s">
        <v>33</v>
      </c>
      <c r="G1" s="46" t="s">
        <v>147</v>
      </c>
      <c r="H1" s="46" t="s">
        <v>148</v>
      </c>
      <c r="I1" s="46" t="s">
        <v>149</v>
      </c>
      <c r="J1" s="4" t="s">
        <v>150</v>
      </c>
      <c r="K1" s="4" t="s">
        <v>151</v>
      </c>
      <c r="L1" s="4" t="s">
        <v>144</v>
      </c>
      <c r="M1" s="4" t="s">
        <v>484</v>
      </c>
      <c r="N1" s="4" t="s">
        <v>146</v>
      </c>
      <c r="O1" s="4" t="s">
        <v>309</v>
      </c>
    </row>
    <row r="2" ht="162.75" customHeight="1">
      <c r="A2" s="5" t="s">
        <v>485</v>
      </c>
      <c r="B2" s="123" t="s">
        <v>278</v>
      </c>
      <c r="C2" s="7" t="s">
        <v>137</v>
      </c>
      <c r="D2" s="7" t="s">
        <v>311</v>
      </c>
      <c r="E2" s="112" t="s">
        <v>311</v>
      </c>
      <c r="F2" s="112" t="s">
        <v>311</v>
      </c>
      <c r="J2" s="5" t="s">
        <f>A$2&amp;""&amp;SUBSTITUTE(IF(OR(C2="A",C2="A-",C2="A+"),L$2,IF(OR(C2="B",C2="B-",C2="B+"),L$3,L$4)),"【xx】",B2)&amp;""&amp;SUBSTITUTE(IF(OR(D2="A",D2="A-",D2="A+"),N$2,IF(OR(D2="B",D2="B-",D2="B+"),N$3,N$4)),"【xx】",B2)&amp;""&amp;SUBSTITUTE(IF(OR(E2="A",E2="A-",E2="A+"),M$2,IF(OR(E2="B",E2="B-",E2="B+"),M$3,M$4)),"【xx】",B2)&amp;""&amp;SUBSTITUTE(IF(OR(F2="A",F2="A-",F2="A+"),O$2,IF(OR(F2="B",F2="B-",F2="B+"),O$3,O$4)),"【xx】",B2)</f>
        <v>486</v>
      </c>
      <c r="K2" s="4" t="n">
        <f>IF(D2="A",1,0)*30+IF(D2="B",1,0)*20+IF(D2="C",1,0)*10+IF(E2="A",1,0)*30+IF(E2="B",1,0)*20+IF(E2="C",1,0)*10+IF(F2="A",1,0)*30+IF(F2="B",1,0)*20+IF(F2="C",1,0)*10</f>
        <v>0</v>
      </c>
      <c r="L2" s="4" t="s">
        <v>487</v>
      </c>
      <c r="M2" s="47" t="s">
        <v>488</v>
      </c>
      <c r="N2" s="4" t="s">
        <v>489</v>
      </c>
    </row>
    <row r="3" ht="16.5" customHeight="1">
      <c r="J3" s="5"/>
      <c r="L3" s="4" t="s">
        <v>490</v>
      </c>
      <c r="M3" s="47" t="s">
        <v>491</v>
      </c>
      <c r="N3" s="64" t="s">
        <v>492</v>
      </c>
      <c r="O3" s="4" t="s">
        <v>493</v>
      </c>
    </row>
    <row r="4" ht="16.5" customHeight="1">
      <c r="J4" s="5"/>
      <c r="L4" s="47" t="s">
        <v>494</v>
      </c>
      <c r="M4" s="4" t="s">
        <v>495</v>
      </c>
      <c r="N4" s="64"/>
      <c r="O4" s="4" t="s">
        <v>414</v>
      </c>
    </row>
    <row r="5" ht="16.5" customHeight="1">
      <c r="J5" s="5"/>
    </row>
    <row r="6" ht="16.5" customHeight="1">
      <c r="J6" s="5"/>
    </row>
    <row r="7" ht="16.5" customHeight="1">
      <c r="J7" s="5"/>
    </row>
    <row r="8" ht="16.5" customHeight="1">
      <c r="J8" s="5"/>
    </row>
    <row r="9" ht="203.25" customHeight="1">
      <c r="B9" s="178" t="s">
        <v>15</v>
      </c>
      <c r="C9" s="7" t="s">
        <v>63</v>
      </c>
      <c r="D9" s="7" t="s">
        <v>63</v>
      </c>
      <c r="E9" s="7" t="s">
        <v>63</v>
      </c>
      <c r="F9" s="65" t="s">
        <v>57</v>
      </c>
      <c r="G9" s="172" t="s">
        <v>496</v>
      </c>
      <c r="H9" s="172" t="s">
        <v>497</v>
      </c>
      <c r="I9" s="172" t="s">
        <v>498</v>
      </c>
      <c r="J9" s="360" t="s">
        <v>499</v>
      </c>
    </row>
    <row r="10" ht="203.25" customHeight="1">
      <c r="B10" s="178" t="s">
        <v>19</v>
      </c>
      <c r="C10" s="7" t="s">
        <v>57</v>
      </c>
      <c r="D10" s="7" t="s">
        <v>57</v>
      </c>
      <c r="E10" s="7" t="s">
        <v>63</v>
      </c>
      <c r="F10" s="65" t="s">
        <v>57</v>
      </c>
      <c r="G10" s="172" t="s">
        <v>500</v>
      </c>
      <c r="H10" s="172" t="s">
        <v>501</v>
      </c>
      <c r="I10" s="172" t="s">
        <v>502</v>
      </c>
      <c r="J10" s="361" t="s">
        <v>503</v>
      </c>
    </row>
    <row r="11" ht="189.75" customHeight="1">
      <c r="B11" s="178" t="s">
        <v>4</v>
      </c>
      <c r="C11" s="7" t="s">
        <v>63</v>
      </c>
      <c r="D11" s="7" t="s">
        <v>63</v>
      </c>
      <c r="E11" s="7" t="s">
        <v>63</v>
      </c>
      <c r="F11" s="65" t="s">
        <v>63</v>
      </c>
      <c r="G11" s="172" t="s">
        <v>504</v>
      </c>
      <c r="H11" s="172" t="s">
        <v>505</v>
      </c>
      <c r="I11" s="172" t="s">
        <v>506</v>
      </c>
      <c r="J11" s="120" t="s">
        <v>507</v>
      </c>
    </row>
    <row r="12" ht="203.25" customHeight="1">
      <c r="B12" s="178" t="s">
        <v>8</v>
      </c>
      <c r="C12" s="7" t="s">
        <v>63</v>
      </c>
      <c r="D12" s="7" t="s">
        <v>63</v>
      </c>
      <c r="E12" s="7" t="s">
        <v>104</v>
      </c>
      <c r="F12" s="65" t="s">
        <v>63</v>
      </c>
      <c r="G12" s="362" t="s">
        <v>508</v>
      </c>
      <c r="H12" s="363" t="s">
        <v>509</v>
      </c>
      <c r="I12" s="172" t="s">
        <v>510</v>
      </c>
      <c r="J12" s="364" t="s">
        <v>511</v>
      </c>
    </row>
    <row r="13" ht="189.75" customHeight="1">
      <c r="B13" s="178" t="s">
        <v>17</v>
      </c>
      <c r="C13" s="7" t="s">
        <v>104</v>
      </c>
      <c r="D13" s="7" t="s">
        <v>104</v>
      </c>
      <c r="E13" s="7" t="s">
        <v>104</v>
      </c>
      <c r="F13" s="65" t="s">
        <v>63</v>
      </c>
      <c r="G13" s="365" t="s">
        <v>512</v>
      </c>
      <c r="H13" s="172" t="s">
        <v>513</v>
      </c>
      <c r="I13" s="172" t="s">
        <v>434</v>
      </c>
      <c r="J13" s="120" t="s">
        <v>514</v>
      </c>
    </row>
    <row r="14" ht="135.75" customHeight="1">
      <c r="B14" s="178" t="s">
        <v>6</v>
      </c>
      <c r="C14" s="7" t="s">
        <v>104</v>
      </c>
      <c r="D14" s="7" t="s">
        <v>104</v>
      </c>
      <c r="E14" s="7" t="s">
        <v>104</v>
      </c>
      <c r="F14" s="65" t="s">
        <v>104</v>
      </c>
      <c r="G14" s="172" t="s">
        <v>515</v>
      </c>
      <c r="H14" s="172" t="s">
        <v>516</v>
      </c>
      <c r="I14" s="172" t="s">
        <v>517</v>
      </c>
      <c r="J14" s="120" t="s">
        <v>518</v>
      </c>
    </row>
    <row r="15" ht="189.75" customHeight="1">
      <c r="B15" s="178" t="s">
        <v>12</v>
      </c>
      <c r="C15" s="7" t="s">
        <v>104</v>
      </c>
      <c r="D15" s="7" t="s">
        <v>104</v>
      </c>
      <c r="E15" s="7" t="s">
        <v>104</v>
      </c>
      <c r="F15" s="65" t="s">
        <v>104</v>
      </c>
      <c r="G15" s="366" t="s">
        <v>519</v>
      </c>
      <c r="H15" s="172" t="s">
        <v>520</v>
      </c>
      <c r="I15" s="172" t="s">
        <v>521</v>
      </c>
      <c r="J15" s="367" t="s">
        <v>522</v>
      </c>
    </row>
    <row r="16" ht="189.75" customHeight="1">
      <c r="B16" s="178" t="s">
        <v>5</v>
      </c>
      <c r="C16" s="7" t="s">
        <v>104</v>
      </c>
      <c r="D16" s="7" t="s">
        <v>104</v>
      </c>
      <c r="E16" s="7" t="s">
        <v>104</v>
      </c>
      <c r="F16" s="65" t="s">
        <v>104</v>
      </c>
      <c r="G16" s="368" t="s">
        <v>523</v>
      </c>
      <c r="H16" s="172" t="s">
        <v>524</v>
      </c>
      <c r="I16" s="172" t="s">
        <v>525</v>
      </c>
      <c r="J16" s="120" t="s">
        <v>526</v>
      </c>
    </row>
    <row r="17" ht="162.75" customHeight="1">
      <c r="B17" s="178" t="s">
        <v>11</v>
      </c>
      <c r="C17" s="7" t="s">
        <v>104</v>
      </c>
      <c r="D17" s="7" t="s">
        <v>104</v>
      </c>
      <c r="E17" s="7" t="s">
        <v>104</v>
      </c>
      <c r="F17" s="65" t="s">
        <v>104</v>
      </c>
      <c r="G17" s="369" t="s">
        <v>527</v>
      </c>
      <c r="H17" s="370" t="s">
        <v>528</v>
      </c>
      <c r="I17" s="172" t="s">
        <v>529</v>
      </c>
      <c r="J17" s="120" t="s">
        <v>530</v>
      </c>
    </row>
    <row r="18" ht="162.75" customHeight="1">
      <c r="B18" s="178" t="s">
        <v>18</v>
      </c>
      <c r="C18" s="7" t="s">
        <v>104</v>
      </c>
      <c r="D18" s="7" t="s">
        <v>117</v>
      </c>
      <c r="E18" s="7" t="s">
        <v>117</v>
      </c>
      <c r="F18" s="65" t="s">
        <v>104</v>
      </c>
      <c r="G18" s="172" t="s">
        <v>531</v>
      </c>
      <c r="H18" s="172" t="s">
        <v>532</v>
      </c>
      <c r="I18" s="172" t="s">
        <v>533</v>
      </c>
      <c r="J18" s="120" t="s">
        <v>534</v>
      </c>
    </row>
    <row r="19" ht="189.75" customHeight="1">
      <c r="B19" s="178" t="s">
        <v>9</v>
      </c>
      <c r="C19" s="7" t="s">
        <v>104</v>
      </c>
      <c r="D19" s="7" t="s">
        <v>117</v>
      </c>
      <c r="E19" s="7" t="s">
        <v>117</v>
      </c>
      <c r="F19" s="65" t="s">
        <v>117</v>
      </c>
      <c r="G19" s="371" t="s">
        <v>535</v>
      </c>
      <c r="H19" s="372" t="s">
        <v>536</v>
      </c>
      <c r="I19" s="373" t="s">
        <v>537</v>
      </c>
      <c r="J19" s="374" t="s">
        <v>538</v>
      </c>
    </row>
    <row r="20" ht="162.75" customHeight="1">
      <c r="B20" s="178" t="s">
        <v>13</v>
      </c>
      <c r="C20" s="7" t="s">
        <v>104</v>
      </c>
      <c r="D20" s="7" t="s">
        <v>117</v>
      </c>
      <c r="E20" s="7" t="s">
        <v>117</v>
      </c>
      <c r="F20" s="65" t="s">
        <v>117</v>
      </c>
      <c r="G20" s="172" t="s">
        <v>539</v>
      </c>
      <c r="H20" s="172" t="s">
        <v>540</v>
      </c>
      <c r="I20" s="172" t="s">
        <v>541</v>
      </c>
      <c r="J20" s="120" t="s">
        <v>542</v>
      </c>
    </row>
    <row r="21" ht="122.25" customHeight="1">
      <c r="B21" s="178" t="s">
        <v>16</v>
      </c>
      <c r="C21" s="7" t="s">
        <v>104</v>
      </c>
      <c r="D21" s="7" t="s">
        <v>64</v>
      </c>
      <c r="E21" s="7" t="s">
        <v>64</v>
      </c>
      <c r="F21" s="65" t="s">
        <v>64</v>
      </c>
      <c r="G21" s="375" t="s">
        <v>543</v>
      </c>
      <c r="H21" s="172" t="s">
        <v>544</v>
      </c>
      <c r="I21" s="172" t="s">
        <v>545</v>
      </c>
      <c r="J21" s="120" t="s">
        <v>486</v>
      </c>
    </row>
    <row r="22" ht="16.5" customHeight="1">
      <c r="B22" s="178" t="s">
        <v>3</v>
      </c>
      <c r="C22" s="7" t="s">
        <v>104</v>
      </c>
      <c r="D22" s="7" t="s">
        <v>117</v>
      </c>
      <c r="E22" s="7" t="s">
        <v>117</v>
      </c>
      <c r="F22" s="65" t="s">
        <v>64</v>
      </c>
      <c r="G22" s="172" t="s">
        <v>546</v>
      </c>
      <c r="H22" s="172" t="s">
        <v>547</v>
      </c>
      <c r="I22" s="172" t="s">
        <v>548</v>
      </c>
      <c r="J22" s="4" t="s">
        <v>549</v>
      </c>
    </row>
    <row r="23" ht="315" customHeight="1">
      <c r="B23" s="178" t="s">
        <v>10</v>
      </c>
      <c r="C23" s="7" t="s">
        <v>104</v>
      </c>
      <c r="D23" s="7" t="s">
        <v>64</v>
      </c>
      <c r="E23" s="7" t="s">
        <v>64</v>
      </c>
      <c r="F23" s="65" t="s">
        <v>64</v>
      </c>
      <c r="G23" s="376" t="s">
        <v>550</v>
      </c>
      <c r="H23" s="377" t="s">
        <v>551</v>
      </c>
      <c r="I23" s="172" t="s">
        <v>552</v>
      </c>
      <c r="J23" s="3" t="s">
        <v>553</v>
      </c>
      <c r="M23" s="4" t="s">
        <v>554</v>
      </c>
      <c r="N23" s="4" t="s">
        <v>555</v>
      </c>
    </row>
    <row r="24" ht="27.75" customHeight="1">
      <c r="B24" s="178" t="s">
        <v>14</v>
      </c>
      <c r="C24" s="7" t="s">
        <v>104</v>
      </c>
      <c r="D24" s="7" t="s">
        <v>64</v>
      </c>
      <c r="E24" s="7" t="s">
        <v>64</v>
      </c>
      <c r="F24" s="65" t="s">
        <v>137</v>
      </c>
      <c r="G24" s="172" t="s">
        <v>556</v>
      </c>
      <c r="H24" s="172" t="s">
        <v>557</v>
      </c>
      <c r="I24" s="172" t="s">
        <v>558</v>
      </c>
      <c r="J24" s="3" t="s">
        <v>559</v>
      </c>
      <c r="M24" s="4" t="s">
        <v>560</v>
      </c>
      <c r="N24" s="4" t="s">
        <v>561</v>
      </c>
    </row>
    <row r="25" ht="16.5" customHeight="1">
      <c r="M25" s="4" t="s">
        <v>562</v>
      </c>
      <c r="N25" s="4" t="s">
        <v>563</v>
      </c>
    </row>
    <row r="31" ht="16.5" customHeight="1">
      <c r="A31" s="3" t="s">
        <v>283</v>
      </c>
    </row>
    <row r="37" ht="52.5" customHeight="1"/>
  </sheetData>
  <mergeCells count="1">
    <mergeCell ref="A31:F37"/>
  </mergeCells>
  <phoneticPr fontId="1" type="noConversion"/>
  <dataValidations count="4">
    <dataValidation type="list" allowBlank="1" showErrorMessage="1" sqref="C9:F20">
      <formula1>"A+,A,A-,B+,B,B-,C+,C"</formula1>
    </dataValidation>
    <dataValidation type="list" allowBlank="1" showErrorMessage="1" sqref="D3:F8 D25:F27">
      <formula1>"A+,A,A-,B+,B,B-,C+,C"</formula1>
    </dataValidation>
    <dataValidation type="list" allowBlank="1" showErrorMessage="1" sqref="C2:F2">
      <formula1>"A+,A,A-,B+,B,B-,C+,C"</formula1>
    </dataValidation>
    <dataValidation type="list" allowBlank="1" showErrorMessage="1" sqref="C21:F24">
      <formula1>"A+,A,A-,B+,B,B-,C+,C"</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4" max="4" width="17.4990234375" customWidth="1"/>
    <col min="5" max="5" width="14.625" customWidth="1"/>
    <col min="8" max="8" width="13.998046875" customWidth="1"/>
  </cols>
  <sheetData>
    <row r="1" ht="16.5" customHeight="1">
      <c r="A1" s="23" t="s">
        <v>284</v>
      </c>
      <c r="B1" s="24"/>
      <c r="C1" s="24"/>
      <c r="D1" s="24"/>
      <c r="E1" s="24"/>
      <c r="F1" s="24"/>
      <c r="G1" s="24"/>
      <c r="H1" s="24"/>
      <c r="I1" s="24"/>
      <c r="J1" s="25"/>
      <c r="N1" s="23" t="s">
        <v>285</v>
      </c>
      <c r="O1" s="24"/>
      <c r="P1" s="24"/>
      <c r="Q1" s="24"/>
      <c r="R1" s="24"/>
      <c r="S1" s="24"/>
      <c r="T1" s="24"/>
      <c r="U1" s="24"/>
      <c r="V1" s="24"/>
      <c r="W1" s="25"/>
    </row>
    <row r="2" ht="16.5" customHeight="1">
      <c r="A2" s="26"/>
      <c r="B2" s="27"/>
      <c r="C2" s="27"/>
      <c r="D2" s="27"/>
      <c r="E2" s="27"/>
      <c r="F2" s="27"/>
      <c r="G2" s="27"/>
      <c r="H2" s="27"/>
      <c r="I2" s="27"/>
      <c r="J2" s="28"/>
      <c r="N2" s="26"/>
      <c r="O2" s="27"/>
      <c r="P2" s="27"/>
      <c r="Q2" s="27"/>
      <c r="R2" s="27"/>
      <c r="S2" s="27"/>
      <c r="T2" s="27"/>
      <c r="U2" s="27"/>
      <c r="V2" s="27"/>
      <c r="W2" s="28"/>
    </row>
    <row r="3" ht="16.5" customHeight="1">
      <c r="A3" s="29"/>
      <c r="B3" s="30"/>
      <c r="C3" s="30"/>
      <c r="D3" s="30"/>
      <c r="E3" s="30"/>
      <c r="F3" s="30"/>
      <c r="G3" s="30"/>
      <c r="H3" s="30"/>
      <c r="I3" s="30"/>
      <c r="J3" s="31"/>
      <c r="N3" s="29"/>
      <c r="O3" s="30"/>
      <c r="P3" s="30"/>
      <c r="Q3" s="30"/>
      <c r="R3" s="30"/>
      <c r="S3" s="30"/>
      <c r="T3" s="30"/>
      <c r="U3" s="30"/>
      <c r="V3" s="30"/>
      <c r="W3" s="31"/>
    </row>
    <row r="4" ht="16.5" customHeight="1">
      <c r="A4" s="23"/>
      <c r="B4" s="14" t="s">
        <v>38</v>
      </c>
      <c r="C4" s="15"/>
      <c r="D4" s="178" t="s">
        <v>3</v>
      </c>
      <c r="E4" s="53"/>
      <c r="F4" s="53"/>
      <c r="G4" s="53"/>
      <c r="H4" s="53"/>
      <c r="I4" s="53"/>
      <c r="J4" s="23"/>
      <c r="N4" s="21"/>
      <c r="O4" s="14" t="s">
        <v>144</v>
      </c>
      <c r="P4" s="15"/>
      <c r="Q4" s="14" t="s">
        <v>146</v>
      </c>
      <c r="R4" s="15"/>
      <c r="S4" s="14" t="s">
        <v>145</v>
      </c>
      <c r="T4" s="15"/>
      <c r="U4" s="14" t="s">
        <v>33</v>
      </c>
      <c r="V4" s="15"/>
      <c r="W4" s="21"/>
    </row>
    <row r="5" ht="16.5" customHeight="1">
      <c r="A5" s="60"/>
      <c r="B5" s="15"/>
      <c r="C5" s="15"/>
      <c r="D5" s="60"/>
      <c r="J5" s="60"/>
      <c r="N5" s="21"/>
      <c r="O5" s="15"/>
      <c r="P5" s="15"/>
      <c r="Q5" s="15"/>
      <c r="R5" s="15"/>
      <c r="S5" s="15"/>
      <c r="T5" s="15"/>
      <c r="U5" s="15"/>
      <c r="V5" s="15"/>
      <c r="W5" s="21"/>
    </row>
    <row r="6" ht="30.75" customHeight="1">
      <c r="A6" s="21"/>
      <c r="B6" s="14" t="s">
        <v>144</v>
      </c>
      <c r="C6" s="15"/>
      <c r="D6" s="14" t="s">
        <v>146</v>
      </c>
      <c r="E6" s="15"/>
      <c r="F6" s="14" t="s">
        <v>145</v>
      </c>
      <c r="G6" s="15"/>
      <c r="H6" s="14" t="s">
        <v>33</v>
      </c>
      <c r="I6" s="15"/>
      <c r="J6" s="21"/>
      <c r="N6" s="21"/>
      <c r="O6" s="16"/>
      <c r="P6" s="16"/>
      <c r="Q6" s="16"/>
      <c r="R6" s="16"/>
      <c r="S6" s="16"/>
      <c r="T6" s="16"/>
      <c r="U6" s="16"/>
      <c r="V6" s="16"/>
      <c r="W6" s="21"/>
    </row>
    <row r="7" ht="16.5" customHeight="1">
      <c r="A7" s="21"/>
      <c r="B7" s="15"/>
      <c r="C7" s="15"/>
      <c r="D7" s="15"/>
      <c r="E7" s="15"/>
      <c r="F7" s="15"/>
      <c r="G7" s="15"/>
      <c r="H7" s="15"/>
      <c r="I7" s="15"/>
      <c r="J7" s="21"/>
      <c r="N7" s="21"/>
      <c r="O7" s="16"/>
      <c r="P7" s="16"/>
      <c r="Q7" s="16"/>
      <c r="R7" s="16"/>
      <c r="S7" s="16"/>
      <c r="T7" s="16"/>
      <c r="U7" s="16"/>
      <c r="V7" s="16"/>
      <c r="W7" s="21"/>
    </row>
    <row r="8" ht="16.5" customHeight="1">
      <c r="A8" s="21"/>
      <c r="B8" s="126" t="s">
        <f>VLOOKUP(D4,day4!$B$7:$G$100,2,FALSE)</f>
        <v>104</v>
      </c>
      <c r="C8" s="124"/>
      <c r="D8" s="126" t="s">
        <f>VLOOKUP(D4,day4!$B$7:$G$100,3,FALSE)</f>
        <v>117</v>
      </c>
      <c r="E8" s="124"/>
      <c r="F8" s="126" t="s">
        <f>VLOOKUP(D4,day4!$B$7:$G$100,4,FALSE)</f>
        <v>117</v>
      </c>
      <c r="G8" s="124"/>
      <c r="H8" s="126" t="s">
        <f>VLOOKUP(D4,day4!$B$7:$G$100,5,FALSE)</f>
        <v>64</v>
      </c>
      <c r="I8" s="124"/>
      <c r="J8" s="21"/>
      <c r="N8" s="21"/>
      <c r="O8" s="16"/>
      <c r="P8" s="16"/>
      <c r="Q8" s="16"/>
      <c r="R8" s="16"/>
      <c r="S8" s="16"/>
      <c r="T8" s="16"/>
      <c r="U8" s="16"/>
      <c r="V8" s="16"/>
      <c r="W8" s="21"/>
    </row>
    <row r="9" ht="16.5" customHeight="1">
      <c r="A9" s="21"/>
      <c r="B9" s="124"/>
      <c r="C9" s="124"/>
      <c r="D9" s="124"/>
      <c r="E9" s="124"/>
      <c r="F9" s="124"/>
      <c r="G9" s="124"/>
      <c r="H9" s="124"/>
      <c r="I9" s="124"/>
      <c r="J9" s="21"/>
      <c r="N9" s="21"/>
      <c r="O9" s="21"/>
      <c r="P9" s="21"/>
      <c r="Q9" s="21"/>
      <c r="R9" s="21"/>
      <c r="S9" s="21"/>
      <c r="T9" s="21"/>
      <c r="U9" s="21"/>
      <c r="V9" s="21"/>
      <c r="W9" s="21"/>
    </row>
    <row r="10" ht="16.5" customHeight="1">
      <c r="A10" s="21"/>
      <c r="B10" s="124"/>
      <c r="C10" s="124"/>
      <c r="D10" s="124"/>
      <c r="E10" s="124"/>
      <c r="F10" s="124"/>
      <c r="G10" s="124"/>
      <c r="H10" s="124"/>
      <c r="I10" s="124"/>
      <c r="J10" s="21"/>
      <c r="N10" s="21"/>
      <c r="O10" s="12" t="s">
        <v>291</v>
      </c>
      <c r="P10" s="378" t="s">
        <v>292</v>
      </c>
      <c r="Q10" s="43"/>
      <c r="R10" s="17" t="s">
        <v>294</v>
      </c>
      <c r="S10" s="17"/>
      <c r="T10" s="17"/>
      <c r="U10" s="17"/>
      <c r="V10" s="17"/>
      <c r="W10" s="11"/>
    </row>
    <row r="11" ht="66.75" customHeight="1">
      <c r="A11" s="21"/>
      <c r="B11" s="72"/>
      <c r="C11" s="63"/>
      <c r="D11" s="63"/>
      <c r="E11" s="63"/>
      <c r="F11" s="63"/>
      <c r="G11" s="63"/>
      <c r="H11" s="63"/>
      <c r="I11" s="69"/>
      <c r="J11" s="21"/>
      <c r="N11" s="21"/>
      <c r="O11" s="12"/>
      <c r="P11" s="41"/>
      <c r="Q11" s="34"/>
      <c r="R11" s="17"/>
      <c r="S11" s="17"/>
      <c r="T11" s="17"/>
      <c r="U11" s="17"/>
      <c r="V11" s="17"/>
      <c r="W11" s="11"/>
    </row>
    <row r="12" ht="16.5" customHeight="1">
      <c r="A12" s="21"/>
      <c r="B12" s="12" t="s">
        <v>291</v>
      </c>
      <c r="C12" s="379" t="s">
        <v>292</v>
      </c>
      <c r="D12" s="43"/>
      <c r="E12" s="17" t="s">
        <f>VLOOKUP(D4,day4!$B$7:$G$100,6,FALSE)</f>
        <v>546</v>
      </c>
      <c r="F12" s="5"/>
      <c r="G12" s="5"/>
      <c r="H12" s="5"/>
      <c r="I12" s="5"/>
      <c r="J12" s="11"/>
      <c r="N12" s="21"/>
      <c r="O12" s="12"/>
      <c r="P12" s="380" t="s">
        <v>293</v>
      </c>
      <c r="Q12" s="43"/>
      <c r="R12" s="381" t="s">
        <v>296</v>
      </c>
      <c r="S12" s="17"/>
      <c r="T12" s="17"/>
      <c r="U12" s="17"/>
      <c r="V12" s="17"/>
      <c r="W12" s="11"/>
    </row>
    <row r="13" ht="156" customHeight="1">
      <c r="A13" s="21"/>
      <c r="B13" s="12"/>
      <c r="C13" s="41"/>
      <c r="D13" s="34"/>
      <c r="E13" s="5"/>
      <c r="F13" s="5"/>
      <c r="G13" s="5"/>
      <c r="H13" s="5"/>
      <c r="I13" s="5"/>
      <c r="J13" s="11"/>
      <c r="N13" s="21"/>
      <c r="O13" s="12"/>
      <c r="P13" s="41"/>
      <c r="Q13" s="34"/>
      <c r="R13" s="17"/>
      <c r="S13" s="17"/>
      <c r="T13" s="17"/>
      <c r="U13" s="17"/>
      <c r="V13" s="17"/>
      <c r="W13" s="11"/>
    </row>
    <row r="14" ht="74.25" customHeight="1">
      <c r="A14" s="21"/>
      <c r="B14" s="12"/>
      <c r="C14" s="382" t="s">
        <v>293</v>
      </c>
      <c r="D14" s="43"/>
      <c r="E14" s="17" t="s">
        <f>VLOOKUP(D4,day4!$B$7:$Z$100,7,FALSE)</f>
        <v>547</v>
      </c>
      <c r="F14" s="17"/>
      <c r="G14" s="17"/>
      <c r="H14" s="17"/>
      <c r="I14" s="17"/>
      <c r="J14" s="11"/>
      <c r="N14" s="21"/>
      <c r="O14" s="12"/>
      <c r="P14" s="383" t="s">
        <v>295</v>
      </c>
      <c r="Q14" s="43"/>
      <c r="R14" s="17" t="s">
        <v>298</v>
      </c>
      <c r="S14" s="17"/>
      <c r="T14" s="17"/>
      <c r="U14" s="17"/>
      <c r="V14" s="17"/>
      <c r="W14" s="11"/>
    </row>
    <row r="15" ht="60.75" customHeight="1">
      <c r="A15" s="21"/>
      <c r="B15" s="12"/>
      <c r="C15" s="41"/>
      <c r="D15" s="34"/>
      <c r="E15" s="17"/>
      <c r="F15" s="17"/>
      <c r="G15" s="17"/>
      <c r="H15" s="17"/>
      <c r="I15" s="17"/>
      <c r="J15" s="11"/>
      <c r="N15" s="39"/>
      <c r="O15" s="12"/>
      <c r="P15" s="41"/>
      <c r="Q15" s="34"/>
      <c r="R15" s="17"/>
      <c r="S15" s="17"/>
      <c r="T15" s="17"/>
      <c r="U15" s="17"/>
      <c r="V15" s="17"/>
      <c r="W15" s="38"/>
    </row>
    <row r="16" ht="16.5" customHeight="1">
      <c r="A16" s="21"/>
      <c r="B16" s="12"/>
      <c r="C16" s="384" t="s">
        <v>295</v>
      </c>
      <c r="D16" s="43"/>
      <c r="E16" s="17" t="s">
        <f>VLOOKUP(D4,day4!$B$7:$Z$100,8,FALSE)</f>
        <v>548</v>
      </c>
      <c r="F16" s="17"/>
      <c r="G16" s="17"/>
      <c r="H16" s="17"/>
      <c r="I16" s="17"/>
      <c r="J16" s="11"/>
      <c r="N16" s="18"/>
      <c r="O16" s="12" t="s">
        <v>297</v>
      </c>
      <c r="P16" s="13" t="s">
        <v>299</v>
      </c>
      <c r="Q16" s="13"/>
      <c r="R16" s="13"/>
      <c r="S16" s="13"/>
      <c r="T16" s="13"/>
      <c r="U16" s="13"/>
      <c r="V16" s="13"/>
      <c r="W16" s="11"/>
    </row>
    <row r="17" ht="66.75" customHeight="1">
      <c r="A17" s="39"/>
      <c r="B17" s="12"/>
      <c r="C17" s="41"/>
      <c r="D17" s="34"/>
      <c r="E17" s="17"/>
      <c r="F17" s="17"/>
      <c r="G17" s="17"/>
      <c r="H17" s="17"/>
      <c r="I17" s="17"/>
      <c r="J17" s="38"/>
      <c r="N17" s="18"/>
      <c r="O17" s="7"/>
      <c r="P17" s="13"/>
      <c r="Q17" s="13"/>
      <c r="R17" s="13"/>
      <c r="S17" s="13"/>
      <c r="T17" s="13"/>
      <c r="U17" s="13"/>
      <c r="V17" s="13"/>
      <c r="W17" s="11"/>
    </row>
    <row r="18" ht="53.25" customHeight="1">
      <c r="A18" s="18"/>
      <c r="B18" s="12" t="s">
        <v>297</v>
      </c>
      <c r="C18" s="5" t="s">
        <f>VLOOKUP(D4,day4!$B$7:$Z$100,9,FALSE)</f>
        <v>549</v>
      </c>
      <c r="D18" s="5"/>
      <c r="E18" s="5"/>
      <c r="F18" s="5"/>
      <c r="G18" s="5"/>
      <c r="H18" s="5"/>
      <c r="I18" s="5"/>
      <c r="J18" s="11"/>
      <c r="N18" s="8"/>
      <c r="O18" s="9"/>
      <c r="P18" s="9"/>
      <c r="Q18" s="9"/>
      <c r="R18" s="9"/>
      <c r="S18" s="9"/>
      <c r="T18" s="9"/>
      <c r="U18" s="9"/>
      <c r="V18" s="9"/>
      <c r="W18" s="8"/>
    </row>
    <row r="19" ht="74.25" customHeight="1">
      <c r="A19" s="18"/>
      <c r="B19" s="7"/>
      <c r="C19" s="5"/>
      <c r="D19" s="5"/>
      <c r="E19" s="5"/>
      <c r="F19" s="5"/>
      <c r="G19" s="5"/>
      <c r="H19" s="5"/>
      <c r="I19" s="5"/>
      <c r="J19" s="11"/>
    </row>
    <row r="20" ht="16.5" customHeight="1">
      <c r="A20" s="8"/>
      <c r="B20" s="9"/>
      <c r="C20" s="9"/>
      <c r="D20" s="9"/>
      <c r="E20" s="9"/>
      <c r="F20" s="9"/>
      <c r="G20" s="9"/>
      <c r="H20" s="9"/>
      <c r="I20" s="9"/>
      <c r="J20" s="8"/>
    </row>
    <row r="23" ht="19.5" customHeight="1"/>
    <row r="45" ht="18.75" customHeight="1"/>
    <row r="66" ht="16.5" customHeight="1">
      <c r="A66" s="23" t="s">
        <v>300</v>
      </c>
      <c r="B66" s="24"/>
      <c r="C66" s="24"/>
      <c r="D66" s="24"/>
      <c r="E66" s="24"/>
      <c r="F66" s="24"/>
      <c r="G66" s="24"/>
      <c r="H66" s="24"/>
      <c r="I66" s="24"/>
      <c r="J66" s="24"/>
      <c r="K66" s="25"/>
    </row>
    <row r="67" ht="16.5" customHeight="1">
      <c r="A67" s="26"/>
      <c r="B67" s="27"/>
      <c r="C67" s="27"/>
      <c r="D67" s="27"/>
      <c r="E67" s="27"/>
      <c r="F67" s="27"/>
      <c r="G67" s="27"/>
      <c r="H67" s="27"/>
      <c r="I67" s="27"/>
      <c r="J67" s="27"/>
      <c r="K67" s="28"/>
    </row>
    <row r="68" ht="16.5" customHeight="1">
      <c r="A68" s="29"/>
      <c r="B68" s="30"/>
      <c r="C68" s="30"/>
      <c r="D68" s="30"/>
      <c r="E68" s="30"/>
      <c r="F68" s="30"/>
      <c r="G68" s="30"/>
      <c r="H68" s="30"/>
      <c r="I68" s="30"/>
      <c r="J68" s="30"/>
      <c r="K68" s="31"/>
    </row>
    <row r="69" ht="16.5" customHeight="1">
      <c r="A69" s="18"/>
      <c r="B69" s="19"/>
      <c r="C69" s="20"/>
      <c r="D69" s="20"/>
      <c r="E69" s="20"/>
      <c r="F69" s="20"/>
      <c r="G69" s="20"/>
      <c r="H69" s="20"/>
      <c r="I69" s="20"/>
      <c r="J69" s="10" t="s">
        <v>96</v>
      </c>
      <c r="K69" s="21"/>
    </row>
    <row r="70" ht="19.5" customHeight="1">
      <c r="A70" s="21"/>
      <c r="B70" s="22"/>
      <c r="C70" s="33" t="s">
        <v>301</v>
      </c>
      <c r="D70" s="35"/>
      <c r="E70" s="33" t="e">
        <f>#REF!</f>
        <v>#REF!</v>
      </c>
      <c r="F70" s="37"/>
      <c r="G70" s="37"/>
      <c r="H70" s="37"/>
      <c r="I70" s="37"/>
      <c r="J70" s="35"/>
      <c r="K70" s="21"/>
    </row>
    <row r="71" ht="16.5" customHeight="1">
      <c r="A71" s="21"/>
      <c r="B71" s="6"/>
      <c r="C71" s="14" t="s">
        <v>144</v>
      </c>
      <c r="D71" s="15"/>
      <c r="E71" s="14" t="s">
        <v>302</v>
      </c>
      <c r="F71" s="15"/>
      <c r="G71" s="14" t="s">
        <v>303</v>
      </c>
      <c r="H71" s="15"/>
      <c r="I71" s="14" t="s">
        <v>33</v>
      </c>
      <c r="J71" s="15"/>
      <c r="K71" s="21"/>
    </row>
    <row r="72" ht="16.5" customHeight="1">
      <c r="A72" s="21"/>
      <c r="B72" s="6"/>
      <c r="C72" s="15"/>
      <c r="D72" s="15"/>
      <c r="E72" s="15"/>
      <c r="F72" s="15"/>
      <c r="G72" s="15"/>
      <c r="H72" s="15"/>
      <c r="I72" s="15"/>
      <c r="J72" s="15"/>
      <c r="K72" s="21"/>
    </row>
    <row r="73" ht="16.5" customHeight="1">
      <c r="A73" s="21"/>
      <c r="B73" s="6"/>
      <c r="C73" s="16" t="s">
        <v>63</v>
      </c>
      <c r="D73" s="16"/>
      <c r="E73" s="16" t="s">
        <v>63</v>
      </c>
      <c r="F73" s="16"/>
      <c r="G73" s="16" t="s">
        <v>57</v>
      </c>
      <c r="H73" s="16"/>
      <c r="I73" s="16" t="s">
        <v>63</v>
      </c>
      <c r="J73" s="16"/>
      <c r="K73" s="21"/>
    </row>
    <row r="74" ht="16.5" customHeight="1">
      <c r="A74" s="21"/>
      <c r="B74" s="6"/>
      <c r="C74" s="16"/>
      <c r="D74" s="16"/>
      <c r="E74" s="16"/>
      <c r="F74" s="16"/>
      <c r="G74" s="16"/>
      <c r="H74" s="16"/>
      <c r="I74" s="16"/>
      <c r="J74" s="16"/>
      <c r="K74" s="21"/>
    </row>
    <row r="75" ht="16.5" customHeight="1">
      <c r="A75" s="21"/>
      <c r="B75" s="6"/>
      <c r="C75" s="16"/>
      <c r="D75" s="16"/>
      <c r="E75" s="16"/>
      <c r="F75" s="16"/>
      <c r="G75" s="16"/>
      <c r="H75" s="16"/>
      <c r="I75" s="16"/>
      <c r="J75" s="16"/>
      <c r="K75" s="21"/>
    </row>
    <row r="76" ht="16.5" customHeight="1">
      <c r="A76" s="21"/>
      <c r="B76" s="6"/>
      <c r="C76" s="21"/>
      <c r="D76" s="21"/>
      <c r="E76" s="21"/>
      <c r="F76" s="21"/>
      <c r="G76" s="21"/>
      <c r="H76" s="21"/>
      <c r="I76" s="21"/>
      <c r="J76" s="21"/>
      <c r="K76" s="21"/>
    </row>
    <row r="77" ht="16.5" customHeight="1">
      <c r="A77" s="21"/>
      <c r="B77" s="6"/>
      <c r="C77" s="12" t="s">
        <v>291</v>
      </c>
      <c r="D77" s="385" t="s">
        <v>292</v>
      </c>
      <c r="E77" s="12"/>
      <c r="F77" s="386" t="s">
        <v>304</v>
      </c>
      <c r="G77" s="17"/>
      <c r="H77" s="17"/>
      <c r="I77" s="17"/>
      <c r="J77" s="17"/>
      <c r="K77" s="11"/>
    </row>
    <row r="78" ht="16.5" customHeight="1">
      <c r="A78" s="21"/>
      <c r="B78" s="6"/>
      <c r="C78" s="12"/>
      <c r="D78" s="12"/>
      <c r="E78" s="12"/>
      <c r="F78" s="17"/>
      <c r="G78" s="17"/>
      <c r="H78" s="17"/>
      <c r="I78" s="17"/>
      <c r="J78" s="17"/>
      <c r="K78" s="11"/>
    </row>
    <row r="79" ht="16.5" customHeight="1">
      <c r="A79" s="21"/>
      <c r="B79" s="6"/>
      <c r="C79" s="12"/>
      <c r="D79" s="387" t="s">
        <v>305</v>
      </c>
      <c r="E79" s="12"/>
      <c r="F79" s="17" t="s">
        <v>306</v>
      </c>
      <c r="G79" s="17"/>
      <c r="H79" s="17"/>
      <c r="I79" s="17"/>
      <c r="J79" s="17"/>
      <c r="K79" s="11"/>
    </row>
    <row r="80" ht="16.5" customHeight="1">
      <c r="A80" s="21"/>
      <c r="B80" s="6"/>
      <c r="C80" s="12"/>
      <c r="D80" s="12"/>
      <c r="E80" s="12"/>
      <c r="F80" s="17"/>
      <c r="G80" s="17"/>
      <c r="H80" s="17"/>
      <c r="I80" s="17"/>
      <c r="J80" s="17"/>
      <c r="K80" s="11"/>
    </row>
    <row r="81" ht="16.5" customHeight="1">
      <c r="A81" s="18"/>
      <c r="B81" s="22"/>
      <c r="C81" s="12" t="s">
        <v>297</v>
      </c>
      <c r="D81" s="13" t="s">
        <v>307</v>
      </c>
      <c r="E81" s="13"/>
      <c r="F81" s="13"/>
      <c r="G81" s="13"/>
      <c r="H81" s="13"/>
      <c r="I81" s="13"/>
      <c r="J81" s="13"/>
      <c r="K81" s="11"/>
    </row>
    <row r="82" ht="16.5" customHeight="1">
      <c r="A82" s="18"/>
      <c r="B82" s="22"/>
      <c r="C82" s="7"/>
      <c r="D82" s="13"/>
      <c r="E82" s="13"/>
      <c r="F82" s="13"/>
      <c r="G82" s="13"/>
      <c r="H82" s="13"/>
      <c r="I82" s="13"/>
      <c r="J82" s="13"/>
      <c r="K82" s="11"/>
    </row>
    <row r="83" ht="16.5" customHeight="1">
      <c r="A83" s="8"/>
      <c r="B83" s="9"/>
      <c r="C83" s="9"/>
      <c r="D83" s="9"/>
      <c r="E83" s="9"/>
      <c r="F83" s="9"/>
      <c r="G83" s="9"/>
      <c r="H83" s="9"/>
      <c r="I83" s="9"/>
      <c r="J83" s="9"/>
      <c r="K83" s="8"/>
    </row>
    <row r="89" ht="16.5" customHeight="1">
      <c r="A89" s="23" t="s">
        <v>564</v>
      </c>
      <c r="B89" s="24"/>
      <c r="C89" s="24"/>
      <c r="D89" s="24"/>
      <c r="E89" s="24"/>
      <c r="F89" s="24"/>
      <c r="G89" s="24"/>
      <c r="H89" s="24"/>
      <c r="I89" s="24"/>
      <c r="J89" s="24"/>
      <c r="K89" s="25"/>
    </row>
    <row r="90" ht="16.5" customHeight="1">
      <c r="A90" s="26"/>
      <c r="B90" s="27"/>
      <c r="C90" s="27"/>
      <c r="D90" s="27"/>
      <c r="E90" s="27"/>
      <c r="F90" s="27"/>
      <c r="G90" s="27"/>
      <c r="H90" s="27"/>
      <c r="I90" s="27"/>
      <c r="J90" s="27"/>
      <c r="K90" s="28"/>
    </row>
    <row r="91" ht="16.5" customHeight="1">
      <c r="A91" s="29"/>
      <c r="B91" s="30"/>
      <c r="C91" s="30"/>
      <c r="D91" s="30"/>
      <c r="E91" s="30"/>
      <c r="F91" s="30"/>
      <c r="G91" s="30"/>
      <c r="H91" s="30"/>
      <c r="I91" s="30"/>
      <c r="J91" s="30"/>
      <c r="K91" s="31"/>
    </row>
    <row r="92" ht="18.75" customHeight="1">
      <c r="A92" s="21"/>
      <c r="B92" s="6"/>
      <c r="C92" s="36" t="s">
        <v>145</v>
      </c>
      <c r="D92" s="32"/>
      <c r="E92" s="34"/>
      <c r="F92" s="36" t="s">
        <v>146</v>
      </c>
      <c r="G92" s="32"/>
      <c r="H92" s="36" t="s">
        <v>33</v>
      </c>
      <c r="I92" s="32"/>
      <c r="J92" s="34"/>
      <c r="K92" s="21"/>
    </row>
    <row r="93" ht="16.5" customHeight="1">
      <c r="A93" s="21"/>
      <c r="B93" s="6"/>
      <c r="C93" s="50"/>
      <c r="D93" s="50"/>
      <c r="E93" s="50"/>
      <c r="F93" s="50"/>
      <c r="G93" s="50"/>
      <c r="H93" s="50"/>
      <c r="I93" s="50"/>
      <c r="J93" s="50"/>
      <c r="K93" s="21"/>
    </row>
    <row r="94" ht="16.5" customHeight="1">
      <c r="A94" s="21"/>
      <c r="B94" s="6"/>
      <c r="C94" s="16" t="s">
        <v>57</v>
      </c>
      <c r="D94" s="16"/>
      <c r="E94" s="16" t="s">
        <v>64</v>
      </c>
      <c r="F94" s="16"/>
      <c r="G94" s="16" t="s">
        <v>104</v>
      </c>
      <c r="H94" s="16"/>
      <c r="I94" s="16" t="s">
        <v>63</v>
      </c>
      <c r="J94" s="16"/>
      <c r="K94" s="21"/>
    </row>
    <row r="95" ht="16.5" customHeight="1">
      <c r="A95" s="21"/>
      <c r="B95" s="6"/>
      <c r="C95" s="16"/>
      <c r="D95" s="16"/>
      <c r="E95" s="16"/>
      <c r="F95" s="16"/>
      <c r="G95" s="16"/>
      <c r="H95" s="16"/>
      <c r="I95" s="16"/>
      <c r="J95" s="16"/>
      <c r="K95" s="21"/>
    </row>
    <row r="96" ht="16.5" customHeight="1">
      <c r="A96" s="21"/>
      <c r="B96" s="6"/>
      <c r="C96" s="16"/>
      <c r="D96" s="16"/>
      <c r="E96" s="16"/>
      <c r="F96" s="16"/>
      <c r="G96" s="16"/>
      <c r="H96" s="16"/>
      <c r="I96" s="16"/>
      <c r="J96" s="16"/>
      <c r="K96" s="21"/>
    </row>
    <row r="97" ht="16.5" customHeight="1">
      <c r="A97" s="21"/>
      <c r="B97" s="6"/>
      <c r="C97" s="21"/>
      <c r="D97" s="21"/>
      <c r="E97" s="21"/>
      <c r="F97" s="21"/>
      <c r="G97" s="21"/>
      <c r="H97" s="21"/>
      <c r="I97" s="21"/>
      <c r="J97" s="21"/>
      <c r="K97" s="21"/>
    </row>
    <row r="98" ht="16.5" customHeight="1">
      <c r="A98" s="21"/>
      <c r="B98" s="6"/>
      <c r="C98" s="12" t="s">
        <v>291</v>
      </c>
      <c r="D98" s="388" t="s">
        <v>292</v>
      </c>
      <c r="E98" s="12"/>
      <c r="F98" s="389" t="s">
        <v>565</v>
      </c>
      <c r="G98" s="17"/>
      <c r="H98" s="17"/>
      <c r="I98" s="17"/>
      <c r="J98" s="17"/>
      <c r="K98" s="11"/>
    </row>
    <row r="99" ht="16.5" customHeight="1">
      <c r="A99" s="21"/>
      <c r="B99" s="6"/>
      <c r="C99" s="12"/>
      <c r="D99" s="12"/>
      <c r="E99" s="12"/>
      <c r="F99" s="17"/>
      <c r="G99" s="17"/>
      <c r="H99" s="17"/>
      <c r="I99" s="17"/>
      <c r="J99" s="17"/>
      <c r="K99" s="11"/>
    </row>
    <row r="100" ht="16.5" customHeight="1">
      <c r="A100" s="21"/>
      <c r="B100" s="6"/>
      <c r="C100" s="12"/>
      <c r="D100" s="390" t="s">
        <v>305</v>
      </c>
      <c r="E100" s="12"/>
      <c r="F100" s="17" t="s">
        <v>566</v>
      </c>
      <c r="G100" s="17"/>
      <c r="H100" s="17"/>
      <c r="I100" s="17"/>
      <c r="J100" s="17"/>
      <c r="K100" s="11"/>
    </row>
    <row r="101" ht="16.5" customHeight="1">
      <c r="A101" s="21"/>
      <c r="B101" s="6"/>
      <c r="C101" s="12"/>
      <c r="D101" s="12"/>
      <c r="E101" s="12"/>
      <c r="F101" s="17"/>
      <c r="G101" s="17"/>
      <c r="H101" s="17"/>
      <c r="I101" s="17"/>
      <c r="J101" s="17"/>
      <c r="K101" s="11"/>
    </row>
    <row r="102" ht="16.5" customHeight="1">
      <c r="A102" s="18"/>
      <c r="B102" s="22"/>
      <c r="C102" s="12" t="s">
        <v>297</v>
      </c>
      <c r="D102" s="5" t="s">
        <v>567</v>
      </c>
      <c r="E102" s="13"/>
      <c r="F102" s="13"/>
      <c r="G102" s="13"/>
      <c r="H102" s="13"/>
      <c r="I102" s="13"/>
      <c r="J102" s="13"/>
      <c r="K102" s="11"/>
    </row>
    <row r="103" ht="16.5" customHeight="1">
      <c r="A103" s="18"/>
      <c r="B103" s="22"/>
      <c r="C103" s="7"/>
      <c r="D103" s="13"/>
      <c r="E103" s="13"/>
      <c r="F103" s="13"/>
      <c r="G103" s="13"/>
      <c r="H103" s="13"/>
      <c r="I103" s="13"/>
      <c r="J103" s="13"/>
      <c r="K103" s="11"/>
    </row>
    <row r="104" ht="16.5" customHeight="1">
      <c r="A104" s="8"/>
      <c r="B104" s="9"/>
      <c r="C104" s="9"/>
      <c r="D104" s="9"/>
      <c r="E104" s="9"/>
      <c r="F104" s="9"/>
      <c r="G104" s="9"/>
      <c r="H104" s="9"/>
      <c r="I104" s="9"/>
      <c r="J104" s="9"/>
      <c r="K104" s="8"/>
    </row>
  </sheetData>
  <mergeCells count="89">
    <mergeCell ref="N4:N15"/>
    <mergeCell ref="W4:W15"/>
    <mergeCell ref="R10:V11"/>
    <mergeCell ref="R12:V13"/>
    <mergeCell ref="R14:V15"/>
    <mergeCell ref="Q6:R8"/>
    <mergeCell ref="U6:V8"/>
    <mergeCell ref="P10:Q11"/>
    <mergeCell ref="P14:Q15"/>
    <mergeCell ref="S6:T8"/>
    <mergeCell ref="N18:W18"/>
    <mergeCell ref="O16:O17"/>
    <mergeCell ref="P16:V17"/>
    <mergeCell ref="U4:V5"/>
    <mergeCell ref="P12:Q13"/>
    <mergeCell ref="N1:W3"/>
    <mergeCell ref="O4:P5"/>
    <mergeCell ref="Q4:R5"/>
    <mergeCell ref="S4:T5"/>
    <mergeCell ref="O6:P8"/>
    <mergeCell ref="O10:O15"/>
    <mergeCell ref="A69:A80"/>
    <mergeCell ref="K69:K80"/>
    <mergeCell ref="C73:D75"/>
    <mergeCell ref="D77:E78"/>
    <mergeCell ref="D79:E80"/>
    <mergeCell ref="C77:C80"/>
    <mergeCell ref="F77:J78"/>
    <mergeCell ref="F79:J80"/>
    <mergeCell ref="C81:C82"/>
    <mergeCell ref="D81:J82"/>
    <mergeCell ref="E73:F75"/>
    <mergeCell ref="G73:H75"/>
    <mergeCell ref="A83:K83"/>
    <mergeCell ref="I73:J75"/>
    <mergeCell ref="C70:D70"/>
    <mergeCell ref="E70:J70"/>
    <mergeCell ref="B69:I69"/>
    <mergeCell ref="B70:B80"/>
    <mergeCell ref="A66:K68"/>
    <mergeCell ref="C71:D72"/>
    <mergeCell ref="E71:F72"/>
    <mergeCell ref="G71:H72"/>
    <mergeCell ref="I71:J72"/>
    <mergeCell ref="C92:E92"/>
    <mergeCell ref="F92:G92"/>
    <mergeCell ref="B92:B101"/>
    <mergeCell ref="H92:J92"/>
    <mergeCell ref="A89:K91"/>
    <mergeCell ref="C102:C103"/>
    <mergeCell ref="A92:A101"/>
    <mergeCell ref="D102:J103"/>
    <mergeCell ref="K92:K101"/>
    <mergeCell ref="I94:J96"/>
    <mergeCell ref="D98:E99"/>
    <mergeCell ref="C94:D96"/>
    <mergeCell ref="D100:E101"/>
    <mergeCell ref="E94:F96"/>
    <mergeCell ref="C98:C101"/>
    <mergeCell ref="F98:J99"/>
    <mergeCell ref="F100:J101"/>
    <mergeCell ref="A104:K104"/>
    <mergeCell ref="G94:H96"/>
    <mergeCell ref="A6:A17"/>
    <mergeCell ref="J6:J17"/>
    <mergeCell ref="E14:I15"/>
    <mergeCell ref="E16:I17"/>
    <mergeCell ref="C12:D13"/>
    <mergeCell ref="C16:D17"/>
    <mergeCell ref="B18:B19"/>
    <mergeCell ref="H6:I7"/>
    <mergeCell ref="C14:D15"/>
    <mergeCell ref="A1:J3"/>
    <mergeCell ref="B6:C7"/>
    <mergeCell ref="D6:E7"/>
    <mergeCell ref="F6:G7"/>
    <mergeCell ref="B12:B17"/>
    <mergeCell ref="A4:A5"/>
    <mergeCell ref="J4:J5"/>
    <mergeCell ref="E12:I13"/>
    <mergeCell ref="B11:I11"/>
    <mergeCell ref="F8:G10"/>
    <mergeCell ref="H8:I10"/>
    <mergeCell ref="A20:J20"/>
    <mergeCell ref="B8:C10"/>
    <mergeCell ref="D8:E10"/>
    <mergeCell ref="D4:I5"/>
    <mergeCell ref="B4:C5"/>
    <mergeCell ref="C18:I19"/>
  </mergeCells>
  <phoneticPr fontId="1" type="noConversion"/>
  <dataValidations count="8">
    <dataValidation type="list" errorStyle="information" allowBlank="1" showErrorMessage="1" sqref="S9:T9">
      <formula1>"A,B,C,暂无"</formula1>
    </dataValidation>
    <dataValidation type="list" errorStyle="information" allowBlank="1" showErrorMessage="1" sqref="G76:H76">
      <formula1>"A,B,C,暂无"</formula1>
    </dataValidation>
    <dataValidation type="list" allowBlank="1" showErrorMessage="1" sqref="C73:J75">
      <formula1>"A,A+,A-,B,B+,B-,C,C+,S"</formula1>
    </dataValidation>
    <dataValidation type="list" errorStyle="information" allowBlank="1" showErrorMessage="1" sqref="G97:H97">
      <formula1>"A,B,C,暂无"</formula1>
    </dataValidation>
    <dataValidation type="list" allowBlank="1" showErrorMessage="1" sqref="C94:J96">
      <formula1>"A,A+,A-,B,B+,B-,C,C+,S"</formula1>
    </dataValidation>
    <dataValidation type="list" errorStyle="information" allowBlank="1" showErrorMessage="1" sqref="F9:G9">
      <formula1>"A,B,C,暂无"</formula1>
    </dataValidation>
    <dataValidation type="list" errorStyle="information" allowBlank="1" showErrorMessage="1" sqref="G13:H13">
      <formula1>"A,B,C,暂无"</formula1>
    </dataValidation>
    <dataValidation type="list" errorStyle="information" allowBlank="1" showErrorMessage="1" sqref="F11:G11">
      <formula1>"A,B,C,暂无"</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9.373046875" customWidth="1"/>
    <col min="6" max="11" width="12.9990234375" customWidth="1"/>
    <col min="15" max="15" width="27.75" customWidth="1"/>
    <col min="16" max="16" width="31.5" customWidth="1"/>
    <col min="17" max="17" width="52.248046875" customWidth="1"/>
  </cols>
  <sheetData>
    <row r="1" ht="16.5" customHeight="1">
      <c r="A1" s="4" t="s">
        <v>143</v>
      </c>
      <c r="B1" s="4" t="s">
        <v>38</v>
      </c>
      <c r="C1" s="4" t="s">
        <v>145</v>
      </c>
      <c r="D1" s="4" t="s">
        <v>146</v>
      </c>
      <c r="E1" s="4" t="s">
        <v>33</v>
      </c>
      <c r="K1" s="4" t="s">
        <v>568</v>
      </c>
      <c r="L1" s="4" t="s">
        <v>569</v>
      </c>
      <c r="M1" s="4" t="s">
        <v>570</v>
      </c>
      <c r="N1" s="4" t="s">
        <v>571</v>
      </c>
      <c r="O1" s="4" t="s">
        <v>572</v>
      </c>
      <c r="P1" s="4" t="s">
        <v>143</v>
      </c>
      <c r="Q1" s="4" t="s">
        <v>573</v>
      </c>
    </row>
    <row r="2" ht="41.25" customHeight="1">
      <c r="A2" s="5" t="s">
        <v>574</v>
      </c>
      <c r="B2" s="121" t="s">
        <v>575</v>
      </c>
      <c r="C2" s="4" t="s">
        <v>63</v>
      </c>
      <c r="D2" s="4" t="s">
        <v>63</v>
      </c>
      <c r="E2" s="4" t="s">
        <v>63</v>
      </c>
      <c r="K2" s="4" t="s">
        <v>63</v>
      </c>
      <c r="L2" s="4" t="s">
        <v>64</v>
      </c>
      <c r="M2" s="4" t="s">
        <v>63</v>
      </c>
      <c r="N2" s="4" t="s">
        <v>76</v>
      </c>
      <c r="O2" s="4" t="s">
        <v>64</v>
      </c>
      <c r="P2" s="4" t="s">
        <v>64</v>
      </c>
      <c r="Q2" s="4" t="s">
        <f>A2&amp;P8&amp;O8&amp;K8&amp;L8&amp;M8&amp;N8</f>
        <v>574</v>
      </c>
    </row>
    <row r="4" ht="16.5" customHeight="1">
      <c r="F4" s="47"/>
      <c r="G4" s="47"/>
      <c r="H4" s="47"/>
      <c r="I4" s="47"/>
      <c r="J4" s="47"/>
      <c r="K4" s="47"/>
      <c r="L4" s="47"/>
      <c r="M4" s="47"/>
      <c r="N4" s="47"/>
      <c r="O4" s="47"/>
      <c r="P4" s="47"/>
    </row>
    <row r="5" ht="16.5" customHeight="1">
      <c r="B5" s="178" t="s">
        <v>13</v>
      </c>
      <c r="C5" s="7" t="s">
        <v>63</v>
      </c>
      <c r="D5" s="7" t="s">
        <v>63</v>
      </c>
      <c r="E5" s="65" t="s">
        <v>57</v>
      </c>
      <c r="F5" s="179"/>
      <c r="G5" s="179"/>
      <c r="H5" s="180"/>
      <c r="I5" s="180"/>
      <c r="J5" s="180"/>
      <c r="K5" s="185"/>
      <c r="L5" s="185"/>
      <c r="M5" s="185"/>
      <c r="N5" s="185"/>
      <c r="O5" s="185"/>
      <c r="P5" s="185"/>
    </row>
    <row r="6" ht="16.5" customHeight="1">
      <c r="B6" s="178" t="s">
        <v>15</v>
      </c>
      <c r="C6" s="7" t="s">
        <v>57</v>
      </c>
      <c r="D6" s="7" t="s">
        <v>63</v>
      </c>
      <c r="E6" s="65" t="s">
        <v>57</v>
      </c>
      <c r="F6" s="179"/>
      <c r="G6" s="180"/>
      <c r="H6" s="180"/>
      <c r="I6" s="180"/>
      <c r="J6" s="180"/>
      <c r="K6" s="185"/>
      <c r="L6" s="185"/>
      <c r="M6" s="185"/>
      <c r="N6" s="185"/>
      <c r="O6" s="185"/>
      <c r="P6" s="185"/>
    </row>
    <row r="7" ht="16.5" customHeight="1">
      <c r="B7" s="178" t="s">
        <v>10</v>
      </c>
      <c r="C7" s="7" t="s">
        <v>63</v>
      </c>
      <c r="D7" s="7" t="s">
        <v>63</v>
      </c>
      <c r="E7" s="65" t="s">
        <v>63</v>
      </c>
      <c r="F7" s="179"/>
      <c r="G7" s="180"/>
      <c r="H7" s="180"/>
      <c r="I7" s="180"/>
      <c r="J7" s="180"/>
      <c r="K7" s="185"/>
      <c r="L7" s="185"/>
      <c r="M7" s="185"/>
      <c r="N7" s="185"/>
      <c r="O7" s="185"/>
      <c r="P7" s="185"/>
    </row>
    <row r="8" ht="16.5" customHeight="1">
      <c r="B8" s="178" t="s">
        <v>6</v>
      </c>
      <c r="C8" s="7" t="s">
        <v>63</v>
      </c>
      <c r="D8" s="7" t="s">
        <v>104</v>
      </c>
      <c r="E8" s="65" t="s">
        <v>63</v>
      </c>
      <c r="F8" s="179"/>
      <c r="G8" s="178"/>
      <c r="H8" s="180"/>
      <c r="I8" s="180"/>
      <c r="J8" s="180"/>
      <c r="K8" s="185"/>
      <c r="L8" s="185"/>
      <c r="M8" s="185"/>
      <c r="N8" s="185"/>
      <c r="O8" s="185"/>
      <c r="P8" s="185"/>
    </row>
    <row r="9" ht="16.5" customHeight="1">
      <c r="B9" s="178" t="s">
        <v>12</v>
      </c>
      <c r="C9" s="7" t="s">
        <v>104</v>
      </c>
      <c r="D9" s="7" t="s">
        <v>104</v>
      </c>
      <c r="E9" s="65" t="s">
        <v>63</v>
      </c>
      <c r="F9" s="180"/>
      <c r="G9" s="181"/>
      <c r="H9" s="180"/>
      <c r="I9" s="180"/>
      <c r="J9" s="180"/>
      <c r="K9" s="185"/>
      <c r="L9" s="185"/>
      <c r="M9" s="185"/>
      <c r="N9" s="185"/>
      <c r="O9" s="185"/>
      <c r="P9" s="185"/>
    </row>
    <row r="10" ht="16.5" customHeight="1">
      <c r="B10" s="178" t="s">
        <v>4</v>
      </c>
      <c r="C10" s="7" t="s">
        <v>104</v>
      </c>
      <c r="D10" s="7" t="s">
        <v>104</v>
      </c>
      <c r="E10" s="65" t="s">
        <v>104</v>
      </c>
      <c r="F10" s="180"/>
      <c r="G10" s="179"/>
      <c r="H10" s="180"/>
      <c r="I10" s="180"/>
      <c r="J10" s="180"/>
      <c r="K10" s="185"/>
      <c r="L10" s="185"/>
      <c r="M10" s="185"/>
      <c r="N10" s="185"/>
      <c r="O10" s="185"/>
      <c r="P10" s="185"/>
    </row>
    <row r="11" ht="16.5" customHeight="1">
      <c r="B11" s="178" t="s">
        <v>17</v>
      </c>
      <c r="C11" s="7" t="s">
        <v>104</v>
      </c>
      <c r="D11" s="7" t="s">
        <v>104</v>
      </c>
      <c r="E11" s="65" t="s">
        <v>104</v>
      </c>
      <c r="F11" s="179"/>
      <c r="G11" s="180"/>
      <c r="H11" s="180"/>
      <c r="I11" s="180"/>
      <c r="J11" s="180"/>
      <c r="K11" s="185"/>
      <c r="L11" s="185"/>
      <c r="M11" s="185"/>
      <c r="N11" s="185"/>
      <c r="O11" s="185"/>
      <c r="P11" s="185"/>
    </row>
    <row r="12" ht="16.5" customHeight="1">
      <c r="B12" s="178" t="s">
        <v>14</v>
      </c>
      <c r="C12" s="7" t="s">
        <v>104</v>
      </c>
      <c r="D12" s="7" t="s">
        <v>104</v>
      </c>
      <c r="E12" s="65" t="s">
        <v>104</v>
      </c>
      <c r="F12" s="180"/>
      <c r="G12" s="180"/>
      <c r="H12" s="180"/>
      <c r="I12" s="180"/>
      <c r="J12" s="180"/>
      <c r="K12" s="185"/>
      <c r="L12" s="185"/>
      <c r="M12" s="185"/>
      <c r="N12" s="185"/>
      <c r="O12" s="185"/>
      <c r="P12" s="185"/>
    </row>
    <row r="13" ht="16.5" customHeight="1">
      <c r="B13" s="178" t="s">
        <v>16</v>
      </c>
      <c r="C13" s="7" t="s">
        <v>104</v>
      </c>
      <c r="D13" s="7" t="s">
        <v>104</v>
      </c>
      <c r="E13" s="65" t="s">
        <v>104</v>
      </c>
      <c r="F13" s="179"/>
      <c r="G13" s="180"/>
      <c r="H13" s="180"/>
      <c r="I13" s="180"/>
      <c r="J13" s="180"/>
      <c r="K13" s="185"/>
      <c r="L13" s="185"/>
      <c r="M13" s="185"/>
      <c r="N13" s="185"/>
      <c r="O13" s="185"/>
      <c r="P13" s="185"/>
    </row>
    <row r="14" ht="16.5" customHeight="1">
      <c r="B14" s="178" t="s">
        <v>5</v>
      </c>
      <c r="C14" s="7" t="s">
        <v>117</v>
      </c>
      <c r="D14" s="7" t="s">
        <v>117</v>
      </c>
      <c r="E14" s="65" t="s">
        <v>104</v>
      </c>
      <c r="F14" s="180"/>
      <c r="G14" s="179"/>
      <c r="H14" s="180"/>
      <c r="I14" s="180"/>
      <c r="J14" s="180"/>
      <c r="K14" s="185"/>
      <c r="L14" s="185"/>
      <c r="M14" s="185"/>
      <c r="N14" s="185"/>
      <c r="O14" s="185"/>
      <c r="P14" s="185"/>
    </row>
    <row r="15" ht="16.5" customHeight="1">
      <c r="B15" s="178" t="s">
        <v>11</v>
      </c>
      <c r="C15" s="7" t="s">
        <v>117</v>
      </c>
      <c r="D15" s="7" t="s">
        <v>117</v>
      </c>
      <c r="E15" s="65" t="s">
        <v>117</v>
      </c>
      <c r="F15" s="180"/>
      <c r="G15" s="180"/>
      <c r="H15" s="180"/>
      <c r="I15" s="180"/>
      <c r="J15" s="180"/>
      <c r="K15" s="185"/>
      <c r="L15" s="185"/>
      <c r="M15" s="185"/>
      <c r="N15" s="185"/>
      <c r="O15" s="185"/>
      <c r="P15" s="185"/>
    </row>
    <row r="16" ht="16.5" customHeight="1">
      <c r="B16" s="178" t="s">
        <v>19</v>
      </c>
      <c r="C16" s="7" t="s">
        <v>117</v>
      </c>
      <c r="D16" s="7" t="s">
        <v>117</v>
      </c>
      <c r="E16" s="65" t="s">
        <v>117</v>
      </c>
      <c r="F16" s="180"/>
      <c r="G16" s="180"/>
      <c r="H16" s="180"/>
      <c r="I16" s="180"/>
      <c r="J16" s="180"/>
      <c r="K16" s="185"/>
      <c r="L16" s="185"/>
      <c r="M16" s="185"/>
      <c r="N16" s="185"/>
      <c r="O16" s="185"/>
      <c r="P16" s="185"/>
    </row>
    <row r="17" ht="16.5" customHeight="1">
      <c r="B17" s="178" t="s">
        <v>3</v>
      </c>
      <c r="C17" s="7" t="s">
        <v>64</v>
      </c>
      <c r="D17" s="7" t="s">
        <v>64</v>
      </c>
      <c r="E17" s="65" t="s">
        <v>64</v>
      </c>
      <c r="F17" s="180"/>
      <c r="G17" s="180"/>
      <c r="H17" s="180"/>
      <c r="I17" s="180"/>
      <c r="J17" s="180"/>
      <c r="K17" s="185"/>
      <c r="L17" s="185"/>
      <c r="M17" s="185"/>
      <c r="N17" s="185"/>
      <c r="O17" s="185"/>
      <c r="P17" s="185"/>
    </row>
    <row r="18" ht="16.5" customHeight="1">
      <c r="B18" s="178" t="s">
        <v>9</v>
      </c>
      <c r="C18" s="7" t="s">
        <v>117</v>
      </c>
      <c r="D18" s="7" t="s">
        <v>117</v>
      </c>
      <c r="E18" s="65" t="s">
        <v>64</v>
      </c>
      <c r="F18" s="180"/>
      <c r="G18" s="180"/>
      <c r="H18" s="180"/>
      <c r="I18" s="180"/>
      <c r="J18" s="180"/>
      <c r="K18" s="185"/>
      <c r="L18" s="185"/>
      <c r="M18" s="185"/>
      <c r="N18" s="185"/>
      <c r="O18" s="185"/>
      <c r="P18" s="185"/>
    </row>
    <row r="19" ht="16.5" customHeight="1">
      <c r="B19" s="178" t="s">
        <v>18</v>
      </c>
      <c r="C19" s="7" t="s">
        <v>64</v>
      </c>
      <c r="D19" s="7" t="s">
        <v>64</v>
      </c>
      <c r="E19" s="65" t="s">
        <v>64</v>
      </c>
      <c r="F19" s="180"/>
      <c r="G19" s="180"/>
      <c r="H19" s="180"/>
      <c r="I19" s="180"/>
      <c r="J19" s="180"/>
      <c r="K19" s="185"/>
      <c r="L19" s="185"/>
      <c r="M19" s="185"/>
      <c r="N19" s="185"/>
      <c r="O19" s="185"/>
      <c r="P19" s="185"/>
    </row>
    <row r="20" ht="16.5" customHeight="1">
      <c r="B20" s="178" t="s">
        <v>8</v>
      </c>
      <c r="C20" s="7" t="s">
        <v>64</v>
      </c>
      <c r="D20" s="7" t="s">
        <v>64</v>
      </c>
      <c r="E20" s="65" t="s">
        <v>137</v>
      </c>
      <c r="F20" s="180"/>
      <c r="G20" s="180"/>
      <c r="H20" s="180"/>
      <c r="I20" s="180"/>
      <c r="J20" s="180"/>
      <c r="K20" s="185"/>
      <c r="L20" s="185"/>
      <c r="M20" s="185"/>
      <c r="N20" s="185"/>
      <c r="O20" s="185"/>
      <c r="P20" s="185"/>
    </row>
    <row r="21" ht="16.5" customHeight="1"/>
    <row r="22" ht="16.5" customHeight="1"/>
    <row r="23" ht="16.5" customHeight="1"/>
    <row r="32" ht="16.5" customHeight="1">
      <c r="A32" s="3" t="s">
        <v>283</v>
      </c>
    </row>
  </sheetData>
  <mergeCells count="1">
    <mergeCell ref="A32:M38"/>
  </mergeCells>
  <phoneticPr fontId="1" type="noConversion"/>
  <dataValidations count="3">
    <dataValidation type="list" allowBlank="1" showErrorMessage="1" sqref="C2:O2 P2">
      <formula1>"A,B,C"</formula1>
    </dataValidation>
    <dataValidation type="list" allowBlank="1" showErrorMessage="1" sqref="C5:E16">
      <formula1>"A+,A,A-,B+,B,B-,C+,C"</formula1>
    </dataValidation>
    <dataValidation type="list" allowBlank="1" showErrorMessage="1" sqref="C17:E20">
      <formula1>"A+,A,A-,B+,B,B-,C+,C"</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sheetData>
    <row r="1" ht="16.5" customHeight="1">
      <c r="A1" s="189" t="s">
        <v>576</v>
      </c>
      <c r="B1" s="56"/>
      <c r="C1" s="56"/>
      <c r="D1" s="56"/>
      <c r="E1" s="56"/>
      <c r="F1" s="56"/>
      <c r="G1" s="56"/>
      <c r="H1" s="56"/>
      <c r="I1" s="56"/>
      <c r="J1" s="56"/>
      <c r="K1" s="56"/>
      <c r="L1" s="185"/>
      <c r="M1" s="185"/>
      <c r="N1" s="185"/>
      <c r="O1" s="185"/>
      <c r="P1" s="185"/>
      <c r="Q1" s="185"/>
      <c r="R1" s="185"/>
    </row>
    <row r="2" ht="16.5" customHeight="1">
      <c r="A2" s="56"/>
      <c r="B2" s="56"/>
      <c r="C2" s="56"/>
      <c r="D2" s="56"/>
      <c r="E2" s="56"/>
      <c r="F2" s="56"/>
      <c r="G2" s="56"/>
      <c r="H2" s="56"/>
      <c r="I2" s="56"/>
      <c r="J2" s="56"/>
      <c r="K2" s="56"/>
      <c r="L2" s="185"/>
      <c r="M2" s="185"/>
      <c r="N2" s="185"/>
      <c r="O2" s="185"/>
      <c r="P2" s="185"/>
      <c r="Q2" s="185"/>
      <c r="R2" s="185"/>
    </row>
    <row r="3" ht="16.5" customHeight="1">
      <c r="A3" s="56"/>
      <c r="B3" s="56"/>
      <c r="C3" s="56"/>
      <c r="D3" s="56"/>
      <c r="E3" s="56"/>
      <c r="F3" s="56"/>
      <c r="G3" s="56"/>
      <c r="H3" s="56"/>
      <c r="I3" s="56"/>
      <c r="J3" s="56"/>
      <c r="K3" s="56"/>
      <c r="L3" s="185"/>
      <c r="M3" s="185"/>
      <c r="N3" s="185"/>
      <c r="O3" s="185"/>
      <c r="P3" s="185"/>
      <c r="Q3" s="185"/>
      <c r="R3" s="185"/>
    </row>
    <row r="4" ht="29.25" customHeight="1">
      <c r="A4" s="187" t="s">
        <v>577</v>
      </c>
      <c r="B4" s="187" t="s">
        <v>578</v>
      </c>
      <c r="C4" s="187" t="s">
        <v>579</v>
      </c>
      <c r="D4" s="187" t="s">
        <v>580</v>
      </c>
      <c r="E4" s="187"/>
      <c r="F4" s="187"/>
      <c r="G4" s="187"/>
      <c r="H4" s="391" t="s">
        <v>581</v>
      </c>
      <c r="I4" s="392" t="s">
        <v>582</v>
      </c>
      <c r="J4" s="393" t="s">
        <v>583</v>
      </c>
      <c r="K4" s="394" t="s">
        <v>584</v>
      </c>
      <c r="L4" s="185" t="s">
        <v>585</v>
      </c>
      <c r="M4" s="185" t="s">
        <v>586</v>
      </c>
      <c r="N4" s="185" t="s">
        <v>587</v>
      </c>
      <c r="O4" s="185" t="s">
        <v>588</v>
      </c>
      <c r="P4" s="185" t="s">
        <v>572</v>
      </c>
      <c r="Q4" s="185" t="s">
        <v>573</v>
      </c>
      <c r="R4" s="185"/>
    </row>
    <row r="5" ht="16.5" customHeight="1">
      <c r="A5" s="178" t="n">
        <v>1</v>
      </c>
      <c r="B5" s="178" t="s">
        <v>13</v>
      </c>
      <c r="C5" s="178" t="s">
        <v>13</v>
      </c>
      <c r="D5" s="186" t="n">
        <v>224</v>
      </c>
      <c r="E5" s="7" t="s">
        <v>63</v>
      </c>
      <c r="F5" s="7" t="s">
        <v>63</v>
      </c>
      <c r="G5" s="65" t="s">
        <v>57</v>
      </c>
      <c r="H5" s="179" t="n">
        <v>100</v>
      </c>
      <c r="I5" s="179" t="n">
        <v>100</v>
      </c>
      <c r="J5" s="180" t="n">
        <v>4</v>
      </c>
      <c r="K5" s="180" t="n">
        <v>20</v>
      </c>
      <c r="L5" s="185" t="s">
        <f>IF(H5=0,"C",IF(RANK(H5,$H$5:$H$20,0)&lt;=ROUNDUP((COUNT($H$5:$H$20)-COUNTIF($H$5:$H$20,0))*25%,0),"A",IF(RANK(H5,$H$5:$H$20,0)&lt;=ROUNDUP((COUNT($H$5:$H$20)-COUNTIF($H$5:$H$20,0))*50%,0),"A-",IF(RANK(H5,$H$5:$H$20,0)&lt;=ROUNDUP((COUNT($H$5:$H$20)-COUNTIF($H$5:$H$20,0))*75%,0),"B+","B"))))</f>
        <v>63</v>
      </c>
      <c r="M5" s="185" t="s">
        <f>IF(I5=0,"C",IF(RANK(I5,$I$5:$I$20,0)&lt;=ROUNDUP((COUNT($I$5:$I$20)-COUNTIF($I$5:$I$20,0))*25%,0),"A",IF(RANK(I5,$I$5:$I$20,0)&lt;=ROUNDUP((COUNT($I$5:$I$20)-COUNTIF($I$5:$I$20,0))*50%,0),"A-",IF(RANK(I5,$I$5:$I$20,0)&lt;=ROUNDUP((COUNT($I$5:$I$20)-COUNTIF($I$5:$I$20,0))*75%,0),"B+","B"))))</f>
        <v>63</v>
      </c>
      <c r="N5" s="185" t="s">
        <f>IF(J5=0,"C",IF(RANK(J5,$J$5:$J$20,0)&lt;=ROUNDUP((COUNT($J$5:$J$20)-COUNTIF($J$5:$J$20,0))*25%,0),"A",IF(RANK(J5,$J$5:$J$20,0)&lt;=ROUNDUP((COUNT($J$5:$J$20)-COUNTIF($J$5:$J$20,0))*50%,0),"A-",IF(RANK(J5,$J$5:$J$20,0)&lt;=ROUNDUP((COUNT($J$5:$J$20)-COUNTIF($J$5:$J$20,0))*75%,0),"B+","B"))))</f>
        <v>63</v>
      </c>
      <c r="O5" s="185" t="s">
        <f>IF(K5=0,"C",IF(RANK(K5,$K$5:$K$20,0)&lt;=ROUNDUP((COUNT($K$5:$K$20)-COUNTIF($K$5:$K$20,0))*25%,0),"A",IF(RANK(K5,$K$5:$K$20,0)&lt;=ROUNDUP((COUNT($K$5:$K$20)-COUNTIF($K$5:$K$20,0))*50%,0),"A-",IF(RANK(K5,$K$5:$K$20,0)&lt;=ROUNDUP((COUNT($K$5:$K$20)-COUNTIF($K$5:$K$20,0))*75%,0),"B+","B"))))</f>
        <v>104</v>
      </c>
      <c r="P5" s="185" t="s">
        <f>IF(D5&lt;20,"C",IF(RANK(D5,$D$5:$D$20,0)&lt;=ROUNDUP(COUNT($D$5:$D$20)*25%,0),"A",IF(RANK(D5,$D$5:$D$20,0)&lt;=ROUNDUP(COUNT($D$5:$D$20)*50%,0),"A-",IF(RANK(D5,$D$5:$D$20,0)&lt;=ROUNDUP(COUNT($D$5:$D$20)*75%,0),"B+","B"))))</f>
        <v>63</v>
      </c>
      <c r="Q5" s="185" t="s">
        <f>"今天的课程主要进行了对于博弈论的学习，通过运用博弈论来解决一道CSP-S的压轴题《贪吃蛇》。在晚上组织了同学们参加atcoder的比赛，体验与全球信奥选手同台竞技的氛围，锻炼孩子的思维能力，激发孩子的竞争意识与学习动力。今天的测试为OI赛制，模拟CSP-S复赛的真实环境，"&amp;C5&amp;"在今天的测试中表现为"&amp;P5&amp;"。"&amp;IF(P5="A","整体表现优秀，能够熟练掌握并灵活运用知识解决复杂问题，展现了清晰的思维和扎实的功底。在补题环节，会与同学的交流自己的想法，并帮助同学解决代码问题，体现较好的表达与合作能力。希望孩子能继续保持深入钻研，多参加竞赛以拓展视野，并提升自我。",IF(P5="A-","整体表现较好，能够较好掌握知识并解决大部分问题，但在细节和稳定性方面仍有提升空间。学习过程中思路较清晰，但有时在时间把握和题目细节上稍显不足。后续会对孩子强调：在复盘中多关注错误环节，提升解题准确性。",IF(P5="B+","表现良好，基本掌握知识点，能够完成多数任务，思路有时不够稳定。课堂学习积极，但在题目分析深度和解题完整性上仍有不足，需要进一步提升。后续会对孩子加强训练的系统性，多总结解题套路以增强稳健性。",IF(P5="B","完成情况不错，能理解部分知识，但在综合运用方面有一定困难。遇到复杂题目时容易卡壳，说明理解尚不够牢固，基础需要更扎实。后续会对孩子分阶段巩固基础，逐步增加难度训练，以提高整体水平。",IF(P5="C","本次测试发挥欠佳，存在较大知识空白和方法性问题。学习过程中缺乏系统性，导致遇到新题时难以找到切入点，需要循序渐进建立知识框架。后续会从孩子欠缺的知识点入手，逐步补齐短板，并进行针对性训练。","")))))</f>
        <v>589</v>
      </c>
      <c r="R5" s="185"/>
    </row>
    <row r="6" ht="16.5" customHeight="1">
      <c r="A6" s="178" t="n">
        <v>2</v>
      </c>
      <c r="B6" s="178" t="s">
        <v>15</v>
      </c>
      <c r="C6" s="178" t="s">
        <v>15</v>
      </c>
      <c r="D6" s="186" t="n">
        <v>196</v>
      </c>
      <c r="E6" s="7" t="s">
        <v>57</v>
      </c>
      <c r="F6" s="7" t="s">
        <v>63</v>
      </c>
      <c r="G6" s="65" t="s">
        <v>57</v>
      </c>
      <c r="H6" s="179" t="n">
        <v>100</v>
      </c>
      <c r="I6" s="180" t="n">
        <v>96</v>
      </c>
      <c r="J6" s="180" t="n">
        <v>0</v>
      </c>
      <c r="K6" s="180" t="n">
        <v>0</v>
      </c>
      <c r="L6" s="185" t="s">
        <f>IF(H6=0,"C",IF(RANK(H6,$H$5:$H$20,0)&lt;=ROUNDUP((COUNT($H$5:$H$20)-COUNTIF($H$5:$H$20,0))*25%,0),"A",IF(RANK(H6,$H$5:$H$20,0)&lt;=ROUNDUP((COUNT($H$5:$H$20)-COUNTIF($H$5:$H$20,0))*50%,0),"A-",IF(RANK(H6,$H$5:$H$20,0)&lt;=ROUNDUP((COUNT($H$5:$H$20)-COUNTIF($H$5:$H$20,0))*75%,0),"B+","B"))))</f>
        <v>63</v>
      </c>
      <c r="M6" s="185" t="s">
        <f>IF(I6=0,"C",IF(RANK(I6,$I$5:$I$20,0)&lt;=ROUNDUP((COUNT($I$5:$I$20)-COUNTIF($I$5:$I$20,0))*25%,0),"A",IF(RANK(I6,$I$5:$I$20,0)&lt;=ROUNDUP((COUNT($I$5:$I$20)-COUNTIF($I$5:$I$20,0))*50%,0),"A-",IF(RANK(I6,$I$5:$I$20,0)&lt;=ROUNDUP((COUNT($I$5:$I$20)-COUNTIF($I$5:$I$20,0))*75%,0),"B+","B"))))</f>
        <v>104</v>
      </c>
      <c r="N6" s="185" t="s">
        <f>IF(J6=0,"C",IF(RANK(J6,$J$5:$J$20,0)&lt;=ROUNDUP((COUNT($J$5:$J$20)-COUNTIF($J$5:$J$20,0))*25%,0),"A",IF(RANK(J6,$J$5:$J$20,0)&lt;=ROUNDUP((COUNT($J$5:$J$20)-COUNTIF($J$5:$J$20,0))*50%,0),"A-",IF(RANK(J6,$J$5:$J$20,0)&lt;=ROUNDUP((COUNT($J$5:$J$20)-COUNTIF($J$5:$J$20,0))*75%,0),"B+","B"))))</f>
        <v>76</v>
      </c>
      <c r="O6" s="185" t="s">
        <f>IF(K6=0,"C",IF(RANK(K6,$K$5:$K$20,0)&lt;=ROUNDUP((COUNT($K$5:$K$20)-COUNTIF($K$5:$K$20,0))*25%,0),"A",IF(RANK(K6,$K$5:$K$20,0)&lt;=ROUNDUP((COUNT($K$5:$K$20)-COUNTIF($K$5:$K$20,0))*50%,0),"A-",IF(RANK(K6,$K$5:$K$20,0)&lt;=ROUNDUP((COUNT($K$5:$K$20)-COUNTIF($K$5:$K$20,0))*75%,0),"B+","B"))))</f>
        <v>76</v>
      </c>
      <c r="P6" s="185" t="s">
        <f>IF(D6&lt;20,"C",IF(RANK(D6,$D$5:$D$20,0)&lt;=ROUNDUP(COUNT($D$5:$D$20)*25%,0),"A",IF(RANK(D6,$D$5:$D$20,0)&lt;=ROUNDUP(COUNT($D$5:$D$20)*50%,0),"A-",IF(RANK(D6,$D$5:$D$20,0)&lt;=ROUNDUP(COUNT($D$5:$D$20)*75%,0),"B+","B"))))</f>
        <v>63</v>
      </c>
      <c r="Q6" s="185" t="s">
        <v>590</v>
      </c>
      <c r="R6" s="185"/>
    </row>
    <row r="7" ht="16.5" customHeight="1">
      <c r="A7" s="178" t="n">
        <v>3</v>
      </c>
      <c r="B7" s="178" t="s">
        <v>10</v>
      </c>
      <c r="C7" s="178" t="s">
        <v>10</v>
      </c>
      <c r="D7" s="186" t="n">
        <v>192</v>
      </c>
      <c r="E7" s="7" t="s">
        <v>63</v>
      </c>
      <c r="F7" s="7" t="s">
        <v>63</v>
      </c>
      <c r="G7" s="65" t="s">
        <v>63</v>
      </c>
      <c r="H7" s="179" t="n">
        <v>100</v>
      </c>
      <c r="I7" s="180" t="n">
        <v>44</v>
      </c>
      <c r="J7" s="180" t="n">
        <v>4</v>
      </c>
      <c r="K7" s="180" t="n">
        <v>44</v>
      </c>
      <c r="L7" s="185" t="s">
        <f>IF(H7=0,"C",IF(RANK(H7,$H$5:$H$20,0)&lt;=ROUNDUP((COUNT($H$5:$H$20)-COUNTIF($H$5:$H$20,0))*25%,0),"A",IF(RANK(H7,$H$5:$H$20,0)&lt;=ROUNDUP((COUNT($H$5:$H$20)-COUNTIF($H$5:$H$20,0))*50%,0),"A-",IF(RANK(H7,$H$5:$H$20,0)&lt;=ROUNDUP((COUNT($H$5:$H$20)-COUNTIF($H$5:$H$20,0))*75%,0),"B+","B"))))</f>
        <v>63</v>
      </c>
      <c r="M7" s="185" t="s">
        <f>IF(I7=0,"C",IF(RANK(I7,$I$5:$I$20,0)&lt;=ROUNDUP((COUNT($I$5:$I$20)-COUNTIF($I$5:$I$20,0))*25%,0),"A",IF(RANK(I7,$I$5:$I$20,0)&lt;=ROUNDUP((COUNT($I$5:$I$20)-COUNTIF($I$5:$I$20,0))*50%,0),"A-",IF(RANK(I7,$I$5:$I$20,0)&lt;=ROUNDUP((COUNT($I$5:$I$20)-COUNTIF($I$5:$I$20,0))*75%,0),"B+","B"))))</f>
        <v>104</v>
      </c>
      <c r="N7" s="185" t="s">
        <f>IF(J7=0,"C",IF(RANK(J7,$J$5:$J$20,0)&lt;=ROUNDUP((COUNT($J$5:$J$20)-COUNTIF($J$5:$J$20,0))*25%,0),"A",IF(RANK(J7,$J$5:$J$20,0)&lt;=ROUNDUP((COUNT($J$5:$J$20)-COUNTIF($J$5:$J$20,0))*50%,0),"A-",IF(RANK(J7,$J$5:$J$20,0)&lt;=ROUNDUP((COUNT($J$5:$J$20)-COUNTIF($J$5:$J$20,0))*75%,0),"B+","B"))))</f>
        <v>63</v>
      </c>
      <c r="O7" s="185" t="s">
        <f>IF(K7=0,"C",IF(RANK(K7,$K$5:$K$20,0)&lt;=ROUNDUP((COUNT($K$5:$K$20)-COUNTIF($K$5:$K$20,0))*25%,0),"A",IF(RANK(K7,$K$5:$K$20,0)&lt;=ROUNDUP((COUNT($K$5:$K$20)-COUNTIF($K$5:$K$20,0))*50%,0),"A-",IF(RANK(K7,$K$5:$K$20,0)&lt;=ROUNDUP((COUNT($K$5:$K$20)-COUNTIF($K$5:$K$20,0))*75%,0),"B+","B"))))</f>
        <v>63</v>
      </c>
      <c r="P7" s="185" t="s">
        <f>IF(D7&lt;20,"C",IF(RANK(D7,$D$5:$D$20,0)&lt;=ROUNDUP(COUNT($D$5:$D$20)*25%,0),"A",IF(RANK(D7,$D$5:$D$20,0)&lt;=ROUNDUP(COUNT($D$5:$D$20)*50%,0),"A-",IF(RANK(D7,$D$5:$D$20,0)&lt;=ROUNDUP(COUNT($D$5:$D$20)*75%,0),"B+","B"))))</f>
        <v>63</v>
      </c>
      <c r="Q7" s="185" t="s">
        <v>591</v>
      </c>
      <c r="R7" s="185"/>
    </row>
    <row r="8" ht="16.5" customHeight="1">
      <c r="A8" s="178" t="n">
        <v>4</v>
      </c>
      <c r="B8" s="178" t="s">
        <v>6</v>
      </c>
      <c r="C8" s="178" t="s">
        <v>6</v>
      </c>
      <c r="D8" s="186" t="n">
        <v>184</v>
      </c>
      <c r="E8" s="7" t="s">
        <v>63</v>
      </c>
      <c r="F8" s="7" t="s">
        <v>104</v>
      </c>
      <c r="G8" s="65" t="s">
        <v>63</v>
      </c>
      <c r="H8" s="179" t="n">
        <v>100</v>
      </c>
      <c r="I8" s="178" t="n">
        <v>56</v>
      </c>
      <c r="J8" s="180" t="n">
        <v>8</v>
      </c>
      <c r="K8" s="180" t="n">
        <v>20</v>
      </c>
      <c r="L8" s="185" t="s">
        <f>IF(H8=0,"C",IF(RANK(H8,$H$5:$H$20,0)&lt;=ROUNDUP((COUNT($H$5:$H$20)-COUNTIF($H$5:$H$20,0))*25%,0),"A",IF(RANK(H8,$H$5:$H$20,0)&lt;=ROUNDUP((COUNT($H$5:$H$20)-COUNTIF($H$5:$H$20,0))*50%,0),"A-",IF(RANK(H8,$H$5:$H$20,0)&lt;=ROUNDUP((COUNT($H$5:$H$20)-COUNTIF($H$5:$H$20,0))*75%,0),"B+","B"))))</f>
        <v>63</v>
      </c>
      <c r="M8" s="185" t="s">
        <f>IF(I8=0,"C",IF(RANK(I8,$I$5:$I$20,0)&lt;=ROUNDUP((COUNT($I$5:$I$20)-COUNTIF($I$5:$I$20,0))*25%,0),"A",IF(RANK(I8,$I$5:$I$20,0)&lt;=ROUNDUP((COUNT($I$5:$I$20)-COUNTIF($I$5:$I$20,0))*50%,0),"A-",IF(RANK(I8,$I$5:$I$20,0)&lt;=ROUNDUP((COUNT($I$5:$I$20)-COUNTIF($I$5:$I$20,0))*75%,0),"B+","B"))))</f>
        <v>104</v>
      </c>
      <c r="N8" s="185" t="s">
        <f>IF(J8=0,"C",IF(RANK(J8,$J$5:$J$20,0)&lt;=ROUNDUP((COUNT($J$5:$J$20)-COUNTIF($J$5:$J$20,0))*25%,0),"A",IF(RANK(J8,$J$5:$J$20,0)&lt;=ROUNDUP((COUNT($J$5:$J$20)-COUNTIF($J$5:$J$20,0))*50%,0),"A-",IF(RANK(J8,$J$5:$J$20,0)&lt;=ROUNDUP((COUNT($J$5:$J$20)-COUNTIF($J$5:$J$20,0))*75%,0),"B+","B"))))</f>
        <v>63</v>
      </c>
      <c r="O8" s="185" t="s">
        <f>IF(K8=0,"C",IF(RANK(K8,$K$5:$K$20,0)&lt;=ROUNDUP((COUNT($K$5:$K$20)-COUNTIF($K$5:$K$20,0))*25%,0),"A",IF(RANK(K8,$K$5:$K$20,0)&lt;=ROUNDUP((COUNT($K$5:$K$20)-COUNTIF($K$5:$K$20,0))*50%,0),"A-",IF(RANK(K8,$K$5:$K$20,0)&lt;=ROUNDUP((COUNT($K$5:$K$20)-COUNTIF($K$5:$K$20,0))*75%,0),"B+","B"))))</f>
        <v>104</v>
      </c>
      <c r="P8" s="185" t="s">
        <f>IF(D8&lt;20,"C",IF(RANK(D8,$D$5:$D$20,0)&lt;=ROUNDUP(COUNT($D$5:$D$20)*25%,0),"A",IF(RANK(D8,$D$5:$D$20,0)&lt;=ROUNDUP(COUNT($D$5:$D$20)*50%,0),"A-",IF(RANK(D8,$D$5:$D$20,0)&lt;=ROUNDUP(COUNT($D$5:$D$20)*75%,0),"B+","B"))))</f>
        <v>63</v>
      </c>
      <c r="Q8" s="185" t="s">
        <f>"今天的课程主要进行了对于博弈论的学习，通过运用博弈论来解决一道CSP-S的压轴题《贪吃蛇》。在晚上组织了同学们参加atcoder的比赛，体验与全球信奥选手同台竞技的氛围，锻炼孩子的思维能力，激发孩子的竞争意识与学习动力。今天的测试为OI赛制，模拟CSP-S复赛的真实环境，"&amp;C8&amp;"在今天的测试中表现为"&amp;P8&amp;"。"&amp;IF(P8="A","整体表现优秀，能够熟练掌握并灵活运用知识解决复杂问题，展现了清晰的思维和扎实的功底。在补题环节，会与同学的交流自己的想法，并帮助同学解决代码问题，体现较好的表达与合作能力。希望孩子能继续保持深入钻研，多参加竞赛以拓展视野，并提升自我。",IF(P8="A-","整体表现较好，能够较好掌握知识并解决大部分问题，但在细节和稳定性方面仍有提升空间。学习过程中思路较清晰，但有时在时间把握和题目细节上稍显不足。后续会对孩子强调：在复盘中多关注错误环节，提升解题准确性。",IF(P8="B+","表现良好，基本掌握知识点，能够完成多数任务，思路有时不够稳定。课堂学习积极，但在题目分析深度和解题完整性上仍有不足，需要进一步提升。后续会对孩子加强训练的系统性，多总结解题套路以增强稳健性。",IF(P8="B","完成情况不错，能理解部分知识，但在综合运用方面有一定困难。遇到复杂题目时容易卡壳，说明理解尚不够牢固，基础需要更扎实。后续会对孩子分阶段巩固基础，逐步增加难度训练，以提高整体水平。",IF(P8="C","本次测试发挥欠佳，存在较大知识空白和方法性问题。学习过程中缺乏系统性，导致遇到新题时难以找到切入点，需要循序渐进建立知识框架。后续会从孩子欠缺的知识点入手，逐步补齐短板，并进行针对性训练。","")))))</f>
        <v>592</v>
      </c>
      <c r="R8" s="185"/>
    </row>
    <row r="9" ht="16.5" customHeight="1">
      <c r="A9" s="178" t="n">
        <v>5</v>
      </c>
      <c r="B9" s="178" t="s">
        <v>12</v>
      </c>
      <c r="C9" s="178" t="s">
        <v>12</v>
      </c>
      <c r="D9" s="186" t="n">
        <v>164</v>
      </c>
      <c r="E9" s="7" t="s">
        <v>104</v>
      </c>
      <c r="F9" s="7" t="s">
        <v>104</v>
      </c>
      <c r="G9" s="65" t="s">
        <v>63</v>
      </c>
      <c r="H9" s="180" t="n">
        <v>60</v>
      </c>
      <c r="I9" s="181" t="n">
        <v>100</v>
      </c>
      <c r="J9" s="180" t="n">
        <v>4</v>
      </c>
      <c r="K9" s="180" t="n">
        <v>0</v>
      </c>
      <c r="L9" s="185" t="s">
        <f>IF(H9=0,"C",IF(RANK(H9,$H$5:$H$20,0)&lt;=ROUNDUP((COUNT($H$5:$H$20)-COUNTIF($H$5:$H$20,0))*25%,0),"A",IF(RANK(H9,$H$5:$H$20,0)&lt;=ROUNDUP((COUNT($H$5:$H$20)-COUNTIF($H$5:$H$20,0))*50%,0),"A-",IF(RANK(H9,$H$5:$H$20,0)&lt;=ROUNDUP((COUNT($H$5:$H$20)-COUNTIF($H$5:$H$20,0))*75%,0),"B+","B"))))</f>
        <v>117</v>
      </c>
      <c r="M9" s="185" t="s">
        <f>IF(I9=0,"C",IF(RANK(I9,$I$5:$I$20,0)&lt;=ROUNDUP((COUNT($I$5:$I$20)-COUNTIF($I$5:$I$20,0))*25%,0),"A",IF(RANK(I9,$I$5:$I$20,0)&lt;=ROUNDUP((COUNT($I$5:$I$20)-COUNTIF($I$5:$I$20,0))*50%,0),"A-",IF(RANK(I9,$I$5:$I$20,0)&lt;=ROUNDUP((COUNT($I$5:$I$20)-COUNTIF($I$5:$I$20,0))*75%,0),"B+","B"))))</f>
        <v>63</v>
      </c>
      <c r="N9" s="185" t="s">
        <f>IF(J9=0,"C",IF(RANK(J9,$J$5:$J$20,0)&lt;=ROUNDUP((COUNT($J$5:$J$20)-COUNTIF($J$5:$J$20,0))*25%,0),"A",IF(RANK(J9,$J$5:$J$20,0)&lt;=ROUNDUP((COUNT($J$5:$J$20)-COUNTIF($J$5:$J$20,0))*50%,0),"A-",IF(RANK(J9,$J$5:$J$20,0)&lt;=ROUNDUP((COUNT($J$5:$J$20)-COUNTIF($J$5:$J$20,0))*75%,0),"B+","B"))))</f>
        <v>63</v>
      </c>
      <c r="O9" s="185" t="s">
        <f>IF(K9=0,"C",IF(RANK(K9,$K$5:$K$20,0)&lt;=ROUNDUP((COUNT($K$5:$K$20)-COUNTIF($K$5:$K$20,0))*25%,0),"A",IF(RANK(K9,$K$5:$K$20,0)&lt;=ROUNDUP((COUNT($K$5:$K$20)-COUNTIF($K$5:$K$20,0))*50%,0),"A-",IF(RANK(K9,$K$5:$K$20,0)&lt;=ROUNDUP((COUNT($K$5:$K$20)-COUNTIF($K$5:$K$20,0))*75%,0),"B+","B"))))</f>
        <v>76</v>
      </c>
      <c r="P9" s="185" t="s">
        <f>IF(D9&lt;20,"C",IF(RANK(D9,$D$5:$D$20,0)&lt;=ROUNDUP(COUNT($D$5:$D$20)*25%,0),"A",IF(RANK(D9,$D$5:$D$20,0)&lt;=ROUNDUP(COUNT($D$5:$D$20)*50%,0),"A-",IF(RANK(D9,$D$5:$D$20,0)&lt;=ROUNDUP(COUNT($D$5:$D$20)*75%,0),"B+","B"))))</f>
        <v>104</v>
      </c>
      <c r="Q9" s="185" t="s">
        <f>"今天的课程主要进行了对于博弈论的学习，通过运用博弈论来解决一道CSP-S的压轴题《贪吃蛇》。在晚上组织了同学们参加atcoder的比赛，体验与全球信奥选手同台竞技的氛围，锻炼孩子的思维能力，激发孩子的竞争意识与学习动力。今天的测试为OI赛制，模拟CSP-S复赛的真实环境，"&amp;C9&amp;"在今天的测试中表现为"&amp;P9&amp;"。"&amp;IF(P9="A","整体表现优秀，能够熟练掌握并灵活运用知识解决复杂问题，展现了清晰的思维和扎实的功底。在补题环节，会与同学的交流自己的想法，并帮助同学解决代码问题，体现较好的表达与合作能力。希望孩子能继续保持深入钻研，多参加竞赛以拓展视野，并提升自我。",IF(P9="A-","整体表现较好，能够较好掌握知识并解决大部分问题，但在细节和稳定性方面仍有提升空间。学习过程中思路较清晰，但有时在时间把握和题目细节上稍显不足。后续会对孩子强调：在复盘中多关注错误环节，提升解题准确性。",IF(P9="B+","表现良好，基本掌握知识点，能够完成多数任务，思路有时不够稳定。课堂学习积极，但在题目分析深度和解题完整性上仍有不足，需要进一步提升。后续会对孩子加强训练的系统性，多总结解题套路以增强稳健性。",IF(P9="B","完成情况不错，能理解部分知识，但在综合运用方面有一定困难。遇到复杂题目时容易卡壳，说明理解尚不够牢固，基础需要更扎实。后续会对孩子分阶段巩固基础，逐步增加难度训练，以提高整体水平。",IF(P9="C","本次测试发挥欠佳，存在较大知识空白和方法性问题。学习过程中缺乏系统性，导致遇到新题时难以找到切入点，需要循序渐进建立知识框架。后续会从孩子欠缺的知识点入手，逐步补齐短板，并进行针对性训练。","")))))</f>
        <v>593</v>
      </c>
      <c r="R9" s="185"/>
    </row>
    <row r="10" ht="16.5" customHeight="1">
      <c r="A10" s="178" t="n">
        <v>6</v>
      </c>
      <c r="B10" s="178" t="s">
        <v>4</v>
      </c>
      <c r="C10" s="178" t="s">
        <v>4</v>
      </c>
      <c r="D10" s="186" t="n">
        <v>152</v>
      </c>
      <c r="E10" s="7" t="s">
        <v>104</v>
      </c>
      <c r="F10" s="7" t="s">
        <v>104</v>
      </c>
      <c r="G10" s="65" t="s">
        <v>104</v>
      </c>
      <c r="H10" s="180" t="n">
        <v>20</v>
      </c>
      <c r="I10" s="179" t="n">
        <v>100</v>
      </c>
      <c r="J10" s="180" t="n">
        <v>4</v>
      </c>
      <c r="K10" s="180" t="n">
        <v>28</v>
      </c>
      <c r="L10" s="185" t="s">
        <f>IF(H10=0,"C",IF(RANK(H10,$H$5:$H$20,0)&lt;=ROUNDUP((COUNT($H$5:$H$20)-COUNTIF($H$5:$H$20,0))*25%,0),"A",IF(RANK(H10,$H$5:$H$20,0)&lt;=ROUNDUP((COUNT($H$5:$H$20)-COUNTIF($H$5:$H$20,0))*50%,0),"A-",IF(RANK(H10,$H$5:$H$20,0)&lt;=ROUNDUP((COUNT($H$5:$H$20)-COUNTIF($H$5:$H$20,0))*75%,0),"B+","B"))))</f>
        <v>117</v>
      </c>
      <c r="M10" s="185" t="s">
        <f>IF(I10=0,"C",IF(RANK(I10,$I$5:$I$20,0)&lt;=ROUNDUP((COUNT($I$5:$I$20)-COUNTIF($I$5:$I$20,0))*25%,0),"A",IF(RANK(I10,$I$5:$I$20,0)&lt;=ROUNDUP((COUNT($I$5:$I$20)-COUNTIF($I$5:$I$20,0))*50%,0),"A-",IF(RANK(I10,$I$5:$I$20,0)&lt;=ROUNDUP((COUNT($I$5:$I$20)-COUNTIF($I$5:$I$20,0))*75%,0),"B+","B"))))</f>
        <v>63</v>
      </c>
      <c r="N10" s="185" t="s">
        <f>IF(J10=0,"C",IF(RANK(J10,$J$5:$J$20,0)&lt;=ROUNDUP((COUNT($J$5:$J$20)-COUNTIF($J$5:$J$20,0))*25%,0),"A",IF(RANK(J10,$J$5:$J$20,0)&lt;=ROUNDUP((COUNT($J$5:$J$20)-COUNTIF($J$5:$J$20,0))*50%,0),"A-",IF(RANK(J10,$J$5:$J$20,0)&lt;=ROUNDUP((COUNT($J$5:$J$20)-COUNTIF($J$5:$J$20,0))*75%,0),"B+","B"))))</f>
        <v>63</v>
      </c>
      <c r="O10" s="185" t="s">
        <f>IF(K10=0,"C",IF(RANK(K10,$K$5:$K$20,0)&lt;=ROUNDUP((COUNT($K$5:$K$20)-COUNTIF($K$5:$K$20,0))*25%,0),"A",IF(RANK(K10,$K$5:$K$20,0)&lt;=ROUNDUP((COUNT($K$5:$K$20)-COUNTIF($K$5:$K$20,0))*50%,0),"A-",IF(RANK(K10,$K$5:$K$20,0)&lt;=ROUNDUP((COUNT($K$5:$K$20)-COUNTIF($K$5:$K$20,0))*75%,0),"B+","B"))))</f>
        <v>63</v>
      </c>
      <c r="P10" s="185" t="s">
        <f>IF(D10&lt;20,"C",IF(RANK(D10,$D$5:$D$20,0)&lt;=ROUNDUP(COUNT($D$5:$D$20)*25%,0),"A",IF(RANK(D10,$D$5:$D$20,0)&lt;=ROUNDUP(COUNT($D$5:$D$20)*50%,0),"A-",IF(RANK(D10,$D$5:$D$20,0)&lt;=ROUNDUP(COUNT($D$5:$D$20)*75%,0),"B+","B"))))</f>
        <v>104</v>
      </c>
      <c r="Q10" s="185" t="s">
        <f>"今天的课程主要进行了对于博弈论的学习，通过运用博弈论来解决一道CSP-S的压轴题《贪吃蛇》。在晚上组织了同学们参加atcoder的比赛，体验与全球信奥选手同台竞技的氛围，锻炼孩子的思维能力，激发孩子的竞争意识与学习动力。今天的测试为OI赛制，模拟CSP-S复赛的真实环境，"&amp;C10&amp;"在今天的测试中表现为"&amp;P10&amp;"。"&amp;IF(P10="A","整体表现优秀，能够熟练掌握并灵活运用知识解决复杂问题，展现了清晰的思维和扎实的功底。在补题环节，会与同学的交流自己的想法，并帮助同学解决代码问题，体现较好的表达与合作能力。希望孩子能继续保持深入钻研，多参加竞赛以拓展视野，并提升自我。",IF(P10="A-","整体表现较好，能够较好掌握知识并解决大部分问题，但在细节和稳定性方面仍有提升空间。学习过程中思路较清晰，但有时在时间把握和题目细节上稍显不足。后续会对孩子强调：在复盘中多关注错误环节，提升解题准确性。",IF(P10="B+","表现良好，基本掌握知识点，能够完成多数任务，思路有时不够稳定。课堂学习积极，但在题目分析深度和解题完整性上仍有不足，需要进一步提升。后续会对孩子加强训练的系统性，多总结解题套路以增强稳健性。",IF(P10="B","完成情况不错，能理解部分知识，但在综合运用方面有一定困难。遇到复杂题目时容易卡壳，说明理解尚不够牢固，基础需要更扎实。后续会对孩子分阶段巩固基础，逐步增加难度训练，以提高整体水平。",IF(P10="C","本次测试发挥欠佳，存在较大知识空白和方法性问题。学习过程中缺乏系统性，导致遇到新题时难以找到切入点，需要循序渐进建立知识框架。后续会从孩子欠缺的知识点入手，逐步补齐短板，并进行针对性训练。","")))))</f>
        <v>594</v>
      </c>
      <c r="R10" s="185"/>
    </row>
    <row r="11" ht="16.5" customHeight="1">
      <c r="A11" s="178" t="n">
        <v>7</v>
      </c>
      <c r="B11" s="178" t="s">
        <v>17</v>
      </c>
      <c r="C11" s="178" t="s">
        <v>17</v>
      </c>
      <c r="D11" s="186" t="n">
        <v>146</v>
      </c>
      <c r="E11" s="7" t="s">
        <v>104</v>
      </c>
      <c r="F11" s="7" t="s">
        <v>104</v>
      </c>
      <c r="G11" s="65" t="s">
        <v>104</v>
      </c>
      <c r="H11" s="179" t="n">
        <v>100</v>
      </c>
      <c r="I11" s="180" t="n">
        <v>28</v>
      </c>
      <c r="J11" s="180" t="n">
        <v>6</v>
      </c>
      <c r="K11" s="180" t="n">
        <v>12</v>
      </c>
      <c r="L11" s="185" t="s">
        <f>IF(H11=0,"C",IF(RANK(H11,$H$5:$H$20,0)&lt;=ROUNDUP((COUNT($H$5:$H$20)-COUNTIF($H$5:$H$20,0))*25%,0),"A",IF(RANK(H11,$H$5:$H$20,0)&lt;=ROUNDUP((COUNT($H$5:$H$20)-COUNTIF($H$5:$H$20,0))*50%,0),"A-",IF(RANK(H11,$H$5:$H$20,0)&lt;=ROUNDUP((COUNT($H$5:$H$20)-COUNTIF($H$5:$H$20,0))*75%,0),"B+","B"))))</f>
        <v>63</v>
      </c>
      <c r="M11" s="185" t="s">
        <f>IF(I11=0,"C",IF(RANK(I11,$I$5:$I$20,0)&lt;=ROUNDUP((COUNT($I$5:$I$20)-COUNTIF($I$5:$I$20,0))*25%,0),"A",IF(RANK(I11,$I$5:$I$20,0)&lt;=ROUNDUP((COUNT($I$5:$I$20)-COUNTIF($I$5:$I$20,0))*50%,0),"A-",IF(RANK(I11,$I$5:$I$20,0)&lt;=ROUNDUP((COUNT($I$5:$I$20)-COUNTIF($I$5:$I$20,0))*75%,0),"B+","B"))))</f>
        <v>117</v>
      </c>
      <c r="N11" s="185" t="s">
        <f>IF(J11=0,"C",IF(RANK(J11,$J$5:$J$20,0)&lt;=ROUNDUP((COUNT($J$5:$J$20)-COUNTIF($J$5:$J$20,0))*25%,0),"A",IF(RANK(J11,$J$5:$J$20,0)&lt;=ROUNDUP((COUNT($J$5:$J$20)-COUNTIF($J$5:$J$20,0))*50%,0),"A-",IF(RANK(J11,$J$5:$J$20,0)&lt;=ROUNDUP((COUNT($J$5:$J$20)-COUNTIF($J$5:$J$20,0))*75%,0),"B+","B"))))</f>
        <v>63</v>
      </c>
      <c r="O11" s="185" t="s">
        <f>IF(K11=0,"C",IF(RANK(K11,$K$5:$K$20,0)&lt;=ROUNDUP((COUNT($K$5:$K$20)-COUNTIF($K$5:$K$20,0))*25%,0),"A",IF(RANK(K11,$K$5:$K$20,0)&lt;=ROUNDUP((COUNT($K$5:$K$20)-COUNTIF($K$5:$K$20,0))*50%,0),"A-",IF(RANK(K11,$K$5:$K$20,0)&lt;=ROUNDUP((COUNT($K$5:$K$20)-COUNTIF($K$5:$K$20,0))*75%,0),"B+","B"))))</f>
        <v>64</v>
      </c>
      <c r="P11" s="185" t="s">
        <f>IF(D11&lt;20,"C",IF(RANK(D11,$D$5:$D$20,0)&lt;=ROUNDUP(COUNT($D$5:$D$20)*25%,0),"A",IF(RANK(D11,$D$5:$D$20,0)&lt;=ROUNDUP(COUNT($D$5:$D$20)*50%,0),"A-",IF(RANK(D11,$D$5:$D$20,0)&lt;=ROUNDUP(COUNT($D$5:$D$20)*75%,0),"B+","B"))))</f>
        <v>104</v>
      </c>
      <c r="Q11" s="185" t="s">
        <f>"今天的课程主要进行了对于博弈论的学习，通过运用博弈论来解决一道CSP-S的压轴题《贪吃蛇》。在晚上组织了同学们参加atcoder的比赛，体验与全球信奥选手同台竞技的氛围，锻炼孩子的思维能力，激发孩子的竞争意识与学习动力。今天的测试为OI赛制，模拟CSP-S复赛的真实环境，"&amp;C11&amp;"在今天的测试中表现为"&amp;P11&amp;"。"&amp;IF(P11="A","整体表现优秀，能够熟练掌握并灵活运用知识解决复杂问题，展现了清晰的思维和扎实的功底。在补题环节，会与同学的交流自己的想法，并帮助同学解决代码问题，体现较好的表达与合作能力。希望孩子能继续保持深入钻研，多参加竞赛以拓展视野，并提升自我。",IF(P11="A-","整体表现较好，能够较好掌握知识并解决大部分问题，但在细节和稳定性方面仍有提升空间。学习过程中思路较清晰，但有时在时间把握和题目细节上稍显不足。后续会对孩子强调：在复盘中多关注错误环节，提升解题准确性。",IF(P11="B+","表现良好，基本掌握知识点，能够完成多数任务，思路有时不够稳定。课堂学习积极，但在题目分析深度和解题完整性上仍有不足，需要进一步提升。后续会对孩子加强训练的系统性，多总结解题套路以增强稳健性。",IF(P11="B","完成情况不错，能理解部分知识，但在综合运用方面有一定困难。遇到复杂题目时容易卡壳，说明理解尚不够牢固，基础需要更扎实。后续会对孩子分阶段巩固基础，逐步增加难度训练，以提高整体水平。",IF(P11="C","本次测试发挥欠佳，存在较大知识空白和方法性问题。学习过程中缺乏系统性，导致遇到新题时难以找到切入点，需要循序渐进建立知识框架。后续会从孩子欠缺的知识点入手，逐步补齐短板，并进行针对性训练。","")))))</f>
        <v>595</v>
      </c>
      <c r="R11" s="185"/>
    </row>
    <row r="12" ht="16.5" customHeight="1">
      <c r="A12" s="178" t="n">
        <v>8</v>
      </c>
      <c r="B12" s="178" t="s">
        <v>14</v>
      </c>
      <c r="C12" s="178" t="s">
        <v>14</v>
      </c>
      <c r="D12" s="186" t="n">
        <v>120</v>
      </c>
      <c r="E12" s="7" t="s">
        <v>104</v>
      </c>
      <c r="F12" s="7" t="s">
        <v>104</v>
      </c>
      <c r="G12" s="65" t="s">
        <v>104</v>
      </c>
      <c r="H12" s="180" t="n">
        <v>72</v>
      </c>
      <c r="I12" s="180" t="n">
        <v>44</v>
      </c>
      <c r="J12" s="180" t="n">
        <v>4</v>
      </c>
      <c r="K12" s="180" t="n">
        <v>0</v>
      </c>
      <c r="L12" s="185" t="s">
        <f>IF(H12=0,"C",IF(RANK(H12,$H$5:$H$20,0)&lt;=ROUNDUP((COUNT($H$5:$H$20)-COUNTIF($H$5:$H$20,0))*25%,0),"A",IF(RANK(H12,$H$5:$H$20,0)&lt;=ROUNDUP((COUNT($H$5:$H$20)-COUNTIF($H$5:$H$20,0))*50%,0),"A-",IF(RANK(H12,$H$5:$H$20,0)&lt;=ROUNDUP((COUNT($H$5:$H$20)-COUNTIF($H$5:$H$20,0))*75%,0),"B+","B"))))</f>
        <v>117</v>
      </c>
      <c r="M12" s="185" t="s">
        <f>IF(I12=0,"C",IF(RANK(I12,$I$5:$I$20,0)&lt;=ROUNDUP((COUNT($I$5:$I$20)-COUNTIF($I$5:$I$20,0))*25%,0),"A",IF(RANK(I12,$I$5:$I$20,0)&lt;=ROUNDUP((COUNT($I$5:$I$20)-COUNTIF($I$5:$I$20,0))*50%,0),"A-",IF(RANK(I12,$I$5:$I$20,0)&lt;=ROUNDUP((COUNT($I$5:$I$20)-COUNTIF($I$5:$I$20,0))*75%,0),"B+","B"))))</f>
        <v>104</v>
      </c>
      <c r="N12" s="185" t="s">
        <f>IF(J12=0,"C",IF(RANK(J12,$J$5:$J$20,0)&lt;=ROUNDUP((COUNT($J$5:$J$20)-COUNTIF($J$5:$J$20,0))*25%,0),"A",IF(RANK(J12,$J$5:$J$20,0)&lt;=ROUNDUP((COUNT($J$5:$J$20)-COUNTIF($J$5:$J$20,0))*50%,0),"A-",IF(RANK(J12,$J$5:$J$20,0)&lt;=ROUNDUP((COUNT($J$5:$J$20)-COUNTIF($J$5:$J$20,0))*75%,0),"B+","B"))))</f>
        <v>63</v>
      </c>
      <c r="O12" s="185" t="s">
        <f>IF(K12=0,"C",IF(RANK(K12,$K$5:$K$20,0)&lt;=ROUNDUP((COUNT($K$5:$K$20)-COUNTIF($K$5:$K$20,0))*25%,0),"A",IF(RANK(K12,$K$5:$K$20,0)&lt;=ROUNDUP((COUNT($K$5:$K$20)-COUNTIF($K$5:$K$20,0))*50%,0),"A-",IF(RANK(K12,$K$5:$K$20,0)&lt;=ROUNDUP((COUNT($K$5:$K$20)-COUNTIF($K$5:$K$20,0))*75%,0),"B+","B"))))</f>
        <v>76</v>
      </c>
      <c r="P12" s="185" t="s">
        <f>IF(D12&lt;20,"C",IF(RANK(D12,$D$5:$D$20,0)&lt;=ROUNDUP(COUNT($D$5:$D$20)*25%,0),"A",IF(RANK(D12,$D$5:$D$20,0)&lt;=ROUNDUP(COUNT($D$5:$D$20)*50%,0),"A-",IF(RANK(D12,$D$5:$D$20,0)&lt;=ROUNDUP(COUNT($D$5:$D$20)*75%,0),"B+","B"))))</f>
        <v>104</v>
      </c>
      <c r="Q12" s="185" t="s">
        <f>"今天的课程主要进行了对于博弈论的学习，通过运用博弈论来解决一道CSP-S的压轴题《贪吃蛇》。在晚上组织了同学们参加atcoder的比赛，体验与全球信奥选手同台竞技的氛围，锻炼孩子的思维能力，激发孩子的竞争意识与学习动力。今天的测试为OI赛制，模拟CSP-S复赛的真实环境，"&amp;C12&amp;"在今天的测试中表现为"&amp;P12&amp;"。"&amp;IF(P12="A","整体表现优秀，能够熟练掌握并灵活运用知识解决复杂问题，展现了清晰的思维和扎实的功底。在补题环节，会与同学的交流自己的想法，并帮助同学解决代码问题，体现较好的表达与合作能力。希望孩子能继续保持深入钻研，多参加竞赛以拓展视野，并提升自我。",IF(P12="A-","整体表现较好，能够较好掌握知识并解决大部分问题，但在细节和稳定性方面仍有提升空间。学习过程中思路较清晰，但有时在时间把握和题目细节上稍显不足。后续会对孩子强调：在复盘中多关注错误环节，提升解题准确性。",IF(P12="B+","表现良好，基本掌握知识点，能够完成多数任务，思路有时不够稳定。课堂学习积极，但在题目分析深度和解题完整性上仍有不足，需要进一步提升。后续会对孩子加强训练的系统性，多总结解题套路以增强稳健性。",IF(P12="B","完成情况不错，能理解部分知识，但在综合运用方面有一定困难。遇到复杂题目时容易卡壳，说明理解尚不够牢固，基础需要更扎实。后续会对孩子分阶段巩固基础，逐步增加难度训练，以提高整体水平。",IF(P12="C","本次测试发挥欠佳，存在较大知识空白和方法性问题。学习过程中缺乏系统性，导致遇到新题时难以找到切入点，需要循序渐进建立知识框架。后续会从孩子欠缺的知识点入手，逐步补齐短板，并进行针对性训练。","")))))</f>
        <v>596</v>
      </c>
      <c r="R12" s="185"/>
    </row>
    <row r="13" ht="16.5" customHeight="1">
      <c r="A13" s="178" t="n">
        <v>9</v>
      </c>
      <c r="B13" s="178" t="s">
        <v>16</v>
      </c>
      <c r="C13" s="178" t="s">
        <v>16</v>
      </c>
      <c r="D13" s="186" t="n">
        <v>112</v>
      </c>
      <c r="E13" s="7" t="s">
        <v>104</v>
      </c>
      <c r="F13" s="7" t="s">
        <v>104</v>
      </c>
      <c r="G13" s="65" t="s">
        <v>104</v>
      </c>
      <c r="H13" s="179" t="n">
        <v>100</v>
      </c>
      <c r="I13" s="180" t="n">
        <v>8</v>
      </c>
      <c r="J13" s="180" t="n">
        <v>4</v>
      </c>
      <c r="K13" s="180" t="n">
        <v>0</v>
      </c>
      <c r="L13" s="185" t="s">
        <f>IF(H13=0,"C",IF(RANK(H13,$H$5:$H$20,0)&lt;=ROUNDUP((COUNT($H$5:$H$20)-COUNTIF($H$5:$H$20,0))*25%,0),"A",IF(RANK(H13,$H$5:$H$20,0)&lt;=ROUNDUP((COUNT($H$5:$H$20)-COUNTIF($H$5:$H$20,0))*50%,0),"A-",IF(RANK(H13,$H$5:$H$20,0)&lt;=ROUNDUP((COUNT($H$5:$H$20)-COUNTIF($H$5:$H$20,0))*75%,0),"B+","B"))))</f>
        <v>63</v>
      </c>
      <c r="M13" s="185" t="s">
        <f>IF(I13=0,"C",IF(RANK(I13,$I$5:$I$20,0)&lt;=ROUNDUP((COUNT($I$5:$I$20)-COUNTIF($I$5:$I$20,0))*25%,0),"A",IF(RANK(I13,$I$5:$I$20,0)&lt;=ROUNDUP((COUNT($I$5:$I$20)-COUNTIF($I$5:$I$20,0))*50%,0),"A-",IF(RANK(I13,$I$5:$I$20,0)&lt;=ROUNDUP((COUNT($I$5:$I$20)-COUNTIF($I$5:$I$20,0))*75%,0),"B+","B"))))</f>
        <v>64</v>
      </c>
      <c r="N13" s="185" t="s">
        <f>IF(J13=0,"C",IF(RANK(J13,$J$5:$J$20,0)&lt;=ROUNDUP((COUNT($J$5:$J$20)-COUNTIF($J$5:$J$20,0))*25%,0),"A",IF(RANK(J13,$J$5:$J$20,0)&lt;=ROUNDUP((COUNT($J$5:$J$20)-COUNTIF($J$5:$J$20,0))*50%,0),"A-",IF(RANK(J13,$J$5:$J$20,0)&lt;=ROUNDUP((COUNT($J$5:$J$20)-COUNTIF($J$5:$J$20,0))*75%,0),"B+","B"))))</f>
        <v>63</v>
      </c>
      <c r="O13" s="185" t="s">
        <f>IF(K13=0,"C",IF(RANK(K13,$K$5:$K$20,0)&lt;=ROUNDUP((COUNT($K$5:$K$20)-COUNTIF($K$5:$K$20,0))*25%,0),"A",IF(RANK(K13,$K$5:$K$20,0)&lt;=ROUNDUP((COUNT($K$5:$K$20)-COUNTIF($K$5:$K$20,0))*50%,0),"A-",IF(RANK(K13,$K$5:$K$20,0)&lt;=ROUNDUP((COUNT($K$5:$K$20)-COUNTIF($K$5:$K$20,0))*75%,0),"B+","B"))))</f>
        <v>76</v>
      </c>
      <c r="P13" s="185" t="s">
        <f>IF(D13&lt;20,"C",IF(RANK(D13,$D$5:$D$20,0)&lt;=ROUNDUP(COUNT($D$5:$D$20)*25%,0),"A",IF(RANK(D13,$D$5:$D$20,0)&lt;=ROUNDUP(COUNT($D$5:$D$20)*50%,0),"A-",IF(RANK(D13,$D$5:$D$20,0)&lt;=ROUNDUP(COUNT($D$5:$D$20)*75%,0),"B+","B"))))</f>
        <v>117</v>
      </c>
      <c r="Q13" s="185" t="s">
        <f>"今天的课程主要进行了对于博弈论的学习，通过运用博弈论来解决一道CSP-S的压轴题《贪吃蛇》。在晚上组织了同学们参加atcoder的比赛，体验与全球信奥选手同台竞技的氛围，锻炼孩子的思维能力，激发孩子的竞争意识与学习动力。今天的测试为OI赛制，模拟CSP-S复赛的真实环境，"&amp;C13&amp;"在今天的测试中表现为"&amp;P13&amp;"。"&amp;IF(P13="A","整体表现优秀，能够熟练掌握并灵活运用知识解决复杂问题，展现了清晰的思维和扎实的功底。在补题环节，会与同学的交流自己的想法，并帮助同学解决代码问题，体现较好的表达与合作能力。希望孩子能继续保持深入钻研，多参加竞赛以拓展视野，并提升自我。",IF(P13="A-","整体表现较好，能够较好掌握知识并解决大部分问题，但在细节和稳定性方面仍有提升空间。学习过程中思路较清晰，但有时在时间把握和题目细节上稍显不足。后续会对孩子强调：在复盘中多关注错误环节，提升解题准确性。",IF(P13="B+","表现良好，基本掌握知识点，能够完成多数任务，思路有时不够稳定。课堂学习积极，但在题目分析深度和解题完整性上仍有不足，需要进一步提升。后续会对孩子加强训练的系统性，多总结解题套路以增强稳健性。",IF(P13="B","完成情况不错，能理解部分知识，但在综合运用方面有一定困难。遇到复杂题目时容易卡壳，说明理解尚不够牢固，基础需要更扎实。后续会对孩子分阶段巩固基础，逐步增加难度训练，以提高整体水平。",IF(P13="C","本次测试发挥欠佳，存在较大知识空白和方法性问题。学习过程中缺乏系统性，导致遇到新题时难以找到切入点，需要循序渐进建立知识框架。后续会从孩子欠缺的知识点入手，逐步补齐短板，并进行针对性训练。","")))))</f>
        <v>597</v>
      </c>
      <c r="R13" s="185"/>
    </row>
    <row r="14" ht="16.5" customHeight="1">
      <c r="A14" s="178" t="n">
        <v>10</v>
      </c>
      <c r="B14" s="178" t="s">
        <v>5</v>
      </c>
      <c r="C14" s="178" t="s">
        <v>5</v>
      </c>
      <c r="D14" s="186" t="n">
        <v>104</v>
      </c>
      <c r="E14" s="7" t="s">
        <v>117</v>
      </c>
      <c r="F14" s="7" t="s">
        <v>117</v>
      </c>
      <c r="G14" s="65" t="s">
        <v>104</v>
      </c>
      <c r="H14" s="180" t="n">
        <v>0</v>
      </c>
      <c r="I14" s="179" t="n">
        <v>100</v>
      </c>
      <c r="J14" s="180" t="n">
        <v>4</v>
      </c>
      <c r="K14" s="180" t="n">
        <v>0</v>
      </c>
      <c r="L14" s="185" t="s">
        <f>IF(H14=0,"C",IF(RANK(H14,$H$5:$H$20,0)&lt;=ROUNDUP((COUNT($H$5:$H$20)-COUNTIF($H$5:$H$20,0))*25%,0),"A",IF(RANK(H14,$H$5:$H$20,0)&lt;=ROUNDUP((COUNT($H$5:$H$20)-COUNTIF($H$5:$H$20,0))*50%,0),"A-",IF(RANK(H14,$H$5:$H$20,0)&lt;=ROUNDUP((COUNT($H$5:$H$20)-COUNTIF($H$5:$H$20,0))*75%,0),"B+","B"))))</f>
        <v>76</v>
      </c>
      <c r="M14" s="185" t="s">
        <f>IF(I14=0,"C",IF(RANK(I14,$I$5:$I$20,0)&lt;=ROUNDUP((COUNT($I$5:$I$20)-COUNTIF($I$5:$I$20,0))*25%,0),"A",IF(RANK(I14,$I$5:$I$20,0)&lt;=ROUNDUP((COUNT($I$5:$I$20)-COUNTIF($I$5:$I$20,0))*50%,0),"A-",IF(RANK(I14,$I$5:$I$20,0)&lt;=ROUNDUP((COUNT($I$5:$I$20)-COUNTIF($I$5:$I$20,0))*75%,0),"B+","B"))))</f>
        <v>63</v>
      </c>
      <c r="N14" s="185" t="s">
        <f>IF(J14=0,"C",IF(RANK(J14,$J$5:$J$20,0)&lt;=ROUNDUP((COUNT($J$5:$J$20)-COUNTIF($J$5:$J$20,0))*25%,0),"A",IF(RANK(J14,$J$5:$J$20,0)&lt;=ROUNDUP((COUNT($J$5:$J$20)-COUNTIF($J$5:$J$20,0))*50%,0),"A-",IF(RANK(J14,$J$5:$J$20,0)&lt;=ROUNDUP((COUNT($J$5:$J$20)-COUNTIF($J$5:$J$20,0))*75%,0),"B+","B"))))</f>
        <v>63</v>
      </c>
      <c r="O14" s="185" t="s">
        <f>IF(K14=0,"C",IF(RANK(K14,$K$5:$K$20,0)&lt;=ROUNDUP((COUNT($K$5:$K$20)-COUNTIF($K$5:$K$20,0))*25%,0),"A",IF(RANK(K14,$K$5:$K$20,0)&lt;=ROUNDUP((COUNT($K$5:$K$20)-COUNTIF($K$5:$K$20,0))*50%,0),"A-",IF(RANK(K14,$K$5:$K$20,0)&lt;=ROUNDUP((COUNT($K$5:$K$20)-COUNTIF($K$5:$K$20,0))*75%,0),"B+","B"))))</f>
        <v>76</v>
      </c>
      <c r="P14" s="185" t="s">
        <f>IF(D14&lt;20,"C",IF(RANK(D14,$D$5:$D$20,0)&lt;=ROUNDUP(COUNT($D$5:$D$20)*25%,0),"A",IF(RANK(D14,$D$5:$D$20,0)&lt;=ROUNDUP(COUNT($D$5:$D$20)*50%,0),"A-",IF(RANK(D14,$D$5:$D$20,0)&lt;=ROUNDUP(COUNT($D$5:$D$20)*75%,0),"B+","B"))))</f>
        <v>117</v>
      </c>
      <c r="Q14" s="185" t="s">
        <f>"今天的课程主要进行了对于博弈论的学习，通过运用博弈论来解决一道CSP-S的压轴题《贪吃蛇》。在晚上组织了同学们参加atcoder的比赛，体验与全球信奥选手同台竞技的氛围，锻炼孩子的思维能力，激发孩子的竞争意识与学习动力。今天的测试为OI赛制，模拟CSP-S复赛的真实环境，"&amp;C14&amp;"在今天的测试中表现为"&amp;P14&amp;"。"&amp;IF(P14="A","整体表现优秀，能够熟练掌握并灵活运用知识解决复杂问题，展现了清晰的思维和扎实的功底。在补题环节，会与同学的交流自己的想法，并帮助同学解决代码问题，体现较好的表达与合作能力。希望孩子能继续保持深入钻研，多参加竞赛以拓展视野，并提升自我。",IF(P14="A-","整体表现较好，能够较好掌握知识并解决大部分问题，但在细节和稳定性方面仍有提升空间。学习过程中思路较清晰，但有时在时间把握和题目细节上稍显不足。后续会对孩子强调：在复盘中多关注错误环节，提升解题准确性。",IF(P14="B+","表现良好，基本掌握知识点，能够完成多数任务，思路有时不够稳定。课堂学习积极，但在题目分析深度和解题完整性上仍有不足，需要进一步提升。后续会对孩子加强训练的系统性，多总结解题套路以增强稳健性。",IF(P14="B","完成情况不错，能理解部分知识，但在综合运用方面有一定困难。遇到复杂题目时容易卡壳，说明理解尚不够牢固，基础需要更扎实。后续会对孩子分阶段巩固基础，逐步增加难度训练，以提高整体水平。",IF(P14="C","本次测试发挥欠佳，存在较大知识空白和方法性问题。学习过程中缺乏系统性，导致遇到新题时难以找到切入点，需要循序渐进建立知识框架。后续会从孩子欠缺的知识点入手，逐步补齐短板，并进行针对性训练。","")))))</f>
        <v>598</v>
      </c>
      <c r="R14" s="185"/>
    </row>
    <row r="15" ht="16.5" customHeight="1">
      <c r="A15" s="178" t="n">
        <v>10</v>
      </c>
      <c r="B15" s="178" t="s">
        <v>11</v>
      </c>
      <c r="C15" s="178" t="s">
        <v>11</v>
      </c>
      <c r="D15" s="186" t="n">
        <v>104</v>
      </c>
      <c r="E15" s="7" t="s">
        <v>117</v>
      </c>
      <c r="F15" s="7" t="s">
        <v>117</v>
      </c>
      <c r="G15" s="65" t="s">
        <v>117</v>
      </c>
      <c r="H15" s="180" t="n">
        <v>76</v>
      </c>
      <c r="I15" s="180" t="n">
        <v>24</v>
      </c>
      <c r="J15" s="180" t="n">
        <v>4</v>
      </c>
      <c r="K15" s="180" t="n">
        <v>0</v>
      </c>
      <c r="L15" s="185" t="s">
        <f>IF(H15=0,"C",IF(RANK(H15,$H$5:$H$20,0)&lt;=ROUNDUP((COUNT($H$5:$H$20)-COUNTIF($H$5:$H$20,0))*25%,0),"A",IF(RANK(H15,$H$5:$H$20,0)&lt;=ROUNDUP((COUNT($H$5:$H$20)-COUNTIF($H$5:$H$20,0))*50%,0),"A-",IF(RANK(H15,$H$5:$H$20,0)&lt;=ROUNDUP((COUNT($H$5:$H$20)-COUNTIF($H$5:$H$20,0))*75%,0),"B+","B"))))</f>
        <v>104</v>
      </c>
      <c r="M15" s="185" t="s">
        <f>IF(I15=0,"C",IF(RANK(I15,$I$5:$I$20,0)&lt;=ROUNDUP((COUNT($I$5:$I$20)-COUNTIF($I$5:$I$20,0))*25%,0),"A",IF(RANK(I15,$I$5:$I$20,0)&lt;=ROUNDUP((COUNT($I$5:$I$20)-COUNTIF($I$5:$I$20,0))*50%,0),"A-",IF(RANK(I15,$I$5:$I$20,0)&lt;=ROUNDUP((COUNT($I$5:$I$20)-COUNTIF($I$5:$I$20,0))*75%,0),"B+","B"))))</f>
        <v>64</v>
      </c>
      <c r="N15" s="185" t="s">
        <f>IF(J15=0,"C",IF(RANK(J15,$J$5:$J$20,0)&lt;=ROUNDUP((COUNT($J$5:$J$20)-COUNTIF($J$5:$J$20,0))*25%,0),"A",IF(RANK(J15,$J$5:$J$20,0)&lt;=ROUNDUP((COUNT($J$5:$J$20)-COUNTIF($J$5:$J$20,0))*50%,0),"A-",IF(RANK(J15,$J$5:$J$20,0)&lt;=ROUNDUP((COUNT($J$5:$J$20)-COUNTIF($J$5:$J$20,0))*75%,0),"B+","B"))))</f>
        <v>63</v>
      </c>
      <c r="O15" s="185" t="s">
        <f>IF(K15=0,"C",IF(RANK(K15,$K$5:$K$20,0)&lt;=ROUNDUP((COUNT($K$5:$K$20)-COUNTIF($K$5:$K$20,0))*25%,0),"A",IF(RANK(K15,$K$5:$K$20,0)&lt;=ROUNDUP((COUNT($K$5:$K$20)-COUNTIF($K$5:$K$20,0))*50%,0),"A-",IF(RANK(K15,$K$5:$K$20,0)&lt;=ROUNDUP((COUNT($K$5:$K$20)-COUNTIF($K$5:$K$20,0))*75%,0),"B+","B"))))</f>
        <v>76</v>
      </c>
      <c r="P15" s="185" t="s">
        <f>IF(D15&lt;20,"C",IF(RANK(D15,$D$5:$D$20,0)&lt;=ROUNDUP(COUNT($D$5:$D$20)*25%,0),"A",IF(RANK(D15,$D$5:$D$20,0)&lt;=ROUNDUP(COUNT($D$5:$D$20)*50%,0),"A-",IF(RANK(D15,$D$5:$D$20,0)&lt;=ROUNDUP(COUNT($D$5:$D$20)*75%,0),"B+","B"))))</f>
        <v>117</v>
      </c>
      <c r="Q15" s="185" t="s">
        <f>"今天的课程主要进行了对于博弈论的学习，通过运用博弈论来解决一道CSP-S的压轴题《贪吃蛇》。在晚上组织了同学们参加atcoder的比赛，体验与全球信奥选手同台竞技的氛围，锻炼孩子的思维能力，激发孩子的竞争意识与学习动力。今天的测试为OI赛制，模拟CSP-S复赛的真实环境，"&amp;C15&amp;"在今天的测试中表现为"&amp;P15&amp;"。"&amp;IF(P15="A","整体表现优秀，能够熟练掌握并灵活运用知识解决复杂问题，展现了清晰的思维和扎实的功底。在补题环节，会与同学的交流自己的想法，并帮助同学解决代码问题，体现较好的表达与合作能力。希望孩子能继续保持深入钻研，多参加竞赛以拓展视野，并提升自我。",IF(P15="A-","整体表现较好，能够较好掌握知识并解决大部分问题，但在细节和稳定性方面仍有提升空间。学习过程中思路较清晰，但有时在时间把握和题目细节上稍显不足。后续会对孩子强调：在复盘中多关注错误环节，提升解题准确性。",IF(P15="B+","表现良好，基本掌握知识点，能够完成多数任务，思路有时不够稳定。课堂学习积极，但在题目分析深度和解题完整性上仍有不足，需要进一步提升。后续会对孩子加强训练的系统性，多总结解题套路以增强稳健性。",IF(P15="B","完成情况不错，能理解部分知识，但在综合运用方面有一定困难。遇到复杂题目时容易卡壳，说明理解尚不够牢固，基础需要更扎实。后续会对孩子分阶段巩固基础，逐步增加难度训练，以提高整体水平。",IF(P15="C","本次测试发挥欠佳，存在较大知识空白和方法性问题。学习过程中缺乏系统性，导致遇到新题时难以找到切入点，需要循序渐进建立知识框架。后续会从孩子欠缺的知识点入手，逐步补齐短板，并进行针对性训练。","")))))</f>
        <v>599</v>
      </c>
      <c r="R15" s="185"/>
    </row>
    <row r="16" ht="16.5" customHeight="1">
      <c r="A16" s="178" t="n">
        <v>12</v>
      </c>
      <c r="B16" s="178" t="s">
        <v>19</v>
      </c>
      <c r="C16" s="178" t="s">
        <v>19</v>
      </c>
      <c r="D16" s="186" t="n">
        <v>64</v>
      </c>
      <c r="E16" s="7" t="s">
        <v>117</v>
      </c>
      <c r="F16" s="7" t="s">
        <v>117</v>
      </c>
      <c r="G16" s="65" t="s">
        <v>117</v>
      </c>
      <c r="H16" s="180" t="n">
        <v>20</v>
      </c>
      <c r="I16" s="180" t="n">
        <v>40</v>
      </c>
      <c r="J16" s="180" t="n">
        <v>4</v>
      </c>
      <c r="K16" s="180" t="n">
        <v>0</v>
      </c>
      <c r="L16" s="185" t="s">
        <f>IF(H16=0,"C",IF(RANK(H16,$H$5:$H$20,0)&lt;=ROUNDUP((COUNT($H$5:$H$20)-COUNTIF($H$5:$H$20,0))*25%,0),"A",IF(RANK(H16,$H$5:$H$20,0)&lt;=ROUNDUP((COUNT($H$5:$H$20)-COUNTIF($H$5:$H$20,0))*50%,0),"A-",IF(RANK(H16,$H$5:$H$20,0)&lt;=ROUNDUP((COUNT($H$5:$H$20)-COUNTIF($H$5:$H$20,0))*75%,0),"B+","B"))))</f>
        <v>117</v>
      </c>
      <c r="M16" s="185" t="s">
        <f>IF(I16=0,"C",IF(RANK(I16,$I$5:$I$20,0)&lt;=ROUNDUP((COUNT($I$5:$I$20)-COUNTIF($I$5:$I$20,0))*25%,0),"A",IF(RANK(I16,$I$5:$I$20,0)&lt;=ROUNDUP((COUNT($I$5:$I$20)-COUNTIF($I$5:$I$20,0))*50%,0),"A-",IF(RANK(I16,$I$5:$I$20,0)&lt;=ROUNDUP((COUNT($I$5:$I$20)-COUNTIF($I$5:$I$20,0))*75%,0),"B+","B"))))</f>
        <v>117</v>
      </c>
      <c r="N16" s="185" t="s">
        <f>IF(J16=0,"C",IF(RANK(J16,$J$5:$J$20,0)&lt;=ROUNDUP((COUNT($J$5:$J$20)-COUNTIF($J$5:$J$20,0))*25%,0),"A",IF(RANK(J16,$J$5:$J$20,0)&lt;=ROUNDUP((COUNT($J$5:$J$20)-COUNTIF($J$5:$J$20,0))*50%,0),"A-",IF(RANK(J16,$J$5:$J$20,0)&lt;=ROUNDUP((COUNT($J$5:$J$20)-COUNTIF($J$5:$J$20,0))*75%,0),"B+","B"))))</f>
        <v>63</v>
      </c>
      <c r="O16" s="185" t="s">
        <f>IF(K16=0,"C",IF(RANK(K16,$K$5:$K$20,0)&lt;=ROUNDUP((COUNT($K$5:$K$20)-COUNTIF($K$5:$K$20,0))*25%,0),"A",IF(RANK(K16,$K$5:$K$20,0)&lt;=ROUNDUP((COUNT($K$5:$K$20)-COUNTIF($K$5:$K$20,0))*50%,0),"A-",IF(RANK(K16,$K$5:$K$20,0)&lt;=ROUNDUP((COUNT($K$5:$K$20)-COUNTIF($K$5:$K$20,0))*75%,0),"B+","B"))))</f>
        <v>76</v>
      </c>
      <c r="P16" s="185" t="s">
        <f>IF(D16&lt;20,"C",IF(RANK(D16,$D$5:$D$20,0)&lt;=ROUNDUP(COUNT($D$5:$D$20)*25%,0),"A",IF(RANK(D16,$D$5:$D$20,0)&lt;=ROUNDUP(COUNT($D$5:$D$20)*50%,0),"A-",IF(RANK(D16,$D$5:$D$20,0)&lt;=ROUNDUP(COUNT($D$5:$D$20)*75%,0),"B+","B"))))</f>
        <v>117</v>
      </c>
      <c r="Q16" s="185" t="s">
        <f>"今天的课程主要进行了对于博弈论的学习，通过运用博弈论来解决一道CSP-S的压轴题《贪吃蛇》。在晚上组织了同学们参加atcoder的比赛，体验与全球信奥选手同台竞技的氛围，锻炼孩子的思维能力，激发孩子的竞争意识与学习动力。今天的测试为OI赛制，模拟CSP-S复赛的真实环境，"&amp;C16&amp;"在今天的测试中表现为"&amp;P16&amp;"。"&amp;IF(P16="A","整体表现优秀，能够熟练掌握并灵活运用知识解决复杂问题，展现了清晰的思维和扎实的功底。在补题环节，会与同学的交流自己的想法，并帮助同学解决代码问题，体现较好的表达与合作能力。希望孩子能继续保持深入钻研，多参加竞赛以拓展视野，并提升自我。",IF(P16="A-","整体表现较好，能够较好掌握知识并解决大部分问题，但在细节和稳定性方面仍有提升空间。学习过程中思路较清晰，但有时在时间把握和题目细节上稍显不足。后续会对孩子强调：在复盘中多关注错误环节，提升解题准确性。",IF(P16="B+","表现良好，基本掌握知识点，能够完成多数任务，思路有时不够稳定。课堂学习积极，但在题目分析深度和解题完整性上仍有不足，需要进一步提升。后续会对孩子加强训练的系统性，多总结解题套路以增强稳健性。",IF(P16="B","完成情况不错，能理解部分知识，但在综合运用方面有一定困难。遇到复杂题目时容易卡壳，说明理解尚不够牢固，基础需要更扎实。后续会对孩子分阶段巩固基础，逐步增加难度训练，以提高整体水平。",IF(P16="C","本次测试发挥欠佳，存在较大知识空白和方法性问题。学习过程中缺乏系统性，导致遇到新题时难以找到切入点，需要循序渐进建立知识框架。后续会从孩子欠缺的知识点入手，逐步补齐短板，并进行针对性训练。","")))))</f>
        <v>600</v>
      </c>
      <c r="R16" s="185"/>
    </row>
    <row r="17" ht="16.5" customHeight="1">
      <c r="A17" s="178" t="n">
        <v>13</v>
      </c>
      <c r="B17" s="178" t="s">
        <v>3</v>
      </c>
      <c r="C17" s="178" t="s">
        <v>3</v>
      </c>
      <c r="D17" s="186" t="n">
        <v>52</v>
      </c>
      <c r="E17" s="7" t="s">
        <v>64</v>
      </c>
      <c r="F17" s="7" t="s">
        <v>64</v>
      </c>
      <c r="G17" s="65" t="s">
        <v>64</v>
      </c>
      <c r="H17" s="180" t="n">
        <v>44</v>
      </c>
      <c r="I17" s="180" t="n">
        <v>4</v>
      </c>
      <c r="J17" s="180" t="n">
        <v>4</v>
      </c>
      <c r="K17" s="180" t="n">
        <v>0</v>
      </c>
      <c r="L17" s="185" t="s">
        <f>IF(H17=0,"C",IF(RANK(H17,$H$5:$H$20,0)&lt;=ROUNDUP((COUNT($H$5:$H$20)-COUNTIF($H$5:$H$20,0))*25%,0),"A",IF(RANK(H17,$H$5:$H$20,0)&lt;=ROUNDUP((COUNT($H$5:$H$20)-COUNTIF($H$5:$H$20,0))*50%,0),"A-",IF(RANK(H17,$H$5:$H$20,0)&lt;=ROUNDUP((COUNT($H$5:$H$20)-COUNTIF($H$5:$H$20,0))*75%,0),"B+","B"))))</f>
        <v>117</v>
      </c>
      <c r="M17" s="185" t="s">
        <f>IF(I17=0,"C",IF(RANK(I17,$I$5:$I$20,0)&lt;=ROUNDUP((COUNT($I$5:$I$20)-COUNTIF($I$5:$I$20,0))*25%,0),"A",IF(RANK(I17,$I$5:$I$20,0)&lt;=ROUNDUP((COUNT($I$5:$I$20)-COUNTIF($I$5:$I$20,0))*50%,0),"A-",IF(RANK(I17,$I$5:$I$20,0)&lt;=ROUNDUP((COUNT($I$5:$I$20)-COUNTIF($I$5:$I$20,0))*75%,0),"B+","B"))))</f>
        <v>64</v>
      </c>
      <c r="N17" s="185" t="s">
        <f>IF(J17=0,"C",IF(RANK(J17,$J$5:$J$20,0)&lt;=ROUNDUP((COUNT($J$5:$J$20)-COUNTIF($J$5:$J$20,0))*25%,0),"A",IF(RANK(J17,$J$5:$J$20,0)&lt;=ROUNDUP((COUNT($J$5:$J$20)-COUNTIF($J$5:$J$20,0))*50%,0),"A-",IF(RANK(J17,$J$5:$J$20,0)&lt;=ROUNDUP((COUNT($J$5:$J$20)-COUNTIF($J$5:$J$20,0))*75%,0),"B+","B"))))</f>
        <v>63</v>
      </c>
      <c r="O17" s="185" t="s">
        <f>IF(K17=0,"C",IF(RANK(K17,$K$5:$K$20,0)&lt;=ROUNDUP((COUNT($K$5:$K$20)-COUNTIF($K$5:$K$20,0))*25%,0),"A",IF(RANK(K17,$K$5:$K$20,0)&lt;=ROUNDUP((COUNT($K$5:$K$20)-COUNTIF($K$5:$K$20,0))*50%,0),"A-",IF(RANK(K17,$K$5:$K$20,0)&lt;=ROUNDUP((COUNT($K$5:$K$20)-COUNTIF($K$5:$K$20,0))*75%,0),"B+","B"))))</f>
        <v>76</v>
      </c>
      <c r="P17" s="185" t="s">
        <f>IF(D17&lt;20,"C",IF(RANK(D17,$D$5:$D$20,0)&lt;=ROUNDUP(COUNT($D$5:$D$20)*25%,0),"A",IF(RANK(D17,$D$5:$D$20,0)&lt;=ROUNDUP(COUNT($D$5:$D$20)*50%,0),"A-",IF(RANK(D17,$D$5:$D$20,0)&lt;=ROUNDUP(COUNT($D$5:$D$20)*75%,0),"B+","B"))))</f>
        <v>64</v>
      </c>
      <c r="Q17" s="185" t="s">
        <f>"今天的课程主要进行了对于博弈论的学习，通过运用博弈论来解决一道CSP-S的压轴题《贪吃蛇》。在晚上组织了同学们参加atcoder的比赛，体验与全球信奥选手同台竞技的氛围，锻炼孩子的思维能力，激发孩子的竞争意识与学习动力。今天的测试为OI赛制，模拟CSP-S复赛的真实环境，"&amp;C17&amp;"在今天的测试中表现为"&amp;P17&amp;"。"&amp;IF(P17="A","整体表现优秀，能够熟练掌握并灵活运用知识解决复杂问题，展现了清晰的思维和扎实的功底。在补题环节，会与同学的交流自己的想法，并帮助同学解决代码问题，体现较好的表达与合作能力。希望孩子能继续保持深入钻研，多参加竞赛以拓展视野，并提升自我。",IF(P17="A-","整体表现较好，能够较好掌握知识并解决大部分问题，但在细节和稳定性方面仍有提升空间。学习过程中思路较清晰，但有时在时间把握和题目细节上稍显不足。后续会对孩子强调：在复盘中多关注错误环节，提升解题准确性。",IF(P17="B+","表现良好，基本掌握知识点，能够完成多数任务，思路有时不够稳定。课堂学习积极，但在题目分析深度和解题完整性上仍有不足，需要进一步提升。后续会对孩子加强训练的系统性，多总结解题套路以增强稳健性。",IF(P17="B","完成情况不错，能理解部分知识，但在综合运用方面有一定困难。遇到复杂题目时容易卡壳，说明理解尚不够牢固，基础需要更扎实。后续会对孩子分阶段巩固基础，逐步增加难度训练，以提高整体水平。",IF(P17="C","本次测试发挥欠佳，存在较大知识空白和方法性问题。学习过程中缺乏系统性，导致遇到新题时难以找到切入点，需要循序渐进建立知识框架。后续会从孩子欠缺的知识点入手，逐步补齐短板，并进行针对性训练。","")))))</f>
        <v>601</v>
      </c>
      <c r="R17" s="185"/>
    </row>
    <row r="18" ht="43.5" customHeight="1">
      <c r="A18" s="178" t="n">
        <v>13</v>
      </c>
      <c r="B18" s="178" t="s">
        <v>9</v>
      </c>
      <c r="C18" s="178" t="s">
        <v>9</v>
      </c>
      <c r="D18" s="186" t="n">
        <v>52</v>
      </c>
      <c r="E18" s="7" t="s">
        <v>117</v>
      </c>
      <c r="F18" s="7" t="s">
        <v>117</v>
      </c>
      <c r="G18" s="65" t="s">
        <v>64</v>
      </c>
      <c r="H18" s="180" t="n">
        <v>0</v>
      </c>
      <c r="I18" s="180" t="n">
        <v>28</v>
      </c>
      <c r="J18" s="180" t="n">
        <v>4</v>
      </c>
      <c r="K18" s="180" t="n">
        <v>20</v>
      </c>
      <c r="L18" s="185" t="s">
        <f>IF(H18=0,"C",IF(RANK(H18,$H$5:$H$20,0)&lt;=ROUNDUP((COUNT($H$5:$H$20)-COUNTIF($H$5:$H$20,0))*25%,0),"A",IF(RANK(H18,$H$5:$H$20,0)&lt;=ROUNDUP((COUNT($H$5:$H$20)-COUNTIF($H$5:$H$20,0))*50%,0),"A-",IF(RANK(H18,$H$5:$H$20,0)&lt;=ROUNDUP((COUNT($H$5:$H$20)-COUNTIF($H$5:$H$20,0))*75%,0),"B+","B"))))</f>
        <v>76</v>
      </c>
      <c r="M18" s="185" t="s">
        <f>IF(I18=0,"C",IF(RANK(I18,$I$5:$I$20,0)&lt;=ROUNDUP((COUNT($I$5:$I$20)-COUNTIF($I$5:$I$20,0))*25%,0),"A",IF(RANK(I18,$I$5:$I$20,0)&lt;=ROUNDUP((COUNT($I$5:$I$20)-COUNTIF($I$5:$I$20,0))*50%,0),"A-",IF(RANK(I18,$I$5:$I$20,0)&lt;=ROUNDUP((COUNT($I$5:$I$20)-COUNTIF($I$5:$I$20,0))*75%,0),"B+","B"))))</f>
        <v>117</v>
      </c>
      <c r="N18" s="185" t="s">
        <f>IF(J18=0,"C",IF(RANK(J18,$J$5:$J$20,0)&lt;=ROUNDUP((COUNT($J$5:$J$20)-COUNTIF($J$5:$J$20,0))*25%,0),"A",IF(RANK(J18,$J$5:$J$20,0)&lt;=ROUNDUP((COUNT($J$5:$J$20)-COUNTIF($J$5:$J$20,0))*50%,0),"A-",IF(RANK(J18,$J$5:$J$20,0)&lt;=ROUNDUP((COUNT($J$5:$J$20)-COUNTIF($J$5:$J$20,0))*75%,0),"B+","B"))))</f>
        <v>63</v>
      </c>
      <c r="O18" s="185" t="s">
        <f>IF(K18=0,"C",IF(RANK(K18,$K$5:$K$20,0)&lt;=ROUNDUP((COUNT($K$5:$K$20)-COUNTIF($K$5:$K$20,0))*25%,0),"A",IF(RANK(K18,$K$5:$K$20,0)&lt;=ROUNDUP((COUNT($K$5:$K$20)-COUNTIF($K$5:$K$20,0))*50%,0),"A-",IF(RANK(K18,$K$5:$K$20,0)&lt;=ROUNDUP((COUNT($K$5:$K$20)-COUNTIF($K$5:$K$20,0))*75%,0),"B+","B"))))</f>
        <v>104</v>
      </c>
      <c r="P18" s="185" t="s">
        <f>IF(D18&lt;20,"C",IF(RANK(D18,$D$5:$D$20,0)&lt;=ROUNDUP(COUNT($D$5:$D$20)*25%,0),"A",IF(RANK(D18,$D$5:$D$20,0)&lt;=ROUNDUP(COUNT($D$5:$D$20)*50%,0),"A-",IF(RANK(D18,$D$5:$D$20,0)&lt;=ROUNDUP(COUNT($D$5:$D$20)*75%,0),"B+","B"))))</f>
        <v>64</v>
      </c>
      <c r="Q18" s="395" t="s">
        <v>602</v>
      </c>
      <c r="R18" s="185"/>
    </row>
    <row r="19" ht="16.5" customHeight="1">
      <c r="A19" s="178" t="n">
        <v>13</v>
      </c>
      <c r="B19" s="178" t="s">
        <v>18</v>
      </c>
      <c r="C19" s="178" t="s">
        <v>18</v>
      </c>
      <c r="D19" s="186" t="n">
        <v>52</v>
      </c>
      <c r="E19" s="7" t="s">
        <v>64</v>
      </c>
      <c r="F19" s="7" t="s">
        <v>64</v>
      </c>
      <c r="G19" s="65" t="s">
        <v>64</v>
      </c>
      <c r="H19" s="180" t="n">
        <v>20</v>
      </c>
      <c r="I19" s="180" t="n">
        <v>28</v>
      </c>
      <c r="J19" s="180" t="n">
        <v>4</v>
      </c>
      <c r="K19" s="180" t="n">
        <v>0</v>
      </c>
      <c r="L19" s="185" t="s">
        <f>IF(H19=0,"C",IF(RANK(H19,$H$5:$H$20,0)&lt;=ROUNDUP((COUNT($H$5:$H$20)-COUNTIF($H$5:$H$20,0))*25%,0),"A",IF(RANK(H19,$H$5:$H$20,0)&lt;=ROUNDUP((COUNT($H$5:$H$20)-COUNTIF($H$5:$H$20,0))*50%,0),"A-",IF(RANK(H19,$H$5:$H$20,0)&lt;=ROUNDUP((COUNT($H$5:$H$20)-COUNTIF($H$5:$H$20,0))*75%,0),"B+","B"))))</f>
        <v>117</v>
      </c>
      <c r="M19" s="185" t="s">
        <f>IF(I19=0,"C",IF(RANK(I19,$I$5:$I$20,0)&lt;=ROUNDUP((COUNT($I$5:$I$20)-COUNTIF($I$5:$I$20,0))*25%,0),"A",IF(RANK(I19,$I$5:$I$20,0)&lt;=ROUNDUP((COUNT($I$5:$I$20)-COUNTIF($I$5:$I$20,0))*50%,0),"A-",IF(RANK(I19,$I$5:$I$20,0)&lt;=ROUNDUP((COUNT($I$5:$I$20)-COUNTIF($I$5:$I$20,0))*75%,0),"B+","B"))))</f>
        <v>117</v>
      </c>
      <c r="N19" s="185" t="s">
        <f>IF(J19=0,"C",IF(RANK(J19,$J$5:$J$20,0)&lt;=ROUNDUP((COUNT($J$5:$J$20)-COUNTIF($J$5:$J$20,0))*25%,0),"A",IF(RANK(J19,$J$5:$J$20,0)&lt;=ROUNDUP((COUNT($J$5:$J$20)-COUNTIF($J$5:$J$20,0))*50%,0),"A-",IF(RANK(J19,$J$5:$J$20,0)&lt;=ROUNDUP((COUNT($J$5:$J$20)-COUNTIF($J$5:$J$20,0))*75%,0),"B+","B"))))</f>
        <v>63</v>
      </c>
      <c r="O19" s="185" t="s">
        <f>IF(K19=0,"C",IF(RANK(K19,$K$5:$K$20,0)&lt;=ROUNDUP((COUNT($K$5:$K$20)-COUNTIF($K$5:$K$20,0))*25%,0),"A",IF(RANK(K19,$K$5:$K$20,0)&lt;=ROUNDUP((COUNT($K$5:$K$20)-COUNTIF($K$5:$K$20,0))*50%,0),"A-",IF(RANK(K19,$K$5:$K$20,0)&lt;=ROUNDUP((COUNT($K$5:$K$20)-COUNTIF($K$5:$K$20,0))*75%,0),"B+","B"))))</f>
        <v>76</v>
      </c>
      <c r="P19" s="185" t="s">
        <f>IF(D19&lt;20,"C",IF(RANK(D19,$D$5:$D$20,0)&lt;=ROUNDUP(COUNT($D$5:$D$20)*25%,0),"A",IF(RANK(D19,$D$5:$D$20,0)&lt;=ROUNDUP(COUNT($D$5:$D$20)*50%,0),"A-",IF(RANK(D19,$D$5:$D$20,0)&lt;=ROUNDUP(COUNT($D$5:$D$20)*75%,0),"B+","B"))))</f>
        <v>64</v>
      </c>
      <c r="Q19" s="185" t="s">
        <f>"今天的课程主要进行了对于博弈论的学习，通过运用博弈论来解决一道CSP-S的压轴题《贪吃蛇》。在晚上组织了同学们参加atcoder的比赛，体验与全球信奥选手同台竞技的氛围，锻炼孩子的思维能力，激发孩子的竞争意识与学习动力。今天的测试为OI赛制，模拟CSP-S复赛的真实环境，"&amp;C19&amp;"在今天的测试中表现为"&amp;P19&amp;"。"&amp;IF(P19="A","整体表现优秀，能够熟练掌握并灵活运用知识解决复杂问题，展现了清晰的思维和扎实的功底。在补题环节，会与同学的交流自己的想法，并帮助同学解决代码问题，体现较好的表达与合作能力。希望孩子能继续保持深入钻研，多参加竞赛以拓展视野，并提升自我。",IF(P19="A-","整体表现较好，能够较好掌握知识并解决大部分问题，但在细节和稳定性方面仍有提升空间。学习过程中思路较清晰，但有时在时间把握和题目细节上稍显不足。后续会对孩子强调：在复盘中多关注错误环节，提升解题准确性。",IF(P19="B+","表现良好，基本掌握知识点，能够完成多数任务，思路有时不够稳定。课堂学习积极，但在题目分析深度和解题完整性上仍有不足，需要进一步提升。后续会对孩子加强训练的系统性，多总结解题套路以增强稳健性。",IF(P19="B","完成情况不错，能理解部分知识，但在综合运用方面有一定困难。遇到复杂题目时容易卡壳，说明理解尚不够牢固，基础需要更扎实。后续会对孩子分阶段巩固基础，逐步增加难度训练，以提高整体水平。",IF(P19="C","本次测试发挥欠佳，存在较大知识空白和方法性问题。学习过程中缺乏系统性，导致遇到新题时难以找到切入点，需要循序渐进建立知识框架。后续会从孩子欠缺的知识点入手，逐步补齐短板，并进行针对性训练。","")))))</f>
        <v>603</v>
      </c>
      <c r="R19" s="185"/>
    </row>
    <row r="20" ht="29.25" customHeight="1">
      <c r="A20" s="178" t="n">
        <v>16</v>
      </c>
      <c r="B20" s="178" t="s">
        <v>8</v>
      </c>
      <c r="C20" s="178" t="s">
        <v>8</v>
      </c>
      <c r="D20" s="186" t="n">
        <v>48</v>
      </c>
      <c r="E20" s="7" t="s">
        <v>64</v>
      </c>
      <c r="F20" s="7" t="s">
        <v>64</v>
      </c>
      <c r="G20" s="65" t="s">
        <v>137</v>
      </c>
      <c r="H20" s="180" t="n">
        <v>20</v>
      </c>
      <c r="I20" s="180" t="n">
        <v>24</v>
      </c>
      <c r="J20" s="180" t="n">
        <v>4</v>
      </c>
      <c r="K20" s="180" t="n">
        <v>0</v>
      </c>
      <c r="L20" s="185" t="s">
        <f>IF(H20=0,"C",IF(RANK(H20,$H$5:$H$20,0)&lt;=ROUNDUP((COUNT($H$5:$H$20)-COUNTIF($H$5:$H$20,0))*25%,0),"A",IF(RANK(H20,$H$5:$H$20,0)&lt;=ROUNDUP((COUNT($H$5:$H$20)-COUNTIF($H$5:$H$20,0))*50%,0),"A-",IF(RANK(H20,$H$5:$H$20,0)&lt;=ROUNDUP((COUNT($H$5:$H$20)-COUNTIF($H$5:$H$20,0))*75%,0),"B+","B"))))</f>
        <v>117</v>
      </c>
      <c r="M20" s="185" t="s">
        <f>IF(I20=0,"C",IF(RANK(I20,$I$5:$I$20,0)&lt;=ROUNDUP((COUNT($I$5:$I$20)-COUNTIF($I$5:$I$20,0))*25%,0),"A",IF(RANK(I20,$I$5:$I$20,0)&lt;=ROUNDUP((COUNT($I$5:$I$20)-COUNTIF($I$5:$I$20,0))*50%,0),"A-",IF(RANK(I20,$I$5:$I$20,0)&lt;=ROUNDUP((COUNT($I$5:$I$20)-COUNTIF($I$5:$I$20,0))*75%,0),"B+","B"))))</f>
        <v>64</v>
      </c>
      <c r="N20" s="185" t="s">
        <f>IF(J20=0,"C",IF(RANK(J20,$J$5:$J$20,0)&lt;=ROUNDUP((COUNT($J$5:$J$20)-COUNTIF($J$5:$J$20,0))*25%,0),"A",IF(RANK(J20,$J$5:$J$20,0)&lt;=ROUNDUP((COUNT($J$5:$J$20)-COUNTIF($J$5:$J$20,0))*50%,0),"A-",IF(RANK(J20,$J$5:$J$20,0)&lt;=ROUNDUP((COUNT($J$5:$J$20)-COUNTIF($J$5:$J$20,0))*75%,0),"B+","B"))))</f>
        <v>63</v>
      </c>
      <c r="O20" s="185" t="s">
        <f>IF(K20=0,"C",IF(RANK(K20,$K$5:$K$20,0)&lt;=ROUNDUP((COUNT($K$5:$K$20)-COUNTIF($K$5:$K$20,0))*25%,0),"A",IF(RANK(K20,$K$5:$K$20,0)&lt;=ROUNDUP((COUNT($K$5:$K$20)-COUNTIF($K$5:$K$20,0))*50%,0),"A-",IF(RANK(K20,$K$5:$K$20,0)&lt;=ROUNDUP((COUNT($K$5:$K$20)-COUNTIF($K$5:$K$20,0))*75%,0),"B+","B"))))</f>
        <v>76</v>
      </c>
      <c r="P20" s="185" t="s">
        <f>IF(D20&lt;20,"C",IF(RANK(D20,$D$5:$D$20,0)&lt;=ROUNDUP(COUNT($D$5:$D$20)*25%,0),"A",IF(RANK(D20,$D$5:$D$20,0)&lt;=ROUNDUP(COUNT($D$5:$D$20)*50%,0),"A-",IF(RANK(D20,$D$5:$D$20,0)&lt;=ROUNDUP(COUNT($D$5:$D$20)*75%,0),"B+","B"))))</f>
        <v>64</v>
      </c>
      <c r="Q20" s="396" t="s">
        <v>604</v>
      </c>
      <c r="R20" s="185"/>
    </row>
    <row r="26" ht="29.25" customHeight="1"/>
  </sheetData>
  <mergeCells count="1">
    <mergeCell ref="A1:K3"/>
  </mergeCells>
  <phoneticPr fontId="1" type="noConversion"/>
  <dataValidations count="2">
    <dataValidation type="list" allowBlank="1" showErrorMessage="1" sqref="E5:G16">
      <formula1>"A+,A,A-,B+,B,B-,C+,C"</formula1>
    </dataValidation>
    <dataValidation type="list" allowBlank="1" showErrorMessage="1" sqref="E17:G20">
      <formula1>"A+,A,A-,B+,B,B-,C+,C"</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sheetData>
    <row r="1" ht="16.5" customHeight="1">
      <c r="A1" s="178" t="s">
        <v>605</v>
      </c>
      <c r="B1" s="178" t="s">
        <v>606</v>
      </c>
      <c r="C1" s="178" t="s">
        <v>38</v>
      </c>
      <c r="D1" s="178"/>
      <c r="E1" s="178"/>
      <c r="F1" s="178"/>
      <c r="G1" s="178"/>
      <c r="H1" s="178"/>
      <c r="I1" s="178"/>
      <c r="J1" s="178"/>
      <c r="K1" s="178"/>
      <c r="L1" s="178"/>
      <c r="M1" s="178"/>
      <c r="N1" s="178"/>
      <c r="O1" s="178"/>
      <c r="P1" s="178"/>
    </row>
    <row r="2" ht="29.25" customHeight="1">
      <c r="A2" s="178" t="n">
        <v>1</v>
      </c>
      <c r="B2" s="178" t="n">
        <v>4</v>
      </c>
      <c r="C2" s="178" t="s">
        <v>4</v>
      </c>
      <c r="D2" s="178" t="s">
        <v>4</v>
      </c>
      <c r="E2" s="397" t="s">
        <v>607</v>
      </c>
      <c r="F2" s="398" t="s">
        <v>608</v>
      </c>
      <c r="G2" s="399" t="s">
        <v>609</v>
      </c>
      <c r="H2" s="400" t="s">
        <v>610</v>
      </c>
      <c r="I2" s="401" t="s">
        <v>611</v>
      </c>
      <c r="J2" s="402" t="s">
        <v>612</v>
      </c>
      <c r="K2" s="403" t="s">
        <v>613</v>
      </c>
      <c r="L2" s="404" t="s">
        <v>614</v>
      </c>
      <c r="M2" s="405" t="s">
        <v>615</v>
      </c>
      <c r="N2" s="406" t="s">
        <v>614</v>
      </c>
      <c r="O2" s="407" t="s">
        <v>616</v>
      </c>
      <c r="P2" s="408" t="s">
        <v>617</v>
      </c>
    </row>
    <row r="3" ht="16.5" customHeight="1">
      <c r="B3" s="4" t="s">
        <v>618</v>
      </c>
      <c r="L3" s="4" t="s">
        <v>619</v>
      </c>
      <c r="N3" s="4" t="s">
        <v>620</v>
      </c>
      <c r="O3" s="4" t="s">
        <v>621</v>
      </c>
      <c r="P3" s="4" t="s">
        <v>622</v>
      </c>
    </row>
    <row r="5" ht="29.25" customHeight="1">
      <c r="A5" s="178" t="n">
        <v>2</v>
      </c>
      <c r="B5" s="178" t="n">
        <v>4</v>
      </c>
      <c r="C5" s="178" t="s">
        <v>4</v>
      </c>
      <c r="D5" s="178" t="s">
        <v>4</v>
      </c>
      <c r="E5" s="409" t="s">
        <v>623</v>
      </c>
      <c r="F5" s="182"/>
      <c r="G5" s="410" t="s">
        <v>624</v>
      </c>
      <c r="H5" s="411" t="s">
        <v>625</v>
      </c>
      <c r="I5" s="412" t="s">
        <v>626</v>
      </c>
      <c r="J5" s="413" t="s">
        <v>625</v>
      </c>
      <c r="K5" s="414" t="s">
        <v>627</v>
      </c>
      <c r="L5" s="415" t="s">
        <v>628</v>
      </c>
      <c r="M5" s="182"/>
      <c r="N5" s="416" t="s">
        <v>629</v>
      </c>
      <c r="O5" s="417" t="s">
        <v>630</v>
      </c>
      <c r="P5" s="418" t="s">
        <v>614</v>
      </c>
    </row>
    <row r="6" ht="16.5" customHeight="1">
      <c r="B6" s="4" t="s">
        <v>618</v>
      </c>
      <c r="L6" s="4" t="s">
        <v>631</v>
      </c>
      <c r="M6" s="4" t="s">
        <v>631</v>
      </c>
      <c r="N6" s="4" t="s">
        <v>631</v>
      </c>
      <c r="O6" s="4" t="s">
        <v>631</v>
      </c>
      <c r="P6" s="4" t="s">
        <v>631</v>
      </c>
    </row>
    <row r="8" ht="29.25" customHeight="1">
      <c r="A8" s="178" t="n">
        <v>3</v>
      </c>
      <c r="B8" s="178" t="n">
        <v>2</v>
      </c>
      <c r="C8" s="178" t="s">
        <v>4</v>
      </c>
      <c r="D8" s="178" t="s">
        <v>4</v>
      </c>
      <c r="E8" s="419" t="s">
        <v>632</v>
      </c>
      <c r="F8" s="420" t="s">
        <v>633</v>
      </c>
      <c r="G8" s="182" t="n">
        <v>0</v>
      </c>
      <c r="H8" s="421" t="s">
        <v>634</v>
      </c>
      <c r="I8" s="422" t="s">
        <v>635</v>
      </c>
      <c r="J8" s="423" t="s">
        <v>636</v>
      </c>
      <c r="K8" s="424" t="s">
        <v>614</v>
      </c>
    </row>
    <row r="9" ht="16.5" customHeight="1">
      <c r="G9" s="4" t="s">
        <v>637</v>
      </c>
      <c r="J9" s="4" t="s">
        <v>638</v>
      </c>
      <c r="K9" s="4" t="s">
        <v>639</v>
      </c>
    </row>
    <row r="11" ht="29.25" customHeight="1">
      <c r="A11" s="178" t="n">
        <v>4</v>
      </c>
      <c r="B11" s="178" t="n">
        <v>2</v>
      </c>
      <c r="C11" s="178" t="s">
        <v>4</v>
      </c>
      <c r="D11" s="178" t="s">
        <v>4</v>
      </c>
      <c r="E11" s="425" t="s">
        <v>640</v>
      </c>
      <c r="F11" s="426" t="s">
        <v>641</v>
      </c>
      <c r="G11" s="427" t="s">
        <v>642</v>
      </c>
      <c r="H11" s="428" t="s">
        <v>643</v>
      </c>
      <c r="I11" s="429" t="s">
        <v>636</v>
      </c>
      <c r="J11" s="182" t="n">
        <v>0</v>
      </c>
      <c r="K11" s="430" t="s">
        <v>644</v>
      </c>
    </row>
    <row r="12" ht="16.5" customHeight="1">
      <c r="G12" s="4" t="s">
        <v>645</v>
      </c>
      <c r="I12" s="4" t="s">
        <v>646</v>
      </c>
      <c r="J12" s="4" t="s">
        <v>647</v>
      </c>
      <c r="K12" s="4" t="s">
        <v>648</v>
      </c>
    </row>
    <row r="14" ht="29.25" customHeight="1">
      <c r="A14" s="178" t="n">
        <v>5</v>
      </c>
      <c r="B14" s="178" t="n">
        <v>6</v>
      </c>
      <c r="C14" s="178" t="s">
        <v>4</v>
      </c>
      <c r="D14" s="178" t="s">
        <v>4</v>
      </c>
      <c r="E14" s="431" t="s">
        <v>649</v>
      </c>
      <c r="F14" s="432" t="s">
        <v>650</v>
      </c>
      <c r="G14" s="433" t="s">
        <v>651</v>
      </c>
      <c r="H14" s="434" t="s">
        <v>652</v>
      </c>
      <c r="I14" s="435" t="s">
        <v>653</v>
      </c>
    </row>
    <row r="15" ht="16.5" customHeight="1">
      <c r="F15" s="4" t="s">
        <v>654</v>
      </c>
      <c r="H15" s="4" t="s">
        <v>631</v>
      </c>
      <c r="I15" s="4" t="s">
        <v>639</v>
      </c>
    </row>
    <row r="17" ht="43.5" customHeight="1">
      <c r="A17" s="46" t="n">
        <v>6</v>
      </c>
      <c r="B17" s="252" t="n">
        <v>9</v>
      </c>
      <c r="C17" s="178" t="s">
        <v>4</v>
      </c>
      <c r="D17" s="178" t="s">
        <v>4</v>
      </c>
      <c r="E17" s="436" t="s">
        <v>655</v>
      </c>
      <c r="F17" s="437" t="s">
        <v>656</v>
      </c>
      <c r="G17" s="438" t="s">
        <v>657</v>
      </c>
      <c r="H17" s="439" t="s">
        <v>658</v>
      </c>
      <c r="I17" s="440" t="s">
        <v>659</v>
      </c>
    </row>
    <row r="18" ht="16.5" customHeight="1">
      <c r="G18" s="4" t="s">
        <v>660</v>
      </c>
      <c r="H18" s="4" t="s">
        <v>661</v>
      </c>
      <c r="I18" s="4" t="s">
        <v>662</v>
      </c>
    </row>
    <row r="20" ht="43.5" customHeight="1">
      <c r="A20" s="46" t="n">
        <v>7</v>
      </c>
      <c r="B20" s="46" t="n">
        <v>1</v>
      </c>
      <c r="C20" s="178" t="s">
        <v>4</v>
      </c>
      <c r="D20" s="178" t="s">
        <v>4</v>
      </c>
      <c r="E20" s="441" t="s">
        <v>663</v>
      </c>
      <c r="F20" s="442" t="s">
        <v>664</v>
      </c>
      <c r="G20" s="443" t="s">
        <v>665</v>
      </c>
      <c r="H20" s="444" t="s">
        <v>666</v>
      </c>
      <c r="I20" s="445" t="s">
        <v>667</v>
      </c>
    </row>
    <row r="21" ht="16.5" customHeight="1">
      <c r="A21" s="46"/>
      <c r="B21" s="46"/>
      <c r="C21" s="46"/>
      <c r="D21" s="46"/>
      <c r="E21" s="46"/>
      <c r="F21" s="46"/>
      <c r="G21" s="46" t="s">
        <v>668</v>
      </c>
      <c r="H21" s="46" t="s">
        <v>669</v>
      </c>
      <c r="I21" s="46" t="s">
        <v>661</v>
      </c>
    </row>
    <row r="23" ht="43.5" customHeight="1">
      <c r="A23" s="46" t="n">
        <v>8</v>
      </c>
      <c r="B23" s="46" t="n">
        <v>1</v>
      </c>
      <c r="C23" s="178" t="s">
        <v>4</v>
      </c>
      <c r="D23" s="178" t="s">
        <v>4</v>
      </c>
      <c r="E23" s="446" t="s">
        <v>670</v>
      </c>
      <c r="F23" s="447" t="s">
        <v>671</v>
      </c>
      <c r="G23" s="448" t="s">
        <v>672</v>
      </c>
      <c r="H23" s="449" t="s">
        <v>673</v>
      </c>
      <c r="I23" s="450" t="s">
        <v>674</v>
      </c>
    </row>
  </sheetData>
  <phoneticPr fontId="1"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3" max="3" width="9.123046875" customWidth="1"/>
    <col min="4" max="4" width="4.7490234375" customWidth="1"/>
    <col min="5" max="5" width="3" customWidth="1"/>
    <col min="6" max="6" width="10.3740234375" customWidth="1"/>
    <col min="7" max="7" width="12.873046875" hidden="1" customWidth="1"/>
    <col min="8" max="8" width="9.75" customWidth="1"/>
    <col min="9" max="9" width="10.248046875" customWidth="1"/>
    <col min="10" max="10" width="0.873046875" customWidth="1"/>
    <col min="11" max="11" width="3.75" customWidth="1"/>
    <col min="12" max="12" width="7.875" customWidth="1"/>
    <col min="13" max="13" width="6.498046875" customWidth="1"/>
    <col min="14" max="14" width="14.373046875" hidden="1" customWidth="1"/>
    <col min="15" max="15" width="3" customWidth="1"/>
    <col min="16" max="16" width="5.25" customWidth="1"/>
    <col min="17" max="17" width="2.25" customWidth="1"/>
    <col min="18" max="18" width="5.625" customWidth="1"/>
    <col min="19" max="19" width="1.125" customWidth="1"/>
  </cols>
  <sheetData>
    <row r="1" ht="16.5" customHeight="1">
      <c r="A1" s="23" t="s">
        <v>284</v>
      </c>
      <c r="B1" s="24"/>
      <c r="C1" s="24"/>
      <c r="D1" s="24"/>
      <c r="E1" s="24"/>
      <c r="F1" s="24"/>
      <c r="G1" s="24"/>
      <c r="H1" s="24"/>
      <c r="I1" s="24"/>
      <c r="J1" s="24"/>
      <c r="K1" s="24"/>
      <c r="L1" s="24"/>
      <c r="M1" s="24"/>
      <c r="N1" s="24"/>
      <c r="O1" s="24"/>
      <c r="P1" s="24"/>
      <c r="Q1" s="24"/>
      <c r="R1" s="24"/>
      <c r="S1" s="24"/>
      <c r="T1" s="25"/>
      <c r="X1" s="23" t="s">
        <v>285</v>
      </c>
      <c r="Y1" s="24"/>
      <c r="Z1" s="24"/>
      <c r="AA1" s="24"/>
      <c r="AB1" s="24"/>
      <c r="AC1" s="24"/>
      <c r="AD1" s="24"/>
      <c r="AE1" s="24"/>
      <c r="AF1" s="24"/>
      <c r="AG1" s="24"/>
      <c r="AH1" s="24"/>
      <c r="AI1" s="25"/>
    </row>
    <row r="2" ht="16.5" customHeight="1">
      <c r="A2" s="26"/>
      <c r="B2" s="27"/>
      <c r="C2" s="27"/>
      <c r="D2" s="27"/>
      <c r="E2" s="27"/>
      <c r="F2" s="27"/>
      <c r="G2" s="27"/>
      <c r="H2" s="27"/>
      <c r="I2" s="27"/>
      <c r="J2" s="27"/>
      <c r="K2" s="27"/>
      <c r="L2" s="27"/>
      <c r="M2" s="27"/>
      <c r="N2" s="27"/>
      <c r="O2" s="27"/>
      <c r="P2" s="27"/>
      <c r="Q2" s="27"/>
      <c r="R2" s="27"/>
      <c r="S2" s="27"/>
      <c r="T2" s="28"/>
      <c r="X2" s="26"/>
      <c r="Y2" s="27"/>
      <c r="Z2" s="27"/>
      <c r="AA2" s="27"/>
      <c r="AB2" s="27"/>
      <c r="AC2" s="27"/>
      <c r="AD2" s="27"/>
      <c r="AE2" s="27"/>
      <c r="AF2" s="27"/>
      <c r="AG2" s="27"/>
      <c r="AH2" s="27"/>
      <c r="AI2" s="28"/>
    </row>
    <row r="3" ht="16.5" customHeight="1">
      <c r="A3" s="29"/>
      <c r="B3" s="30"/>
      <c r="C3" s="30"/>
      <c r="D3" s="30"/>
      <c r="E3" s="30"/>
      <c r="F3" s="30"/>
      <c r="G3" s="30"/>
      <c r="H3" s="30"/>
      <c r="I3" s="30"/>
      <c r="J3" s="30"/>
      <c r="K3" s="30"/>
      <c r="L3" s="30"/>
      <c r="M3" s="30"/>
      <c r="N3" s="30"/>
      <c r="O3" s="30"/>
      <c r="P3" s="30"/>
      <c r="Q3" s="30"/>
      <c r="R3" s="30"/>
      <c r="S3" s="30"/>
      <c r="T3" s="31"/>
      <c r="X3" s="29"/>
      <c r="Y3" s="30"/>
      <c r="Z3" s="30"/>
      <c r="AA3" s="30"/>
      <c r="AB3" s="30"/>
      <c r="AC3" s="30"/>
      <c r="AD3" s="30"/>
      <c r="AE3" s="30"/>
      <c r="AF3" s="30"/>
      <c r="AG3" s="30"/>
      <c r="AH3" s="30"/>
      <c r="AI3" s="31"/>
    </row>
    <row r="4" ht="16.5" customHeight="1">
      <c r="A4" s="18"/>
      <c r="B4" s="10" t="s">
        <v>96</v>
      </c>
      <c r="T4" s="21"/>
      <c r="X4" s="18"/>
      <c r="Y4" s="19"/>
      <c r="Z4" s="20"/>
      <c r="AA4" s="20"/>
      <c r="AB4" s="20"/>
      <c r="AC4" s="20"/>
      <c r="AD4" s="20"/>
      <c r="AE4" s="20"/>
      <c r="AF4" s="20"/>
      <c r="AG4" s="20"/>
      <c r="AH4" s="10" t="s">
        <v>96</v>
      </c>
      <c r="AI4" s="21"/>
    </row>
    <row r="5" ht="21" customHeight="1">
      <c r="A5" s="21"/>
      <c r="B5" s="22"/>
      <c r="C5" s="44" t="s">
        <v>675</v>
      </c>
      <c r="D5" s="35"/>
      <c r="E5" s="178" t="s">
        <v>9</v>
      </c>
      <c r="F5" s="59"/>
      <c r="G5" s="59"/>
      <c r="H5" s="59"/>
      <c r="I5" s="59"/>
      <c r="J5" s="59"/>
      <c r="K5" s="59"/>
      <c r="L5" s="59"/>
      <c r="M5" s="59"/>
      <c r="N5" s="59"/>
      <c r="O5" s="59"/>
      <c r="P5" s="59"/>
      <c r="Q5" s="59"/>
      <c r="R5" s="59"/>
      <c r="S5" s="59"/>
      <c r="T5" s="21"/>
      <c r="X5" s="21"/>
      <c r="Y5" s="22"/>
      <c r="Z5" s="42" t="s">
        <v>286</v>
      </c>
      <c r="AA5" s="7"/>
      <c r="AB5" s="7"/>
      <c r="AC5" s="7"/>
      <c r="AD5" s="7"/>
      <c r="AE5" s="7"/>
      <c r="AF5" s="7"/>
      <c r="AG5" s="7"/>
      <c r="AH5" s="7"/>
      <c r="AI5" s="21"/>
    </row>
    <row r="6" ht="16.5" customHeight="1">
      <c r="A6" s="21"/>
      <c r="B6" s="6"/>
      <c r="C6" s="68" t="s">
        <v>145</v>
      </c>
      <c r="D6" s="45"/>
      <c r="E6" s="45"/>
      <c r="F6" s="45"/>
      <c r="G6" s="43"/>
      <c r="H6" s="14" t="s">
        <v>146</v>
      </c>
      <c r="I6" s="14"/>
      <c r="J6" s="14"/>
      <c r="K6" s="14"/>
      <c r="L6" s="15"/>
      <c r="M6" s="68" t="s">
        <v>33</v>
      </c>
      <c r="N6" s="68"/>
      <c r="O6" s="68"/>
      <c r="P6" s="68"/>
      <c r="Q6" s="45"/>
      <c r="R6" s="45"/>
      <c r="S6" s="43"/>
      <c r="T6" s="21"/>
      <c r="X6" s="21"/>
      <c r="Y6" s="6"/>
      <c r="Z6" s="451" t="s">
        <v>287</v>
      </c>
      <c r="AA6" s="15"/>
      <c r="AB6" s="452" t="s">
        <v>288</v>
      </c>
      <c r="AC6" s="14"/>
      <c r="AD6" s="15"/>
      <c r="AE6" s="453" t="s">
        <v>289</v>
      </c>
      <c r="AF6" s="15"/>
      <c r="AG6" s="454" t="s">
        <v>290</v>
      </c>
      <c r="AH6" s="15"/>
      <c r="AI6" s="21"/>
    </row>
    <row r="7" ht="16.5" customHeight="1">
      <c r="A7" s="21"/>
      <c r="B7" s="6"/>
      <c r="C7" s="41"/>
      <c r="D7" s="32"/>
      <c r="E7" s="32"/>
      <c r="F7" s="32"/>
      <c r="G7" s="34"/>
      <c r="H7" s="15"/>
      <c r="I7" s="15"/>
      <c r="J7" s="15"/>
      <c r="K7" s="15"/>
      <c r="L7" s="15"/>
      <c r="M7" s="41"/>
      <c r="N7" s="41"/>
      <c r="O7" s="41"/>
      <c r="P7" s="41"/>
      <c r="Q7" s="32"/>
      <c r="R7" s="32"/>
      <c r="S7" s="34"/>
      <c r="T7" s="21"/>
      <c r="X7" s="21"/>
      <c r="Y7" s="6"/>
      <c r="Z7" s="15"/>
      <c r="AA7" s="15"/>
      <c r="AB7" s="15"/>
      <c r="AC7" s="15"/>
      <c r="AD7" s="15"/>
      <c r="AE7" s="15"/>
      <c r="AF7" s="15"/>
      <c r="AG7" s="15"/>
      <c r="AH7" s="15"/>
      <c r="AI7" s="21"/>
    </row>
    <row r="8" ht="21.75" customHeight="1">
      <c r="A8" s="21"/>
      <c r="B8" s="6"/>
      <c r="C8" s="71" t="s">
        <f>VLOOKUP(E5,day51!$B$1:$AB$100,4,FALSE)</f>
        <v>117</v>
      </c>
      <c r="D8" s="45"/>
      <c r="E8" s="45"/>
      <c r="F8" s="45"/>
      <c r="G8" s="45"/>
      <c r="H8" s="71" t="s">
        <f>VLOOKUP(E5,day51!$B$1:$AB$100,5,FALSE)</f>
        <v>117</v>
      </c>
      <c r="I8" s="45"/>
      <c r="J8" s="45"/>
      <c r="K8" s="45"/>
      <c r="L8" s="45"/>
      <c r="M8" s="71" t="s">
        <f>VLOOKUP(E5,day51!$B$1:$AB$100,6,FALSE)</f>
        <v>64</v>
      </c>
      <c r="N8" s="45"/>
      <c r="O8" s="45"/>
      <c r="P8" s="45"/>
      <c r="Q8" s="45"/>
      <c r="R8" s="45"/>
      <c r="S8" s="45"/>
      <c r="T8" s="21"/>
      <c r="X8" s="21"/>
      <c r="Y8" s="6"/>
      <c r="Z8" s="16" t="n">
        <v>30</v>
      </c>
      <c r="AA8" s="16"/>
      <c r="AB8" s="16" t="n">
        <v>28.5</v>
      </c>
      <c r="AC8" s="16"/>
      <c r="AD8" s="16"/>
      <c r="AE8" s="16" t="n">
        <v>30</v>
      </c>
      <c r="AF8" s="16"/>
      <c r="AG8" s="16" t="n">
        <f>SUM(Z8:AF10)</f>
        <v>88.5</v>
      </c>
      <c r="AH8" s="16"/>
      <c r="AI8" s="21"/>
    </row>
    <row r="9" ht="16.5" customHeight="1">
      <c r="A9" s="21"/>
      <c r="B9" s="6"/>
      <c r="C9" s="51"/>
      <c r="H9" s="51"/>
      <c r="M9" s="51"/>
      <c r="T9" s="21"/>
      <c r="X9" s="21"/>
      <c r="Y9" s="6"/>
      <c r="Z9" s="16"/>
      <c r="AA9" s="16"/>
      <c r="AB9" s="16"/>
      <c r="AC9" s="16"/>
      <c r="AD9" s="16"/>
      <c r="AE9" s="16"/>
      <c r="AF9" s="16"/>
      <c r="AG9" s="16"/>
      <c r="AH9" s="16"/>
      <c r="AI9" s="21"/>
    </row>
    <row r="10" ht="3" customHeight="1">
      <c r="A10" s="21"/>
      <c r="B10" s="6"/>
      <c r="C10" s="41"/>
      <c r="D10" s="32"/>
      <c r="E10" s="32"/>
      <c r="F10" s="32"/>
      <c r="G10" s="32"/>
      <c r="H10" s="41"/>
      <c r="I10" s="32"/>
      <c r="J10" s="32"/>
      <c r="K10" s="32"/>
      <c r="L10" s="32"/>
      <c r="M10" s="51"/>
      <c r="T10" s="21"/>
      <c r="X10" s="21"/>
      <c r="Y10" s="6"/>
      <c r="Z10" s="16"/>
      <c r="AA10" s="16"/>
      <c r="AB10" s="16"/>
      <c r="AC10" s="16"/>
      <c r="AD10" s="16"/>
      <c r="AE10" s="16"/>
      <c r="AF10" s="16"/>
      <c r="AG10" s="16"/>
      <c r="AH10" s="16"/>
      <c r="AI10" s="21"/>
    </row>
    <row r="11" ht="16.5" customHeight="1">
      <c r="A11" s="21"/>
      <c r="B11" s="6"/>
      <c r="C11" s="93" t="s">
        <v>568</v>
      </c>
      <c r="D11" s="94"/>
      <c r="E11" s="95"/>
      <c r="F11" s="93" t="s">
        <v>569</v>
      </c>
      <c r="G11" s="94"/>
      <c r="H11" s="95"/>
      <c r="I11" s="93" t="s">
        <v>676</v>
      </c>
      <c r="J11" s="94"/>
      <c r="K11" s="95"/>
      <c r="L11" s="93" t="s">
        <v>571</v>
      </c>
      <c r="M11" s="94"/>
      <c r="N11" s="95"/>
      <c r="O11" s="93" t="s">
        <v>677</v>
      </c>
      <c r="P11" s="94"/>
      <c r="Q11" s="94"/>
      <c r="R11" s="94"/>
      <c r="S11" s="95"/>
      <c r="T11" s="21"/>
      <c r="X11" s="21"/>
      <c r="Y11" s="6"/>
      <c r="Z11" s="21"/>
      <c r="AA11" s="21"/>
      <c r="AB11" s="21"/>
      <c r="AC11" s="21"/>
      <c r="AD11" s="21"/>
      <c r="AE11" s="21"/>
      <c r="AF11" s="21"/>
      <c r="AG11" s="21"/>
      <c r="AH11" s="21"/>
      <c r="AI11" s="21"/>
    </row>
    <row r="12" ht="16.5" customHeight="1">
      <c r="A12" s="21"/>
      <c r="B12" s="6"/>
      <c r="C12" s="96"/>
      <c r="D12" s="97"/>
      <c r="E12" s="98"/>
      <c r="F12" s="96"/>
      <c r="G12" s="97"/>
      <c r="H12" s="98"/>
      <c r="I12" s="96"/>
      <c r="J12" s="97"/>
      <c r="K12" s="98"/>
      <c r="L12" s="96"/>
      <c r="M12" s="97"/>
      <c r="N12" s="98"/>
      <c r="O12" s="96"/>
      <c r="P12" s="97"/>
      <c r="Q12" s="97"/>
      <c r="R12" s="97"/>
      <c r="S12" s="98"/>
      <c r="T12" s="21"/>
      <c r="X12" s="21"/>
      <c r="Y12" s="6"/>
      <c r="Z12" s="12" t="s">
        <v>291</v>
      </c>
      <c r="AA12" s="455" t="s">
        <v>292</v>
      </c>
      <c r="AB12" s="45"/>
      <c r="AC12" s="43"/>
      <c r="AD12" s="17" t="s">
        <v>294</v>
      </c>
      <c r="AE12" s="17"/>
      <c r="AF12" s="17"/>
      <c r="AG12" s="17"/>
      <c r="AH12" s="17"/>
      <c r="AI12" s="11"/>
    </row>
    <row r="13" ht="27" customHeight="1">
      <c r="A13" s="21"/>
      <c r="B13" s="6"/>
      <c r="C13" s="71" t="s">
        <f>VLOOKUP(E5,day51!$B$1:$AB$100,11,FALSE)</f>
        <v>76</v>
      </c>
      <c r="D13" s="45"/>
      <c r="E13" s="43"/>
      <c r="F13" s="71" t="s">
        <f>VLOOKUP(E5,day51!$B$1:$AB$100,12,FALSE)</f>
        <v>117</v>
      </c>
      <c r="G13" s="45"/>
      <c r="H13" s="43"/>
      <c r="I13" s="16" t="s">
        <f>VLOOKUP(E5,day51!$B$1:$AB$100,13,FALSE)</f>
        <v>63</v>
      </c>
      <c r="J13" s="45"/>
      <c r="K13" s="43"/>
      <c r="L13" s="71" t="s">
        <f>VLOOKUP(E5,day51!$B$1:$AB$100,14,FALSE)</f>
        <v>104</v>
      </c>
      <c r="M13" s="45"/>
      <c r="N13" s="43"/>
      <c r="O13" s="71" t="s">
        <f>VLOOKUP(E5,day51!$B$1:$AB$100,15,FALSE)</f>
        <v>64</v>
      </c>
      <c r="P13" s="45"/>
      <c r="Q13" s="45"/>
      <c r="R13" s="45"/>
      <c r="S13" s="45"/>
      <c r="T13" s="21"/>
      <c r="X13" s="21"/>
      <c r="Y13" s="6"/>
      <c r="Z13" s="12"/>
      <c r="AA13" s="41"/>
      <c r="AB13" s="32"/>
      <c r="AC13" s="34"/>
      <c r="AD13" s="17"/>
      <c r="AE13" s="17"/>
      <c r="AF13" s="17"/>
      <c r="AG13" s="17"/>
      <c r="AH13" s="17"/>
      <c r="AI13" s="11"/>
    </row>
    <row r="14" ht="16.5" customHeight="1">
      <c r="A14" s="21"/>
      <c r="B14" s="6"/>
      <c r="C14" s="51"/>
      <c r="E14" s="67"/>
      <c r="F14" s="51"/>
      <c r="H14" s="67"/>
      <c r="I14" s="51"/>
      <c r="K14" s="67"/>
      <c r="L14" s="51"/>
      <c r="N14" s="67"/>
      <c r="O14" s="51"/>
      <c r="T14" s="21"/>
      <c r="X14" s="21"/>
      <c r="Y14" s="6"/>
      <c r="Z14" s="12"/>
      <c r="AA14" s="456" t="s">
        <v>293</v>
      </c>
      <c r="AB14" s="45"/>
      <c r="AC14" s="43"/>
      <c r="AD14" s="457" t="s">
        <v>296</v>
      </c>
      <c r="AE14" s="17"/>
      <c r="AF14" s="17"/>
      <c r="AG14" s="17"/>
      <c r="AH14" s="17"/>
      <c r="AI14" s="11"/>
    </row>
    <row r="15" ht="5.25" customHeight="1">
      <c r="A15" s="21"/>
      <c r="B15" s="6"/>
      <c r="C15" s="41"/>
      <c r="D15" s="32"/>
      <c r="E15" s="34"/>
      <c r="F15" s="41"/>
      <c r="G15" s="32"/>
      <c r="H15" s="34"/>
      <c r="I15" s="41"/>
      <c r="J15" s="32"/>
      <c r="K15" s="34"/>
      <c r="L15" s="41"/>
      <c r="M15" s="32"/>
      <c r="N15" s="34"/>
      <c r="O15" s="51"/>
      <c r="T15" s="21"/>
      <c r="X15" s="21"/>
      <c r="Y15" s="6"/>
      <c r="Z15" s="12"/>
      <c r="AA15" s="41"/>
      <c r="AB15" s="32"/>
      <c r="AC15" s="34"/>
      <c r="AD15" s="17"/>
      <c r="AE15" s="17"/>
      <c r="AF15" s="17"/>
      <c r="AG15" s="17"/>
      <c r="AH15" s="17"/>
      <c r="AI15" s="11"/>
    </row>
    <row r="16" ht="47.25" customHeight="1">
      <c r="A16" s="21"/>
      <c r="B16" s="6"/>
      <c r="C16" s="72"/>
      <c r="D16" s="63"/>
      <c r="E16" s="63"/>
      <c r="F16" s="63"/>
      <c r="G16" s="63"/>
      <c r="H16" s="63"/>
      <c r="I16" s="63"/>
      <c r="J16" s="63"/>
      <c r="K16" s="63"/>
      <c r="L16" s="63"/>
      <c r="M16" s="63"/>
      <c r="N16" s="63"/>
      <c r="O16" s="63"/>
      <c r="P16" s="63"/>
      <c r="Q16" s="63"/>
      <c r="R16" s="63"/>
      <c r="S16" s="69"/>
      <c r="T16" s="21"/>
      <c r="X16" s="21"/>
      <c r="Y16" s="6"/>
      <c r="Z16" s="12"/>
      <c r="AA16" s="458" t="s">
        <v>295</v>
      </c>
      <c r="AB16" s="45"/>
      <c r="AC16" s="43"/>
      <c r="AD16" s="17" t="s">
        <v>298</v>
      </c>
      <c r="AE16" s="17"/>
      <c r="AF16" s="17"/>
      <c r="AG16" s="17"/>
      <c r="AH16" s="17"/>
      <c r="AI16" s="11"/>
    </row>
    <row r="17" ht="16.5" customHeight="1">
      <c r="A17" s="18"/>
      <c r="B17" s="22"/>
      <c r="C17" s="12" t="s">
        <v>297</v>
      </c>
      <c r="D17" s="459" t="s">
        <f>VLOOKUP(E5,day51!$B$1:$AB$100,16,FALSE)</f>
        <v>602</v>
      </c>
      <c r="E17" s="76"/>
      <c r="F17" s="76"/>
      <c r="G17" s="76"/>
      <c r="H17" s="45"/>
      <c r="I17" s="45"/>
      <c r="J17" s="45"/>
      <c r="K17" s="45"/>
      <c r="L17" s="45"/>
      <c r="M17" s="45"/>
      <c r="N17" s="45"/>
      <c r="O17" s="45"/>
      <c r="P17" s="45"/>
      <c r="Q17" s="45"/>
      <c r="R17" s="45"/>
      <c r="S17" s="43"/>
      <c r="T17" s="11"/>
    </row>
    <row r="18" ht="104.25" customHeight="1">
      <c r="A18" s="18"/>
      <c r="B18" s="22"/>
      <c r="C18" s="7"/>
      <c r="D18" s="41"/>
      <c r="E18" s="41"/>
      <c r="F18" s="41"/>
      <c r="G18" s="41"/>
      <c r="H18" s="32"/>
      <c r="I18" s="32"/>
      <c r="J18" s="32"/>
      <c r="K18" s="32"/>
      <c r="L18" s="32"/>
      <c r="M18" s="32"/>
      <c r="N18" s="32"/>
      <c r="O18" s="32"/>
      <c r="P18" s="32"/>
      <c r="Q18" s="32"/>
      <c r="R18" s="32"/>
      <c r="S18" s="34"/>
      <c r="T18" s="11"/>
    </row>
    <row r="19" ht="16.5" customHeight="1">
      <c r="A19" s="8"/>
      <c r="B19" s="9"/>
      <c r="C19" s="9"/>
      <c r="D19" s="9"/>
      <c r="E19" s="9"/>
      <c r="F19" s="9"/>
      <c r="G19" s="9"/>
      <c r="H19" s="9"/>
      <c r="I19" s="9"/>
      <c r="J19" s="9"/>
      <c r="K19" s="9"/>
      <c r="L19" s="9"/>
      <c r="M19" s="9"/>
      <c r="N19" s="9"/>
      <c r="O19" s="9"/>
      <c r="P19" s="9"/>
      <c r="Q19" s="9"/>
      <c r="R19" s="9"/>
      <c r="S19" s="9"/>
      <c r="T19" s="8"/>
    </row>
    <row r="21" ht="16.5" customHeight="1"/>
    <row r="24" ht="16.5" customHeight="1"/>
    <row r="27" ht="16.5" customHeight="1"/>
    <row r="29" ht="16.5" customHeight="1"/>
    <row r="33" ht="16.5" customHeight="1"/>
    <row r="35" ht="16.5" customHeight="1"/>
    <row r="37" ht="16.5" customHeight="1"/>
    <row r="45" ht="16.5" customHeight="1"/>
    <row r="46" ht="16.5" customHeight="1"/>
  </sheetData>
  <mergeCells count="48">
    <mergeCell ref="X4:X16"/>
    <mergeCell ref="AI4:AI16"/>
    <mergeCell ref="AD12:AH13"/>
    <mergeCell ref="AD14:AH15"/>
    <mergeCell ref="AD16:AH16"/>
    <mergeCell ref="AB8:AD10"/>
    <mergeCell ref="AG8:AH10"/>
    <mergeCell ref="AA12:AC13"/>
    <mergeCell ref="AA16:AC16"/>
    <mergeCell ref="AE8:AF10"/>
    <mergeCell ref="Y4:AG4"/>
    <mergeCell ref="AG6:AH7"/>
    <mergeCell ref="AA14:AC15"/>
    <mergeCell ref="Z5:AH5"/>
    <mergeCell ref="Y5:Y16"/>
    <mergeCell ref="X1:AI3"/>
    <mergeCell ref="Z6:AA7"/>
    <mergeCell ref="AB6:AD7"/>
    <mergeCell ref="AE6:AF7"/>
    <mergeCell ref="Z8:AA10"/>
    <mergeCell ref="Z12:Z16"/>
    <mergeCell ref="A4:A16"/>
    <mergeCell ref="T4:T16"/>
    <mergeCell ref="A19:T19"/>
    <mergeCell ref="B5:B16"/>
    <mergeCell ref="A1:T3"/>
    <mergeCell ref="H6:L7"/>
    <mergeCell ref="C17:C18"/>
    <mergeCell ref="C5:D5"/>
    <mergeCell ref="B4:S4"/>
    <mergeCell ref="M6:S7"/>
    <mergeCell ref="D17:S18"/>
    <mergeCell ref="C11:E12"/>
    <mergeCell ref="C8:G10"/>
    <mergeCell ref="C6:G7"/>
    <mergeCell ref="F11:H12"/>
    <mergeCell ref="I11:K12"/>
    <mergeCell ref="L11:N12"/>
    <mergeCell ref="O11:S12"/>
    <mergeCell ref="M8:S10"/>
    <mergeCell ref="E5:S5"/>
    <mergeCell ref="C13:E15"/>
    <mergeCell ref="F13:H15"/>
    <mergeCell ref="I13:K15"/>
    <mergeCell ref="L13:N15"/>
    <mergeCell ref="O13:S15"/>
    <mergeCell ref="C16:S16"/>
    <mergeCell ref="H8:L10"/>
  </mergeCells>
  <phoneticPr fontId="1" type="noConversion"/>
  <dataValidations count="1">
    <dataValidation type="list" errorStyle="information" allowBlank="1" showErrorMessage="1" sqref="AE10:AF11">
      <formula1>"A,B,C,暂无"</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9.8740234375" customWidth="1"/>
    <col min="14" max="14" width="54.498046875" customWidth="1"/>
    <col min="16" max="16" width="36.498046875" customWidth="1"/>
  </cols>
  <sheetData>
    <row r="1" ht="16.5" customHeight="1">
      <c r="A1" s="4" t="s">
        <v>143</v>
      </c>
      <c r="B1" s="4" t="s">
        <v>38</v>
      </c>
      <c r="C1" s="4" t="s">
        <v>145</v>
      </c>
      <c r="D1" s="4" t="s">
        <v>146</v>
      </c>
      <c r="E1" s="4" t="s">
        <v>33</v>
      </c>
      <c r="F1" s="4" t="s">
        <v>568</v>
      </c>
      <c r="G1" s="4" t="s">
        <v>569</v>
      </c>
      <c r="H1" s="4" t="s">
        <v>570</v>
      </c>
      <c r="I1" s="4" t="s">
        <v>571</v>
      </c>
      <c r="J1" s="46" t="s">
        <v>572</v>
      </c>
      <c r="K1" s="46" t="s">
        <v>147</v>
      </c>
      <c r="L1" s="46" t="s">
        <v>148</v>
      </c>
      <c r="M1" s="46" t="s">
        <v>149</v>
      </c>
      <c r="N1" s="4" t="s">
        <v>573</v>
      </c>
    </row>
    <row r="2" ht="68.25" customHeight="1">
      <c r="A2" s="5" t="s">
        <v>678</v>
      </c>
      <c r="B2" s="121" t="s">
        <v>575</v>
      </c>
      <c r="C2" s="4" t="s">
        <v>63</v>
      </c>
      <c r="D2" s="4" t="s">
        <v>63</v>
      </c>
      <c r="E2" s="4" t="s">
        <v>63</v>
      </c>
      <c r="F2" s="4" t="s">
        <v>76</v>
      </c>
      <c r="G2" s="4" t="s">
        <v>76</v>
      </c>
      <c r="H2" s="4" t="s">
        <v>64</v>
      </c>
      <c r="I2" s="4" t="s">
        <v>76</v>
      </c>
      <c r="J2" s="4" t="s">
        <v>63</v>
      </c>
      <c r="N2" s="4" t="s">
        <f>A2&amp;N8&amp;J8&amp;F8&amp;G8&amp;H8&amp;I8</f>
        <v>679</v>
      </c>
    </row>
    <row r="4" ht="16.5" customHeight="1">
      <c r="A4" s="5"/>
      <c r="F4" s="47" t="s">
        <v>680</v>
      </c>
      <c r="G4" s="47" t="s">
        <v>681</v>
      </c>
      <c r="H4" s="47" t="s">
        <v>682</v>
      </c>
      <c r="I4" s="47" t="s">
        <v>683</v>
      </c>
      <c r="J4" s="47" t="s">
        <v>684</v>
      </c>
      <c r="K4" s="47"/>
    </row>
    <row r="5" ht="16.5" customHeight="1">
      <c r="F5" s="47" t="s">
        <v>685</v>
      </c>
      <c r="G5" s="47" t="s">
        <v>686</v>
      </c>
      <c r="H5" s="47" t="s">
        <v>687</v>
      </c>
      <c r="I5" s="47" t="s">
        <v>688</v>
      </c>
      <c r="J5" s="47" t="s">
        <v>689</v>
      </c>
      <c r="K5" s="47"/>
    </row>
    <row r="6" ht="16.5" customHeight="1">
      <c r="F6" s="47" t="s">
        <v>690</v>
      </c>
      <c r="G6" s="47" t="s">
        <v>691</v>
      </c>
      <c r="H6" s="47" t="s">
        <v>692</v>
      </c>
      <c r="I6" s="47"/>
      <c r="J6" s="47" t="s">
        <v>693</v>
      </c>
      <c r="K6" s="47"/>
    </row>
    <row r="8" ht="16.5" customHeight="1">
      <c r="F8" s="47" t="s">
        <f>SUBSTITUTE(IF(F2="A",F4,IF(F2="B",F5,IF(F2="C",F6,""))),"【xx】",B2)</f>
        <v>694</v>
      </c>
      <c r="G8" s="47" t="s">
        <f>SUBSTITUTE(IF(G2="A",G4,IF(G2="B",G5,IF(G2="C",G6,""))),"【xx】",B2)</f>
        <v>695</v>
      </c>
      <c r="H8" s="47" t="s">
        <f>SUBSTITUTE(IF(H2="A",H4,IF(H2="B",H5,IF(H2="C",H6,""))),"【xx】",B2)</f>
        <v>696</v>
      </c>
      <c r="I8" s="47" t="s">
        <f>SUBSTITUTE(IF(I2="A",I4,IF(I2="B",I5,IF(I2="C",I6,""))),"【xx】",B2)</f>
        <v>697</v>
      </c>
      <c r="J8" s="47" t="s">
        <f>SUBSTITUTE(IF(J2="A",J4,IF(J2="B",J5,IF(J2="C",J6,""))),"【xx】",B2)</f>
        <v>698</v>
      </c>
      <c r="K8" s="47"/>
    </row>
    <row r="11" ht="115.5" customHeight="1">
      <c r="A11" s="121"/>
      <c r="B11" s="121" t="s">
        <v>273</v>
      </c>
      <c r="C11" s="7" t="s">
        <v>57</v>
      </c>
      <c r="D11" s="7" t="s">
        <v>57</v>
      </c>
      <c r="E11" s="59" t="s">
        <v>57</v>
      </c>
      <c r="F11" s="7" t="s">
        <v>57</v>
      </c>
      <c r="G11" s="59" t="s">
        <v>57</v>
      </c>
      <c r="H11" s="7" t="s">
        <v>57</v>
      </c>
      <c r="I11" s="7" t="s">
        <v>104</v>
      </c>
      <c r="J11" s="7" t="s">
        <v>57</v>
      </c>
      <c r="K11" s="7" t="s">
        <v>699</v>
      </c>
      <c r="L11" s="65"/>
      <c r="M11" s="125"/>
      <c r="N11" s="129" t="s">
        <v>700</v>
      </c>
      <c r="O11" s="125"/>
      <c r="P11" s="17"/>
    </row>
    <row r="12" ht="90" customHeight="1">
      <c r="B12" s="121" t="s">
        <v>236</v>
      </c>
      <c r="C12" s="7" t="s">
        <v>57</v>
      </c>
      <c r="D12" s="7" t="s">
        <v>63</v>
      </c>
      <c r="E12" s="59" t="s">
        <v>63</v>
      </c>
      <c r="F12" s="7" t="s">
        <v>63</v>
      </c>
      <c r="G12" s="59" t="s">
        <v>57</v>
      </c>
      <c r="H12" s="7" t="s">
        <v>64</v>
      </c>
      <c r="I12" s="7" t="s">
        <v>57</v>
      </c>
      <c r="J12" s="7" t="s">
        <v>63</v>
      </c>
      <c r="K12" s="7" t="s">
        <v>699</v>
      </c>
      <c r="L12" s="65"/>
      <c r="M12" s="125"/>
      <c r="N12" s="129" t="s">
        <v>701</v>
      </c>
      <c r="O12" s="125"/>
      <c r="P12" s="17"/>
    </row>
    <row r="13" ht="102.75" customHeight="1">
      <c r="B13" s="121" t="s">
        <v>232</v>
      </c>
      <c r="C13" s="7" t="s">
        <v>63</v>
      </c>
      <c r="D13" s="7" t="s">
        <v>63</v>
      </c>
      <c r="E13" s="59" t="s">
        <v>63</v>
      </c>
      <c r="F13" s="7" t="s">
        <v>63</v>
      </c>
      <c r="G13" s="59" t="s">
        <v>63</v>
      </c>
      <c r="H13" s="7" t="s">
        <v>64</v>
      </c>
      <c r="I13" s="7" t="s">
        <v>104</v>
      </c>
      <c r="J13" s="7" t="s">
        <v>63</v>
      </c>
      <c r="K13" s="7" t="s">
        <v>699</v>
      </c>
      <c r="L13" s="65"/>
      <c r="M13" s="125"/>
      <c r="N13" s="129" t="s">
        <v>702</v>
      </c>
      <c r="O13" s="125"/>
      <c r="P13" s="17"/>
    </row>
    <row r="14" ht="102.75" customHeight="1">
      <c r="B14" s="121" t="s">
        <v>703</v>
      </c>
      <c r="C14" s="7" t="s">
        <v>104</v>
      </c>
      <c r="D14" s="7" t="s">
        <v>104</v>
      </c>
      <c r="E14" s="59" t="s">
        <v>104</v>
      </c>
      <c r="F14" s="7" t="s">
        <v>104</v>
      </c>
      <c r="G14" s="59" t="s">
        <v>117</v>
      </c>
      <c r="H14" s="7" t="s">
        <v>64</v>
      </c>
      <c r="I14" s="7" t="s">
        <v>63</v>
      </c>
      <c r="J14" s="7" t="s">
        <v>104</v>
      </c>
      <c r="K14" s="7" t="s">
        <v>699</v>
      </c>
      <c r="L14" s="65"/>
      <c r="M14" s="125"/>
      <c r="N14" s="129" t="s">
        <v>704</v>
      </c>
      <c r="O14" s="125"/>
      <c r="P14" s="17"/>
    </row>
    <row r="15" ht="90" customHeight="1">
      <c r="B15" s="121" t="s">
        <v>705</v>
      </c>
      <c r="C15" s="7" t="s">
        <v>117</v>
      </c>
      <c r="D15" s="7" t="s">
        <v>104</v>
      </c>
      <c r="E15" s="59" t="s">
        <v>104</v>
      </c>
      <c r="F15" s="7" t="s">
        <v>63</v>
      </c>
      <c r="G15" s="59" t="s">
        <v>104</v>
      </c>
      <c r="H15" s="7" t="s">
        <v>137</v>
      </c>
      <c r="I15" s="7" t="s">
        <v>311</v>
      </c>
      <c r="J15" s="7" t="s">
        <v>104</v>
      </c>
      <c r="K15" s="7" t="s">
        <v>699</v>
      </c>
      <c r="L15" s="65"/>
      <c r="M15" s="125"/>
      <c r="N15" s="129" t="s">
        <v>706</v>
      </c>
      <c r="O15" s="125"/>
      <c r="P15" s="17"/>
    </row>
    <row r="16" ht="102.75" customHeight="1">
      <c r="B16" s="121" t="s">
        <v>259</v>
      </c>
      <c r="C16" s="7" t="s">
        <v>117</v>
      </c>
      <c r="D16" s="7" t="s">
        <v>117</v>
      </c>
      <c r="E16" s="59" t="s">
        <v>117</v>
      </c>
      <c r="F16" s="7" t="s">
        <v>117</v>
      </c>
      <c r="G16" s="59" t="s">
        <v>63</v>
      </c>
      <c r="H16" s="7" t="s">
        <v>311</v>
      </c>
      <c r="I16" s="7" t="s">
        <v>311</v>
      </c>
      <c r="J16" s="7" t="s">
        <v>104</v>
      </c>
      <c r="K16" s="7" t="s">
        <v>699</v>
      </c>
      <c r="L16" s="65"/>
      <c r="M16" s="125"/>
      <c r="N16" s="129" t="s">
        <v>707</v>
      </c>
      <c r="O16" s="125"/>
      <c r="P16" s="17"/>
    </row>
    <row r="17" ht="115.5" customHeight="1">
      <c r="B17" s="121" t="s">
        <v>241</v>
      </c>
      <c r="C17" s="7" t="s">
        <v>117</v>
      </c>
      <c r="D17" s="7" t="s">
        <v>117</v>
      </c>
      <c r="E17" s="59" t="s">
        <v>104</v>
      </c>
      <c r="F17" s="7" t="s">
        <v>117</v>
      </c>
      <c r="G17" s="59" t="s">
        <v>57</v>
      </c>
      <c r="H17" s="7" t="s">
        <v>137</v>
      </c>
      <c r="I17" s="7" t="s">
        <v>311</v>
      </c>
      <c r="J17" s="7" t="s">
        <v>117</v>
      </c>
      <c r="K17" s="7" t="s">
        <v>699</v>
      </c>
      <c r="L17" s="65"/>
      <c r="M17" s="125"/>
      <c r="N17" s="460" t="s">
        <v>708</v>
      </c>
      <c r="O17" s="125"/>
      <c r="P17" s="17" t="s">
        <v>709</v>
      </c>
    </row>
    <row r="18" ht="115.5" customHeight="1">
      <c r="B18" s="121" t="s">
        <v>246</v>
      </c>
      <c r="C18" s="7" t="s">
        <v>64</v>
      </c>
      <c r="D18" s="7" t="s">
        <v>117</v>
      </c>
      <c r="E18" s="59" t="s">
        <v>117</v>
      </c>
      <c r="F18" s="7" t="s">
        <v>117</v>
      </c>
      <c r="G18" s="59" t="s">
        <v>117</v>
      </c>
      <c r="H18" s="7" t="s">
        <v>311</v>
      </c>
      <c r="I18" s="7" t="s">
        <v>311</v>
      </c>
      <c r="J18" s="7" t="s">
        <v>64</v>
      </c>
      <c r="K18" s="7" t="s">
        <v>699</v>
      </c>
      <c r="L18" s="65"/>
      <c r="M18" s="125"/>
      <c r="N18" s="129" t="s">
        <v>710</v>
      </c>
      <c r="O18" s="125"/>
      <c r="P18" s="17"/>
    </row>
    <row r="19" ht="102.75" customHeight="1">
      <c r="B19" s="121" t="s">
        <v>263</v>
      </c>
      <c r="C19" s="7" t="s">
        <v>64</v>
      </c>
      <c r="D19" s="7" t="s">
        <v>64</v>
      </c>
      <c r="E19" s="59" t="s">
        <v>64</v>
      </c>
      <c r="F19" s="7" t="s">
        <v>64</v>
      </c>
      <c r="G19" s="59" t="s">
        <v>64</v>
      </c>
      <c r="H19" s="7" t="s">
        <v>137</v>
      </c>
      <c r="I19" s="7" t="s">
        <v>311</v>
      </c>
      <c r="J19" s="7" t="s">
        <v>64</v>
      </c>
      <c r="K19" s="7" t="s">
        <v>699</v>
      </c>
      <c r="L19" s="65"/>
      <c r="M19" s="125"/>
      <c r="N19" s="129" t="s">
        <v>711</v>
      </c>
      <c r="O19" s="125"/>
      <c r="P19" s="17"/>
    </row>
    <row r="20" ht="115.5" customHeight="1">
      <c r="B20" s="121" t="s">
        <v>268</v>
      </c>
      <c r="C20" s="7" t="s">
        <v>64</v>
      </c>
      <c r="D20" s="7" t="s">
        <v>64</v>
      </c>
      <c r="E20" s="59" t="s">
        <v>64</v>
      </c>
      <c r="F20" s="7" t="s">
        <v>64</v>
      </c>
      <c r="G20" s="59" t="s">
        <v>64</v>
      </c>
      <c r="H20" s="7" t="s">
        <v>64</v>
      </c>
      <c r="I20" s="7" t="s">
        <v>311</v>
      </c>
      <c r="J20" s="7" t="s">
        <v>64</v>
      </c>
      <c r="K20" s="7" t="s">
        <v>699</v>
      </c>
      <c r="L20" s="65"/>
      <c r="M20" s="125"/>
      <c r="N20" s="461" t="s">
        <v>712</v>
      </c>
      <c r="O20" s="125"/>
      <c r="P20" s="17" t="s">
        <v>713</v>
      </c>
    </row>
    <row r="21" ht="102.75" customHeight="1">
      <c r="B21" s="122" t="s">
        <v>251</v>
      </c>
      <c r="C21" s="7" t="s">
        <v>64</v>
      </c>
      <c r="D21" s="7" t="s">
        <v>64</v>
      </c>
      <c r="E21" s="59" t="s">
        <v>117</v>
      </c>
      <c r="F21" s="7" t="s">
        <v>64</v>
      </c>
      <c r="G21" s="59" t="s">
        <v>64</v>
      </c>
      <c r="H21" s="7" t="s">
        <v>64</v>
      </c>
      <c r="I21" s="7" t="s">
        <v>311</v>
      </c>
      <c r="J21" s="7" t="s">
        <v>64</v>
      </c>
      <c r="K21" s="7" t="s">
        <v>699</v>
      </c>
      <c r="L21" s="65"/>
      <c r="M21" s="125"/>
      <c r="N21" s="129" t="s">
        <v>714</v>
      </c>
      <c r="O21" s="125"/>
      <c r="P21" s="17"/>
    </row>
    <row r="22" ht="115.5" customHeight="1">
      <c r="B22" s="121" t="s">
        <v>256</v>
      </c>
      <c r="C22" s="7" t="s">
        <v>64</v>
      </c>
      <c r="D22" s="7" t="s">
        <v>137</v>
      </c>
      <c r="E22" s="59" t="s">
        <v>64</v>
      </c>
      <c r="F22" s="7" t="s">
        <v>137</v>
      </c>
      <c r="G22" s="59" t="s">
        <v>64</v>
      </c>
      <c r="H22" s="7" t="s">
        <v>64</v>
      </c>
      <c r="I22" s="7" t="s">
        <v>311</v>
      </c>
      <c r="J22" s="7" t="s">
        <v>64</v>
      </c>
      <c r="K22" s="7" t="s">
        <v>699</v>
      </c>
      <c r="L22" s="65"/>
      <c r="M22" s="125"/>
      <c r="N22" s="462" t="s">
        <v>715</v>
      </c>
      <c r="O22" s="125"/>
      <c r="P22" s="17"/>
    </row>
    <row r="23" ht="115.5" customHeight="1">
      <c r="B23" s="123" t="s">
        <v>278</v>
      </c>
      <c r="C23" s="7" t="s">
        <v>137</v>
      </c>
      <c r="D23" s="7" t="s">
        <v>311</v>
      </c>
      <c r="E23" s="59" t="s">
        <v>311</v>
      </c>
      <c r="F23" s="7" t="s">
        <v>311</v>
      </c>
      <c r="G23" s="59" t="s">
        <v>137</v>
      </c>
      <c r="H23" s="7" t="s">
        <v>137</v>
      </c>
      <c r="I23" s="7" t="s">
        <v>311</v>
      </c>
      <c r="J23" s="7" t="s">
        <v>311</v>
      </c>
      <c r="K23" s="7" t="s">
        <v>699</v>
      </c>
      <c r="L23" s="65"/>
      <c r="M23" s="125"/>
      <c r="N23" s="463" t="s">
        <v>716</v>
      </c>
      <c r="O23" s="125"/>
      <c r="P23" s="17"/>
    </row>
    <row r="31" ht="16.5" customHeight="1">
      <c r="A31" s="3" t="s">
        <v>283</v>
      </c>
    </row>
  </sheetData>
  <mergeCells count="1">
    <mergeCell ref="A31:H37"/>
  </mergeCells>
  <phoneticPr fontId="1" type="noConversion"/>
  <dataValidations count="3">
    <dataValidation type="list" allowBlank="1" showErrorMessage="1" sqref="C2:E2">
      <formula1>"A,B,C"</formula1>
    </dataValidation>
    <dataValidation type="list" allowBlank="1" showErrorMessage="1" sqref="C11:E20 D21:E23">
      <formula1>"A+,A,A-,B+,B,B-,C+,C"</formula1>
    </dataValidation>
    <dataValidation type="list" allowBlank="1" showErrorMessage="1" sqref="F2:J2">
      <formula1>"A,B,C"</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sheetData>
    <row r="1" ht="16.5" customHeight="1">
      <c r="A1" s="189" t="s">
        <v>576</v>
      </c>
      <c r="B1" s="56"/>
      <c r="C1" s="56"/>
      <c r="D1" s="56"/>
      <c r="E1" s="56"/>
      <c r="F1" s="56"/>
      <c r="G1" s="56"/>
      <c r="H1" s="56"/>
      <c r="I1" s="56"/>
      <c r="J1" s="56"/>
      <c r="K1" s="56"/>
      <c r="L1" s="185"/>
      <c r="M1" s="185"/>
      <c r="N1" s="185"/>
      <c r="O1" s="185"/>
      <c r="P1" s="185"/>
      <c r="Q1" s="185"/>
      <c r="R1" s="185"/>
      <c r="S1" s="185"/>
    </row>
    <row r="2" ht="16.5" customHeight="1">
      <c r="A2" s="56"/>
      <c r="B2" s="56"/>
      <c r="C2" s="56"/>
      <c r="D2" s="56"/>
      <c r="E2" s="56"/>
      <c r="F2" s="56"/>
      <c r="G2" s="56"/>
      <c r="H2" s="56"/>
      <c r="I2" s="56"/>
      <c r="J2" s="56"/>
      <c r="K2" s="56"/>
      <c r="L2" s="185"/>
      <c r="M2" s="185"/>
      <c r="N2" s="185"/>
      <c r="O2" s="185"/>
      <c r="P2" s="185"/>
      <c r="Q2" s="185"/>
      <c r="R2" s="185"/>
      <c r="S2" s="185"/>
    </row>
    <row r="3" ht="16.5" customHeight="1">
      <c r="A3" s="56"/>
      <c r="B3" s="56"/>
      <c r="C3" s="56"/>
      <c r="D3" s="56"/>
      <c r="E3" s="56"/>
      <c r="F3" s="56"/>
      <c r="G3" s="56"/>
      <c r="H3" s="56"/>
      <c r="I3" s="56"/>
      <c r="J3" s="56"/>
      <c r="K3" s="56"/>
      <c r="L3" s="185"/>
      <c r="M3" s="185"/>
      <c r="N3" s="185"/>
      <c r="O3" s="185"/>
      <c r="P3" s="185"/>
      <c r="Q3" s="185"/>
      <c r="R3" s="185"/>
      <c r="S3" s="185"/>
    </row>
    <row r="4" ht="29.25" customHeight="1">
      <c r="A4" s="187" t="s">
        <v>577</v>
      </c>
      <c r="B4" s="187" t="s">
        <v>578</v>
      </c>
      <c r="C4" s="187" t="s">
        <v>579</v>
      </c>
      <c r="D4" s="187"/>
      <c r="E4" s="187"/>
      <c r="F4" s="187"/>
      <c r="G4" s="187" t="s">
        <v>580</v>
      </c>
      <c r="H4" s="464" t="s">
        <v>581</v>
      </c>
      <c r="I4" s="465" t="s">
        <v>582</v>
      </c>
      <c r="J4" s="466" t="s">
        <v>583</v>
      </c>
      <c r="K4" s="467" t="s">
        <v>584</v>
      </c>
      <c r="L4" s="185" t="s">
        <v>585</v>
      </c>
      <c r="M4" s="185" t="s">
        <v>586</v>
      </c>
      <c r="N4" s="185" t="s">
        <v>587</v>
      </c>
      <c r="O4" s="185" t="s">
        <v>588</v>
      </c>
      <c r="P4" s="185" t="s">
        <v>572</v>
      </c>
      <c r="Q4" s="185" t="s">
        <v>573</v>
      </c>
      <c r="R4" s="185" t="s">
        <v>717</v>
      </c>
      <c r="S4" s="46" t="s">
        <v>147</v>
      </c>
      <c r="T4" s="46" t="s">
        <v>148</v>
      </c>
      <c r="U4" s="46" t="s">
        <v>149</v>
      </c>
    </row>
    <row r="5" ht="315" customHeight="1">
      <c r="A5" s="184" t="n">
        <v>1</v>
      </c>
      <c r="B5" s="192" t="s">
        <v>10</v>
      </c>
      <c r="C5" s="192" t="s">
        <v>10</v>
      </c>
      <c r="D5" s="7" t="s">
        <v>63</v>
      </c>
      <c r="E5" s="7" t="s">
        <v>63</v>
      </c>
      <c r="F5" s="65" t="s">
        <v>57</v>
      </c>
      <c r="G5" s="192" t="n">
        <v>238</v>
      </c>
      <c r="H5" s="195" t="n">
        <v>100</v>
      </c>
      <c r="I5" s="195" t="n">
        <v>100</v>
      </c>
      <c r="J5" s="195" t="n">
        <v>0</v>
      </c>
      <c r="K5" s="195" t="n">
        <v>38</v>
      </c>
      <c r="L5" s="185" t="s">
        <f>IF(H5=0,"C",IF(RANK(H5,$H$5:$H$20,0)&lt;=ROUNDUP((COUNT($H$5:$H$20)-COUNTIF($H$5:$H$20,0))*25%,0),"A",IF(RANK(H5,$H$5:$H$20,0)&lt;=ROUNDUP((COUNT($H$5:$H$20)-COUNTIF($H$5:$H$20,0))*50%,0),"A-",IF(RANK(H5,$H$5:$H$20,0)&lt;=ROUNDUP((COUNT($H$5:$H$20)-COUNTIF($H$5:$H$20,0))*75%,0),"B+","B"))))</f>
        <v>63</v>
      </c>
      <c r="M5" s="185" t="s">
        <f>IF(I5=0,"C",IF(RANK(I5,$I$5:$I$20,0)&lt;=ROUNDUP((COUNT($I$5:$I$20)-COUNTIF($I$5:$I$20,0))*25%,0),"A",IF(RANK(I5,$I$5:$I$20,0)&lt;=ROUNDUP((COUNT($I$5:$I$20)-COUNTIF($I$5:$I$20,0))*50%,0),"A-",IF(RANK(I5,$I$5:$I$20,0)&lt;=ROUNDUP((COUNT($I$5:$I$20)-COUNTIF($I$5:$I$20,0))*75%,0),"B+","B"))))</f>
        <v>63</v>
      </c>
      <c r="N5" s="185" t="s">
        <f>IF(J5=0,"C",IF(RANK(J5,$J$5:$J$20,0)&lt;=ROUNDUP((COUNT($J$5:$J$20)-COUNTIF($J$5:$J$20,0))*25%,0),"A",IF(RANK(J5,$J$5:$J$20,0)&lt;=ROUNDUP((COUNT($J$5:$J$20)-COUNTIF($J$5:$J$20,0))*50%,0),"A-",IF(RANK(J5,$J$5:$J$20,0)&lt;=ROUNDUP((COUNT($J$5:$J$20)-COUNTIF($J$5:$J$20,0))*75%,0),"B+","B"))))</f>
        <v>76</v>
      </c>
      <c r="O5" s="185" t="s">
        <f>IF(K5=0,"C",IF(RANK(K5,$K$5:$K$20,0)&lt;=ROUNDUP((COUNT($K$5:$K$20)-COUNTIF($K$5:$K$20,0))*25%,0),"A",IF(RANK(K5,$K$5:$K$20,0)&lt;=ROUNDUP((COUNT($K$5:$K$20)-COUNTIF($K$5:$K$20,0))*50%,0),"A-",IF(RANK(K5,$K$5:$K$20,0)&lt;=ROUNDUP((COUNT($K$5:$K$20)-COUNTIF($K$5:$K$20,0))*75%,0),"B+","B"))))</f>
        <v>63</v>
      </c>
      <c r="P5" s="185" t="s">
        <f>IF(G5&lt;20,"C",IF(RANK(G5,$G$5:$G$20,0)&lt;=ROUNDUP(COUNT($G$5:$G$20)*25%,0),"A",IF(RANK(G5,$G$5:$G$20,0)&lt;=ROUNDUP(COUNT($G$5:$G$20)*50%,0),"A-",IF(RANK(G5,$G$5:$G$20,0)&lt;=ROUNDUP(COUNT($G$5:$G$20)*75%,0),"B+","B"))))</f>
        <v>63</v>
      </c>
      <c r="Q5" s="468" t="s">
        <v>718</v>
      </c>
      <c r="R5" s="191" t="s">
        <f>IF(H5=100,"测试成绩分析：在第1题中，思考充分，对金币使用与获取步骤进行了计算的优化。","测试成绩分析：在第1题中，未能对金币使用与获取步骤进行数学上的运算优化。")&amp;IF(I5=100,"在第2题中，成功建立了正确的模型并运用了昨天所学的知识。","在第2题中，未能运用昨天所学的知识建立正确的模型。")&amp;IF(J5&gt;0,"在第3题中，使用了分类讨论的方法，成功取得了应得的分数。","在第3题中，对分类讨论思想应用不充分。")&amp;IF(K5&gt;0,"在第4题中，考虑了当数据较小时的得分方案，通过深度优先搜索取得了分数。","在第4题中，考虑了当数据较小时的得分方案，但对深度优先搜索的代码熟练度较低，代码出现了错误，导致严重失分。")</f>
        <v>719</v>
      </c>
      <c r="S5" s="469" t="s">
        <v>720</v>
      </c>
      <c r="T5" s="66" t="s">
        <v>721</v>
      </c>
      <c r="U5" s="66" t="s">
        <v>722</v>
      </c>
    </row>
    <row r="6" ht="315" customHeight="1">
      <c r="A6" s="184" t="n">
        <v>2</v>
      </c>
      <c r="B6" s="192" t="s">
        <v>19</v>
      </c>
      <c r="C6" s="192" t="s">
        <v>19</v>
      </c>
      <c r="D6" s="7" t="s">
        <v>57</v>
      </c>
      <c r="E6" s="7" t="s">
        <v>63</v>
      </c>
      <c r="F6" s="65" t="s">
        <v>57</v>
      </c>
      <c r="G6" s="192" t="n">
        <v>226</v>
      </c>
      <c r="H6" s="195" t="n">
        <v>100</v>
      </c>
      <c r="I6" s="195" t="n">
        <v>100</v>
      </c>
      <c r="J6" s="195" t="n">
        <v>0</v>
      </c>
      <c r="K6" s="195" t="n">
        <v>26</v>
      </c>
      <c r="L6" s="185" t="s">
        <f>IF(H6=0,"C",IF(RANK(H6,$H$5:$H$20,0)&lt;=ROUNDUP((COUNT($H$5:$H$20)-COUNTIF($H$5:$H$20,0))*25%,0),"A",IF(RANK(H6,$H$5:$H$20,0)&lt;=ROUNDUP((COUNT($H$5:$H$20)-COUNTIF($H$5:$H$20,0))*50%,0),"A-",IF(RANK(H6,$H$5:$H$20,0)&lt;=ROUNDUP((COUNT($H$5:$H$20)-COUNTIF($H$5:$H$20,0))*75%,0),"B+","B"))))</f>
        <v>63</v>
      </c>
      <c r="M6" s="185" t="s">
        <f>IF(I6=0,"C",IF(RANK(I6,$I$5:$I$20,0)&lt;=ROUNDUP((COUNT($I$5:$I$20)-COUNTIF($I$5:$I$20,0))*25%,0),"A",IF(RANK(I6,$I$5:$I$20,0)&lt;=ROUNDUP((COUNT($I$5:$I$20)-COUNTIF($I$5:$I$20,0))*50%,0),"A-",IF(RANK(I6,$I$5:$I$20,0)&lt;=ROUNDUP((COUNT($I$5:$I$20)-COUNTIF($I$5:$I$20,0))*75%,0),"B+","B"))))</f>
        <v>63</v>
      </c>
      <c r="N6" s="185" t="s">
        <f>IF(J6=0,"C",IF(RANK(J6,$J$5:$J$20,0)&lt;=ROUNDUP((COUNT($J$5:$J$20)-COUNTIF($J$5:$J$20,0))*25%,0),"A",IF(RANK(J6,$J$5:$J$20,0)&lt;=ROUNDUP((COUNT($J$5:$J$20)-COUNTIF($J$5:$J$20,0))*50%,0),"A-",IF(RANK(J6,$J$5:$J$20,0)&lt;=ROUNDUP((COUNT($J$5:$J$20)-COUNTIF($J$5:$J$20,0))*75%,0),"B+","B"))))</f>
        <v>76</v>
      </c>
      <c r="O6" s="185" t="s">
        <f>IF(K6=0,"C",IF(RANK(K6,$K$5:$K$20,0)&lt;=ROUNDUP((COUNT($K$5:$K$20)-COUNTIF($K$5:$K$20,0))*25%,0),"A",IF(RANK(K6,$K$5:$K$20,0)&lt;=ROUNDUP((COUNT($K$5:$K$20)-COUNTIF($K$5:$K$20,0))*50%,0),"A-",IF(RANK(K6,$K$5:$K$20,0)&lt;=ROUNDUP((COUNT($K$5:$K$20)-COUNTIF($K$5:$K$20,0))*75%,0),"B+","B"))))</f>
        <v>63</v>
      </c>
      <c r="P6" s="185" t="s">
        <f>IF(G6&lt;20,"C",IF(RANK(G6,$G$5:$G$20,0)&lt;=ROUNDUP(COUNT($G$5:$G$20)*25%,0),"A",IF(RANK(G6,$G$5:$G$20,0)&lt;=ROUNDUP(COUNT($G$5:$G$20)*50%,0),"A-",IF(RANK(G6,$G$5:$G$20,0)&lt;=ROUNDUP(COUNT($G$5:$G$20)*75%,0),"B+","B"))))</f>
        <v>63</v>
      </c>
      <c r="Q6" s="191" t="s">
        <f>"今天课堂主要解析了昨日测试中的第3题与第4题，第3题帮助大家梳理了动态规划的思路与优化技巧，第4题则再次应用了哈希方法解决字符串相关问题。今日测试采用OI赛制，贴近CSP-S复赛的实际氛围，"&amp;C6&amp;"在本次测试中的评级为"&amp;P6&amp;"。"&amp;R6&amp;IF(P6="A","整体发挥出色，能够熟练掌握知识并灵活运用到复杂题目中，思路清晰、逻辑严谨。在课后补题时，积极与同学分享思路，并协助解决代码上的问题，展现了良好的沟通和协作能力。期待能保持钻研精神，进一步拓展竞赛经验，持续提升自我。",IF(P6="A-","表现较为优良，基本能够掌握核心知识并解决大多数题目。但在细节处理和稳定性方面仍有提升空间。思路整体清晰，但在时间把控和题目细节上偶有疏漏。后续建议在复盘时更关注错题，总结薄弱环节，提升整体解题准确度。",IF(P6="B+","整体表现良好，掌握了大部分知识点，并能完成多数任务。但在分析题目时的深度和解题的完整性方面还有待加强。学习态度积极，后续应更加注重系统训练，多积累与归纳解题方法，从而提升稳定性和效率。",IF(P6="B","完成情况基本可以，能够理解部分知识点，但在综合运用与解决复杂问题时还存在一定困难。遇到挑战性较强的题目时容易受阻，说明基础尚需进一步扎实。建议分阶段巩固基础，并逐渐增加难度训练，以提升整体水平。",IF(P6="C","此次测试发挥不理想，暴露出一定的知识漏洞与方法不足。学习过程缺乏连贯性，遇到新题时往往难以找到突破口。建议从核心基础入手，逐步构建完整的知识体系，并针对性地弥补短板，以实现稳步提升。","")))))</f>
        <v>723</v>
      </c>
      <c r="R6" s="191" t="s">
        <f>IF(H6=100,"测试成绩分析：在第1题中，思考充分，对金币使用与获取步骤进行了计算的优化。","测试成绩分析：在第1题中，未能对金币使用与获取步骤进行数学上的运算优化。")&amp;IF(I6=100,"在第2题中，成功建立了正确的模型并运用了昨天所学的知识。","在第2题中，未能运用昨天所学的知识建立正确的模型。")&amp;IF(J6&gt;0,"在第3题中，使用了分类讨论的方法，成功取得了应得的分数。","在第3题中，对分类讨论思想应用不充分。")&amp;IF(K6&gt;0,"在第4题中，考虑了当数据较小时的得分方案，通过深度优先搜索取得了分数。","在第4题中，考虑了当数据较小时的得分方案，但对深度优先搜索的代码熟练度较低，代码出现了错误，导致严重失分。")</f>
        <v>719</v>
      </c>
      <c r="S6" s="66" t="s">
        <v>724</v>
      </c>
      <c r="T6" s="66" t="s">
        <v>725</v>
      </c>
      <c r="U6" s="66" t="s">
        <v>726</v>
      </c>
    </row>
    <row r="7" ht="315" customHeight="1">
      <c r="A7" s="184" t="n">
        <v>3</v>
      </c>
      <c r="B7" s="192" t="s">
        <v>12</v>
      </c>
      <c r="C7" s="192" t="s">
        <v>12</v>
      </c>
      <c r="D7" s="7" t="s">
        <v>63</v>
      </c>
      <c r="E7" s="7" t="s">
        <v>63</v>
      </c>
      <c r="F7" s="65" t="s">
        <v>63</v>
      </c>
      <c r="G7" s="192" t="n">
        <v>200</v>
      </c>
      <c r="H7" s="195" t="n">
        <v>100</v>
      </c>
      <c r="I7" s="195" t="n">
        <v>100</v>
      </c>
      <c r="J7" s="192" t="n">
        <v>0</v>
      </c>
      <c r="K7" s="192" t="n">
        <v>0</v>
      </c>
      <c r="L7" s="185" t="s">
        <f>IF(H7=0,"C",IF(RANK(H7,$H$5:$H$20,0)&lt;=ROUNDUP((COUNT($H$5:$H$20)-COUNTIF($H$5:$H$20,0))*25%,0),"A",IF(RANK(H7,$H$5:$H$20,0)&lt;=ROUNDUP((COUNT($H$5:$H$20)-COUNTIF($H$5:$H$20,0))*50%,0),"A-",IF(RANK(H7,$H$5:$H$20,0)&lt;=ROUNDUP((COUNT($H$5:$H$20)-COUNTIF($H$5:$H$20,0))*75%,0),"B+","B"))))</f>
        <v>63</v>
      </c>
      <c r="M7" s="185" t="s">
        <f>IF(I7=0,"C",IF(RANK(I7,$I$5:$I$20,0)&lt;=ROUNDUP((COUNT($I$5:$I$20)-COUNTIF($I$5:$I$20,0))*25%,0),"A",IF(RANK(I7,$I$5:$I$20,0)&lt;=ROUNDUP((COUNT($I$5:$I$20)-COUNTIF($I$5:$I$20,0))*50%,0),"A-",IF(RANK(I7,$I$5:$I$20,0)&lt;=ROUNDUP((COUNT($I$5:$I$20)-COUNTIF($I$5:$I$20,0))*75%,0),"B+","B"))))</f>
        <v>63</v>
      </c>
      <c r="N7" s="185" t="s">
        <f>IF(J7=0,"C",IF(RANK(J7,$J$5:$J$20,0)&lt;=ROUNDUP((COUNT($J$5:$J$20)-COUNTIF($J$5:$J$20,0))*25%,0),"A",IF(RANK(J7,$J$5:$J$20,0)&lt;=ROUNDUP((COUNT($J$5:$J$20)-COUNTIF($J$5:$J$20,0))*50%,0),"A-",IF(RANK(J7,$J$5:$J$20,0)&lt;=ROUNDUP((COUNT($J$5:$J$20)-COUNTIF($J$5:$J$20,0))*75%,0),"B+","B"))))</f>
        <v>76</v>
      </c>
      <c r="O7" s="185" t="s">
        <f>IF(K7=0,"C",IF(RANK(K7,$K$5:$K$20,0)&lt;=ROUNDUP((COUNT($K$5:$K$20)-COUNTIF($K$5:$K$20,0))*25%,0),"A",IF(RANK(K7,$K$5:$K$20,0)&lt;=ROUNDUP((COUNT($K$5:$K$20)-COUNTIF($K$5:$K$20,0))*50%,0),"A-",IF(RANK(K7,$K$5:$K$20,0)&lt;=ROUNDUP((COUNT($K$5:$K$20)-COUNTIF($K$5:$K$20,0))*75%,0),"B+","B"))))</f>
        <v>76</v>
      </c>
      <c r="P7" s="185" t="s">
        <f>IF(G7&lt;20,"C",IF(RANK(G7,$G$5:$G$20,0)&lt;=ROUNDUP(COUNT($G$5:$G$20)*25%,0),"A",IF(RANK(G7,$G$5:$G$20,0)&lt;=ROUNDUP(COUNT($G$5:$G$20)*50%,0),"A-",IF(RANK(G7,$G$5:$G$20,0)&lt;=ROUNDUP(COUNT($G$5:$G$20)*75%,0),"B+","B"))))</f>
        <v>63</v>
      </c>
      <c r="Q7" s="191" t="s">
        <f>"今天课堂主要解析了昨日测试中的第3题与第4题，第3题帮助大家梳理了动态规划的思路与优化技巧，第4题则再次应用了哈希方法解决字符串相关问题。今日测试采用OI赛制，贴近CSP-S复赛的实际氛围，"&amp;C7&amp;"在本次测试中的评级为"&amp;P7&amp;"。"&amp;R7&amp;IF(P7="A","整体发挥出色，能够熟练掌握知识并灵活运用到复杂题目中，思路清晰、逻辑严谨。在课后补题时，积极与同学分享思路，并协助解决代码上的问题，展现了良好的沟通和协作能力。期待能保持钻研精神，进一步拓展竞赛经验，持续提升自我。",IF(P7="A-","表现较为优良，基本能够掌握核心知识并解决大多数题目。但在细节处理和稳定性方面仍有提升空间。思路整体清晰，但在时间把控和题目细节上偶有疏漏。后续建议在复盘时更关注错题，总结薄弱环节，提升整体解题准确度。",IF(P7="B+","整体表现良好，掌握了大部分知识点，并能完成多数任务。但在分析题目时的深度和解题的完整性方面还有待加强。学习态度积极，后续应更加注重系统训练，多积累与归纳解题方法，从而提升稳定性和效率。",IF(P7="B","完成情况基本可以，能够理解部分知识点，但在综合运用与解决复杂问题时还存在一定困难。遇到挑战性较强的题目时容易受阻，说明基础尚需进一步扎实。建议分阶段巩固基础，并逐渐增加难度训练，以提升整体水平。",IF(P7="C","此次测试发挥不理想，暴露出一定的知识漏洞与方法不足。学习过程缺乏连贯性，遇到新题时往往难以找到突破口。建议从核心基础入手，逐步构建完整的知识体系，并针对性地弥补短板，以实现稳步提升。","")))))</f>
        <v>727</v>
      </c>
      <c r="R7" s="191" t="s">
        <f>IF(H7=100,"测试成绩分析：在第1题中，思考充分，对金币使用与获取步骤进行了计算的优化。","测试成绩分析：在第1题中，未能对金币使用与获取步骤进行数学上的运算优化。")&amp;IF(I7=100,"在第2题中，成功建立了正确的模型并运用了昨天所学的知识。","在第2题中，未能运用昨天所学的知识建立正确的模型。")&amp;IF(J7&gt;0,"在第3题中，使用了分类讨论的方法，成功取得了应得的分数。","在第3题中，对分类讨论思想应用不充分。")&amp;IF(K7&gt;0,"在第4题中，考虑了当数据较小时的得分方案，通过深度优先搜索取得了分数。","在第4题中，考虑了当数据较小时的得分方案，但对深度优先搜索的代码熟练度较低，代码出现了错误，导致严重失分。")</f>
        <v>728</v>
      </c>
      <c r="S7" s="66" t="s">
        <v>729</v>
      </c>
      <c r="T7" s="66" t="s">
        <v>730</v>
      </c>
      <c r="U7" s="66" t="s">
        <v>731</v>
      </c>
    </row>
    <row r="8" ht="315" customHeight="1">
      <c r="A8" s="184" t="n">
        <v>3</v>
      </c>
      <c r="B8" s="192" t="s">
        <v>13</v>
      </c>
      <c r="C8" s="192" t="s">
        <v>13</v>
      </c>
      <c r="D8" s="7" t="s">
        <v>63</v>
      </c>
      <c r="E8" s="7" t="s">
        <v>104</v>
      </c>
      <c r="F8" s="65" t="s">
        <v>63</v>
      </c>
      <c r="G8" s="192" t="n">
        <v>170</v>
      </c>
      <c r="H8" s="195" t="n">
        <v>70</v>
      </c>
      <c r="I8" s="195" t="n">
        <v>100</v>
      </c>
      <c r="J8" s="192"/>
      <c r="K8" s="195" t="n">
        <v>0</v>
      </c>
      <c r="L8" s="185" t="s">
        <f>IF(H8=0,"C",IF(RANK(H8,$H$5:$H$20,0)&lt;=ROUNDUP((COUNT($H$5:$H$20)-COUNTIF($H$5:$H$20,0))*25%,0),"A",IF(RANK(H8,$H$5:$H$20,0)&lt;=ROUNDUP((COUNT($H$5:$H$20)-COUNTIF($H$5:$H$20,0))*50%,0),"A-",IF(RANK(H8,$H$5:$H$20,0)&lt;=ROUNDUP((COUNT($H$5:$H$20)-COUNTIF($H$5:$H$20,0))*75%,0),"B+","B"))))</f>
        <v>104</v>
      </c>
      <c r="M8" s="185" t="s">
        <f>IF(I8=0,"C",IF(RANK(I8,$I$5:$I$20,0)&lt;=ROUNDUP((COUNT($I$5:$I$20)-COUNTIF($I$5:$I$20,0))*25%,0),"A",IF(RANK(I8,$I$5:$I$20,0)&lt;=ROUNDUP((COUNT($I$5:$I$20)-COUNTIF($I$5:$I$20,0))*50%,0),"A-",IF(RANK(I8,$I$5:$I$20,0)&lt;=ROUNDUP((COUNT($I$5:$I$20)-COUNTIF($I$5:$I$20,0))*75%,0),"B+","B"))))</f>
        <v>63</v>
      </c>
      <c r="N8" s="185" t="s">
        <f>IF(J8=0,"C",IF(RANK(J8,$J$5:$J$20,0)&lt;=ROUNDUP((COUNT($J$5:$J$20)-COUNTIF($J$5:$J$20,0))*25%,0),"A",IF(RANK(J8,$J$5:$J$20,0)&lt;=ROUNDUP((COUNT($J$5:$J$20)-COUNTIF($J$5:$J$20,0))*50%,0),"A-",IF(RANK(J8,$J$5:$J$20,0)&lt;=ROUNDUP((COUNT($J$5:$J$20)-COUNTIF($J$5:$J$20,0))*75%,0),"B+","B"))))</f>
        <v>76</v>
      </c>
      <c r="O8" s="185" t="s">
        <f>IF(K8=0,"C",IF(RANK(K8,$K$5:$K$20,0)&lt;=ROUNDUP((COUNT($K$5:$K$20)-COUNTIF($K$5:$K$20,0))*25%,0),"A",IF(RANK(K8,$K$5:$K$20,0)&lt;=ROUNDUP((COUNT($K$5:$K$20)-COUNTIF($K$5:$K$20,0))*50%,0),"A-",IF(RANK(K8,$K$5:$K$20,0)&lt;=ROUNDUP((COUNT($K$5:$K$20)-COUNTIF($K$5:$K$20,0))*75%,0),"B+","B"))))</f>
        <v>76</v>
      </c>
      <c r="P8" s="185" t="s">
        <f>IF(G8&lt;20,"C",IF(RANK(G8,$G$5:$G$20,0)&lt;=ROUNDUP(COUNT($G$5:$G$20)*25%,0),"A",IF(RANK(G8,$G$5:$G$20,0)&lt;=ROUNDUP(COUNT($G$5:$G$20)*50%,0),"A-",IF(RANK(G8,$G$5:$G$20,0)&lt;=ROUNDUP(COUNT($G$5:$G$20)*75%,0),"B+","B"))))</f>
        <v>63</v>
      </c>
      <c r="Q8" s="191" t="s">
        <f>"今天课堂主要解析了昨日测试中的第3题与第4题，第3题帮助大家梳理了动态规划的思路与优化技巧，第4题则再次应用了哈希方法解决字符串相关问题。今日测试采用OI赛制，贴近CSP-S复赛的实际氛围，"&amp;C8&amp;"在本次测试中的评级为"&amp;P8&amp;"。"&amp;R8&amp;IF(P8="A","整体发挥出色，能够熟练掌握知识并灵活运用到复杂题目中，思路清晰、逻辑严谨。在课后补题时，积极与同学分享思路，并协助解决代码上的问题，展现了良好的沟通和协作能力。期待能保持钻研精神，进一步拓展竞赛经验，持续提升自我。",IF(P8="A-","表现较为优良，基本能够掌握核心知识并解决大多数题目。但在细节处理和稳定性方面仍有提升空间。思路整体清晰，但在时间把控和题目细节上偶有疏漏。后续建议在复盘时更关注错题，总结薄弱环节，提升整体解题准确度。",IF(P8="B+","整体表现良好，掌握了大部分知识点，并能完成多数任务。但在分析题目时的深度和解题的完整性方面还有待加强。学习态度积极，后续应更加注重系统训练，多积累与归纳解题方法，从而提升稳定性和效率。",IF(P8="B","完成情况基本可以，能够理解部分知识点，但在综合运用与解决复杂问题时还存在一定困难。遇到挑战性较强的题目时容易受阻，说明基础尚需进一步扎实。建议分阶段巩固基础，并逐渐增加难度训练，以提升整体水平。",IF(P8="C","此次测试发挥不理想，暴露出一定的知识漏洞与方法不足。学习过程缺乏连贯性，遇到新题时往往难以找到突破口。建议从核心基础入手，逐步构建完整的知识体系，并针对性地弥补短板，以实现稳步提升。","")))))</f>
        <v>732</v>
      </c>
      <c r="R8" s="191" t="s">
        <f>IF(H8=100,"测试成绩分析：在第1题中，思考充分，对金币使用与获取步骤进行了计算的优化。","测试成绩分析：在第1题中，未能对金币使用与获取步骤进行数学上的运算优化。")&amp;IF(I8=100,"在第2题中，成功建立了正确的模型并运用了昨天所学的知识。","在第2题中，未能运用昨天所学的知识建立正确的模型。")&amp;IF(J8&gt;0,"在第3题中，使用了分类讨论的方法，成功取得了应得的分数。","在第3题中，对分类讨论思想应用不充分。")&amp;IF(K8&gt;0,"在第4题中，考虑了当数据较小时的得分方案，通过深度优先搜索取得了分数。","在第4题中，考虑了当数据较小时的得分方案，但对深度优先搜索的代码熟练度较低，代码出现了错误，导致严重失分。")</f>
        <v>733</v>
      </c>
      <c r="S8" s="66" t="s">
        <v>734</v>
      </c>
      <c r="T8" s="66" t="s">
        <v>735</v>
      </c>
      <c r="U8" s="66" t="s">
        <v>736</v>
      </c>
    </row>
    <row r="9" ht="315" customHeight="1">
      <c r="A9" s="184" t="n">
        <v>4</v>
      </c>
      <c r="B9" s="192" t="s">
        <v>6</v>
      </c>
      <c r="C9" s="192" t="s">
        <v>6</v>
      </c>
      <c r="D9" s="7" t="s">
        <v>104</v>
      </c>
      <c r="E9" s="7" t="s">
        <v>104</v>
      </c>
      <c r="F9" s="65" t="s">
        <v>63</v>
      </c>
      <c r="G9" s="192" t="n">
        <v>140</v>
      </c>
      <c r="H9" s="195" t="n">
        <v>40</v>
      </c>
      <c r="I9" s="195" t="n">
        <v>100</v>
      </c>
      <c r="J9" s="195" t="n">
        <v>0</v>
      </c>
      <c r="K9" s="195" t="n">
        <v>0</v>
      </c>
      <c r="L9" s="185" t="s">
        <f>IF(H9=0,"C",IF(RANK(H9,$H$5:$H$20,0)&lt;=ROUNDUP((COUNT($H$5:$H$20)-COUNTIF($H$5:$H$20,0))*25%,0),"A",IF(RANK(H9,$H$5:$H$20,0)&lt;=ROUNDUP((COUNT($H$5:$H$20)-COUNTIF($H$5:$H$20,0))*50%,0),"A-",IF(RANK(H9,$H$5:$H$20,0)&lt;=ROUNDUP((COUNT($H$5:$H$20)-COUNTIF($H$5:$H$20,0))*75%,0),"B+","B"))))</f>
        <v>64</v>
      </c>
      <c r="M9" s="185" t="s">
        <f>IF(I9=0,"C",IF(RANK(I9,$I$5:$I$20,0)&lt;=ROUNDUP((COUNT($I$5:$I$20)-COUNTIF($I$5:$I$20,0))*25%,0),"A",IF(RANK(I9,$I$5:$I$20,0)&lt;=ROUNDUP((COUNT($I$5:$I$20)-COUNTIF($I$5:$I$20,0))*50%,0),"A-",IF(RANK(I9,$I$5:$I$20,0)&lt;=ROUNDUP((COUNT($I$5:$I$20)-COUNTIF($I$5:$I$20,0))*75%,0),"B+","B"))))</f>
        <v>63</v>
      </c>
      <c r="N9" s="185" t="s">
        <f>IF(J9=0,"C",IF(RANK(J9,$J$5:$J$20,0)&lt;=ROUNDUP((COUNT($J$5:$J$20)-COUNTIF($J$5:$J$20,0))*25%,0),"A",IF(RANK(J9,$J$5:$J$20,0)&lt;=ROUNDUP((COUNT($J$5:$J$20)-COUNTIF($J$5:$J$20,0))*50%,0),"A-",IF(RANK(J9,$J$5:$J$20,0)&lt;=ROUNDUP((COUNT($J$5:$J$20)-COUNTIF($J$5:$J$20,0))*75%,0),"B+","B"))))</f>
        <v>76</v>
      </c>
      <c r="O9" s="185" t="s">
        <f>IF(K9=0,"C",IF(RANK(K9,$K$5:$K$20,0)&lt;=ROUNDUP((COUNT($K$5:$K$20)-COUNTIF($K$5:$K$20,0))*25%,0),"A",IF(RANK(K9,$K$5:$K$20,0)&lt;=ROUNDUP((COUNT($K$5:$K$20)-COUNTIF($K$5:$K$20,0))*50%,0),"A-",IF(RANK(K9,$K$5:$K$20,0)&lt;=ROUNDUP((COUNT($K$5:$K$20)-COUNTIF($K$5:$K$20,0))*75%,0),"B+","B"))))</f>
        <v>76</v>
      </c>
      <c r="P9" s="185" t="s">
        <f>IF(G9&lt;20,"C",IF(RANK(G9,$G$5:$G$20,0)&lt;=ROUNDUP(COUNT($G$5:$G$20)*25%,0),"A",IF(RANK(G9,$G$5:$G$20,0)&lt;=ROUNDUP(COUNT($G$5:$G$20)*50%,0),"A-",IF(RANK(G9,$G$5:$G$20,0)&lt;=ROUNDUP(COUNT($G$5:$G$20)*75%,0),"B+","B"))))</f>
        <v>104</v>
      </c>
      <c r="Q9" s="191" t="s">
        <f>"今天课堂主要解析了昨日测试中的第3题与第4题，第3题帮助大家梳理了动态规划的思路与优化技巧，第4题则再次应用了哈希方法解决字符串相关问题。今日测试采用OI赛制，贴近CSP-S复赛的实际氛围，"&amp;C9&amp;"在本次测试中的评级为"&amp;P9&amp;"。"&amp;R9&amp;IF(P9="A","整体发挥出色，能够熟练掌握知识并灵活运用到复杂题目中，思路清晰、逻辑严谨。在课后补题时，积极与同学分享思路，并协助解决代码上的问题，展现了良好的沟通和协作能力。期待能保持钻研精神，进一步拓展竞赛经验，持续提升自我。",IF(P9="A-","表现较为优良，基本能够掌握核心知识并解决大多数题目。但在细节处理和稳定性方面仍有提升空间。思路整体清晰，但在时间把控和题目细节上偶有疏漏。后续建议在复盘时更关注错题，总结薄弱环节，提升整体解题准确度。",IF(P9="B+","整体表现良好，掌握了大部分知识点，并能完成多数任务。但在分析题目时的深度和解题的完整性方面还有待加强。学习态度积极，后续应更加注重系统训练，多积累与归纳解题方法，从而提升稳定性和效率。",IF(P9="B","完成情况基本可以，能够理解部分知识点，但在综合运用与解决复杂问题时还存在一定困难。遇到挑战性较强的题目时容易受阻，说明基础尚需进一步扎实。建议分阶段巩固基础，并逐渐增加难度训练，以提升整体水平。",IF(P9="C","此次测试发挥不理想，暴露出一定的知识漏洞与方法不足。学习过程缺乏连贯性，遇到新题时往往难以找到突破口。建议从核心基础入手，逐步构建完整的知识体系，并针对性地弥补短板，以实现稳步提升。","")))))</f>
        <v>737</v>
      </c>
      <c r="R9" s="191" t="s">
        <f>IF(H9=100,"测试成绩分析：在第1题中，思考充分，对金币使用与获取步骤进行了计算的优化。","测试成绩分析：在第1题中，未能对金币使用与获取步骤进行数学上的运算优化。")&amp;IF(I9=100,"在第2题中，成功建立了正确的模型并运用了昨天所学的知识。","在第2题中，未能运用昨天所学的知识建立正确的模型。")&amp;IF(J9&gt;0,"在第3题中，使用了分类讨论的方法，成功取得了应得的分数。","在第3题中，对分类讨论思想应用不充分。")&amp;IF(K9&gt;0,"在第4题中，考虑了当数据较小时的得分方案，通过深度优先搜索取得了分数。","在第4题中，考虑了当数据较小时的得分方案，但对深度优先搜索的代码熟练度较低，代码出现了错误，导致严重失分。")</f>
        <v>733</v>
      </c>
      <c r="S9" s="47" t="s">
        <v>738</v>
      </c>
    </row>
    <row r="10" ht="315" customHeight="1">
      <c r="A10" s="184" t="n">
        <v>5</v>
      </c>
      <c r="B10" s="192" t="s">
        <v>5</v>
      </c>
      <c r="C10" s="192" t="s">
        <v>5</v>
      </c>
      <c r="D10" s="7" t="s">
        <v>104</v>
      </c>
      <c r="E10" s="7" t="s">
        <v>104</v>
      </c>
      <c r="F10" s="65" t="s">
        <v>104</v>
      </c>
      <c r="G10" s="192" t="n">
        <v>130</v>
      </c>
      <c r="H10" s="195" t="n">
        <v>100</v>
      </c>
      <c r="I10" s="195" t="n">
        <v>30</v>
      </c>
      <c r="J10" s="195" t="n">
        <v>0</v>
      </c>
      <c r="K10" s="192"/>
      <c r="L10" s="185" t="s">
        <f>IF(H10=0,"C",IF(RANK(H10,$H$5:$H$20,0)&lt;=ROUNDUP((COUNT($H$5:$H$20)-COUNTIF($H$5:$H$20,0))*25%,0),"A",IF(RANK(H10,$H$5:$H$20,0)&lt;=ROUNDUP((COUNT($H$5:$H$20)-COUNTIF($H$5:$H$20,0))*50%,0),"A-",IF(RANK(H10,$H$5:$H$20,0)&lt;=ROUNDUP((COUNT($H$5:$H$20)-COUNTIF($H$5:$H$20,0))*75%,0),"B+","B"))))</f>
        <v>63</v>
      </c>
      <c r="M10" s="185" t="s">
        <f>IF(I10=0,"C",IF(RANK(I10,$I$5:$I$20,0)&lt;=ROUNDUP((COUNT($I$5:$I$20)-COUNTIF($I$5:$I$20,0))*25%,0),"A",IF(RANK(I10,$I$5:$I$20,0)&lt;=ROUNDUP((COUNT($I$5:$I$20)-COUNTIF($I$5:$I$20,0))*50%,0),"A-",IF(RANK(I10,$I$5:$I$20,0)&lt;=ROUNDUP((COUNT($I$5:$I$20)-COUNTIF($I$5:$I$20,0))*75%,0),"B+","B"))))</f>
        <v>117</v>
      </c>
      <c r="N10" s="185" t="s">
        <f>IF(J10=0,"C",IF(RANK(J10,$J$5:$J$20,0)&lt;=ROUNDUP((COUNT($J$5:$J$20)-COUNTIF($J$5:$J$20,0))*25%,0),"A",IF(RANK(J10,$J$5:$J$20,0)&lt;=ROUNDUP((COUNT($J$5:$J$20)-COUNTIF($J$5:$J$20,0))*50%,0),"A-",IF(RANK(J10,$J$5:$J$20,0)&lt;=ROUNDUP((COUNT($J$5:$J$20)-COUNTIF($J$5:$J$20,0))*75%,0),"B+","B"))))</f>
        <v>76</v>
      </c>
      <c r="O10" s="185" t="s">
        <f>IF(K10=0,"C",IF(RANK(K10,$K$5:$K$20,0)&lt;=ROUNDUP((COUNT($K$5:$K$20)-COUNTIF($K$5:$K$20,0))*25%,0),"A",IF(RANK(K10,$K$5:$K$20,0)&lt;=ROUNDUP((COUNT($K$5:$K$20)-COUNTIF($K$5:$K$20,0))*50%,0),"A-",IF(RANK(K10,$K$5:$K$20,0)&lt;=ROUNDUP((COUNT($K$5:$K$20)-COUNTIF($K$5:$K$20,0))*75%,0),"B+","B"))))</f>
        <v>76</v>
      </c>
      <c r="P10" s="185" t="s">
        <f>IF(G10&lt;20,"C",IF(RANK(G10,$G$5:$G$20,0)&lt;=ROUNDUP(COUNT($G$5:$G$20)*25%,0),"A",IF(RANK(G10,$G$5:$G$20,0)&lt;=ROUNDUP(COUNT($G$5:$G$20)*50%,0),"A-",IF(RANK(G10,$G$5:$G$20,0)&lt;=ROUNDUP(COUNT($G$5:$G$20)*75%,0),"B+","B"))))</f>
        <v>104</v>
      </c>
      <c r="Q10" s="191" t="s">
        <f>"今天课堂主要解析了昨日测试中的第3题与第4题，第3题帮助大家梳理了动态规划的思路与优化技巧，第4题则再次应用了哈希方法解决字符串相关问题。今日测试采用OI赛制，贴近CSP-S复赛的实际氛围，"&amp;C10&amp;"在本次测试中的评级为"&amp;P10&amp;"。"&amp;R10&amp;IF(P10="A","整体发挥出色，能够熟练掌握知识并灵活运用到复杂题目中，思路清晰、逻辑严谨。在课后补题时，积极与同学分享思路，并协助解决代码上的问题，展现了良好的沟通和协作能力。期待能保持钻研精神，进一步拓展竞赛经验，持续提升自我。",IF(P10="A-","表现较为优良，基本能够掌握核心知识并解决大多数题目。但在细节处理和稳定性方面仍有提升空间。思路整体清晰，但在时间把控和题目细节上偶有疏漏。后续建议在复盘时更关注错题，总结薄弱环节，提升整体解题准确度。",IF(P10="B+","整体表现良好，掌握了大部分知识点，并能完成多数任务。但在分析题目时的深度和解题的完整性方面还有待加强。学习态度积极，后续应更加注重系统训练，多积累与归纳解题方法，从而提升稳定性和效率。",IF(P10="B","完成情况基本可以，能够理解部分知识点，但在综合运用与解决复杂问题时还存在一定困难。遇到挑战性较强的题目时容易受阻，说明基础尚需进一步扎实。建议分阶段巩固基础，并逐渐增加难度训练，以提升整体水平。",IF(P10="C","此次测试发挥不理想，暴露出一定的知识漏洞与方法不足。学习过程缺乏连贯性，遇到新题时往往难以找到突破口。建议从核心基础入手，逐步构建完整的知识体系，并针对性地弥补短板，以实现稳步提升。","")))))</f>
        <v>739</v>
      </c>
      <c r="R10" s="191" t="s">
        <f>IF(H10=100,"测试成绩分析：在第1题中，思考充分，对金币使用与获取步骤进行了计算的优化。","测试成绩分析：在第1题中，未能对金币使用与获取步骤进行数学上的运算优化。")&amp;IF(I10=100,"在第2题中，成功建立了正确的模型并运用了昨天所学的知识。","在第2题中，未能运用昨天所学的知识建立正确的模型。")&amp;IF(J10&gt;0,"在第3题中，使用了分类讨论的方法，成功取得了应得的分数。","在第3题中，对分类讨论思想应用不充分。")&amp;IF(K10&gt;0,"在第4题中，考虑了当数据较小时的得分方案，通过深度优先搜索取得了分数。","在第4题中，考虑了当数据较小时的得分方案，但对深度优先搜索的代码熟练度较低，代码出现了错误，导致严重失分。")</f>
        <v>740</v>
      </c>
      <c r="S10" s="470" t="s">
        <v>741</v>
      </c>
      <c r="T10" s="66" t="s">
        <v>742</v>
      </c>
      <c r="U10" s="66" t="s">
        <v>743</v>
      </c>
    </row>
    <row r="11" ht="315" customHeight="1">
      <c r="A11" s="184" t="n">
        <v>6</v>
      </c>
      <c r="B11" s="192" t="s">
        <v>8</v>
      </c>
      <c r="C11" s="192" t="s">
        <v>8</v>
      </c>
      <c r="D11" s="7" t="s">
        <v>104</v>
      </c>
      <c r="E11" s="7" t="s">
        <v>104</v>
      </c>
      <c r="F11" s="65" t="s">
        <v>104</v>
      </c>
      <c r="G11" s="192" t="n">
        <v>130</v>
      </c>
      <c r="H11" s="195" t="n">
        <v>100</v>
      </c>
      <c r="I11" s="195" t="n">
        <v>30</v>
      </c>
      <c r="J11" s="195" t="n">
        <v>0</v>
      </c>
      <c r="K11" s="195" t="n">
        <v>0</v>
      </c>
      <c r="L11" s="185" t="s">
        <f>IF(H11=0,"C",IF(RANK(H11,$H$5:$H$20,0)&lt;=ROUNDUP((COUNT($H$5:$H$20)-COUNTIF($H$5:$H$20,0))*25%,0),"A",IF(RANK(H11,$H$5:$H$20,0)&lt;=ROUNDUP((COUNT($H$5:$H$20)-COUNTIF($H$5:$H$20,0))*50%,0),"A-",IF(RANK(H11,$H$5:$H$20,0)&lt;=ROUNDUP((COUNT($H$5:$H$20)-COUNTIF($H$5:$H$20,0))*75%,0),"B+","B"))))</f>
        <v>63</v>
      </c>
      <c r="M11" s="185" t="s">
        <f>IF(I11=0,"C",IF(RANK(I11,$I$5:$I$20,0)&lt;=ROUNDUP((COUNT($I$5:$I$20)-COUNTIF($I$5:$I$20,0))*25%,0),"A",IF(RANK(I11,$I$5:$I$20,0)&lt;=ROUNDUP((COUNT($I$5:$I$20)-COUNTIF($I$5:$I$20,0))*50%,0),"A-",IF(RANK(I11,$I$5:$I$20,0)&lt;=ROUNDUP((COUNT($I$5:$I$20)-COUNTIF($I$5:$I$20,0))*75%,0),"B+","B"))))</f>
        <v>117</v>
      </c>
      <c r="N11" s="185" t="s">
        <f>IF(J11=0,"C",IF(RANK(J11,$J$5:$J$20,0)&lt;=ROUNDUP((COUNT($J$5:$J$20)-COUNTIF($J$5:$J$20,0))*25%,0),"A",IF(RANK(J11,$J$5:$J$20,0)&lt;=ROUNDUP((COUNT($J$5:$J$20)-COUNTIF($J$5:$J$20,0))*50%,0),"A-",IF(RANK(J11,$J$5:$J$20,0)&lt;=ROUNDUP((COUNT($J$5:$J$20)-COUNTIF($J$5:$J$20,0))*75%,0),"B+","B"))))</f>
        <v>76</v>
      </c>
      <c r="O11" s="185" t="s">
        <f>IF(K11=0,"C",IF(RANK(K11,$K$5:$K$20,0)&lt;=ROUNDUP((COUNT($K$5:$K$20)-COUNTIF($K$5:$K$20,0))*25%,0),"A",IF(RANK(K11,$K$5:$K$20,0)&lt;=ROUNDUP((COUNT($K$5:$K$20)-COUNTIF($K$5:$K$20,0))*50%,0),"A-",IF(RANK(K11,$K$5:$K$20,0)&lt;=ROUNDUP((COUNT($K$5:$K$20)-COUNTIF($K$5:$K$20,0))*75%,0),"B+","B"))))</f>
        <v>76</v>
      </c>
      <c r="P11" s="185" t="s">
        <f>IF(G11&lt;20,"C",IF(RANK(G11,$G$5:$G$20,0)&lt;=ROUNDUP(COUNT($G$5:$G$20)*25%,0),"A",IF(RANK(G11,$G$5:$G$20,0)&lt;=ROUNDUP(COUNT($G$5:$G$20)*50%,0),"A-",IF(RANK(G11,$G$5:$G$20,0)&lt;=ROUNDUP(COUNT($G$5:$G$20)*75%,0),"B+","B"))))</f>
        <v>104</v>
      </c>
      <c r="Q11" s="471" t="s">
        <v>744</v>
      </c>
      <c r="R11" s="191" t="s">
        <f>IF(H11=100,"测试成绩分析：在第1题中，思考充分，对金币使用与获取步骤进行了计算的优化。","测试成绩分析：在第1题中，未能对金币使用与获取步骤进行数学上的运算优化。")&amp;IF(I11=100,"在第2题中，成功建立了正确的模型并运用了昨天所学的知识。","在第2题中，未能运用昨天所学的知识建立正确的模型。")&amp;IF(J11&gt;0,"在第3题中，使用了分类讨论的方法，成功取得了应得的分数。","在第3题中，对分类讨论思想应用不充分。")&amp;IF(K11&gt;0,"在第4题中，考虑了当数据较小时的得分方案，通过深度优先搜索取得了分数。","在第4题中，考虑了当数据较小时的得分方案，但对深度优先搜索的代码熟练度较低，代码出现了错误，导致严重失分。")</f>
        <v>740</v>
      </c>
      <c r="S11" s="472" t="s">
        <v>745</v>
      </c>
      <c r="T11" s="66" t="s">
        <v>746</v>
      </c>
      <c r="U11" s="66" t="s">
        <v>747</v>
      </c>
    </row>
    <row r="12" ht="315" customHeight="1">
      <c r="A12" s="184" t="n">
        <v>7</v>
      </c>
      <c r="B12" s="192" t="s">
        <v>17</v>
      </c>
      <c r="C12" s="192" t="s">
        <v>17</v>
      </c>
      <c r="D12" s="7" t="s">
        <v>104</v>
      </c>
      <c r="E12" s="7" t="s">
        <v>104</v>
      </c>
      <c r="F12" s="65" t="s">
        <v>104</v>
      </c>
      <c r="G12" s="192" t="n">
        <v>130</v>
      </c>
      <c r="H12" s="195" t="n">
        <v>100</v>
      </c>
      <c r="I12" s="195" t="n">
        <v>30</v>
      </c>
      <c r="J12" s="195" t="n">
        <v>0</v>
      </c>
      <c r="K12" s="192"/>
      <c r="L12" s="185" t="s">
        <f>IF(H12=0,"C",IF(RANK(H12,$H$5:$H$20,0)&lt;=ROUNDUP((COUNT($H$5:$H$20)-COUNTIF($H$5:$H$20,0))*25%,0),"A",IF(RANK(H12,$H$5:$H$20,0)&lt;=ROUNDUP((COUNT($H$5:$H$20)-COUNTIF($H$5:$H$20,0))*50%,0),"A-",IF(RANK(H12,$H$5:$H$20,0)&lt;=ROUNDUP((COUNT($H$5:$H$20)-COUNTIF($H$5:$H$20,0))*75%,0),"B+","B"))))</f>
        <v>63</v>
      </c>
      <c r="M12" s="185" t="s">
        <f>IF(I12=0,"C",IF(RANK(I12,$I$5:$I$20,0)&lt;=ROUNDUP((COUNT($I$5:$I$20)-COUNTIF($I$5:$I$20,0))*25%,0),"A",IF(RANK(I12,$I$5:$I$20,0)&lt;=ROUNDUP((COUNT($I$5:$I$20)-COUNTIF($I$5:$I$20,0))*50%,0),"A-",IF(RANK(I12,$I$5:$I$20,0)&lt;=ROUNDUP((COUNT($I$5:$I$20)-COUNTIF($I$5:$I$20,0))*75%,0),"B+","B"))))</f>
        <v>117</v>
      </c>
      <c r="N12" s="185" t="s">
        <f>IF(J12=0,"C",IF(RANK(J12,$J$5:$J$20,0)&lt;=ROUNDUP((COUNT($J$5:$J$20)-COUNTIF($J$5:$J$20,0))*25%,0),"A",IF(RANK(J12,$J$5:$J$20,0)&lt;=ROUNDUP((COUNT($J$5:$J$20)-COUNTIF($J$5:$J$20,0))*50%,0),"A-",IF(RANK(J12,$J$5:$J$20,0)&lt;=ROUNDUP((COUNT($J$5:$J$20)-COUNTIF($J$5:$J$20,0))*75%,0),"B+","B"))))</f>
        <v>76</v>
      </c>
      <c r="O12" s="185" t="s">
        <f>IF(K12=0,"C",IF(RANK(K12,$K$5:$K$20,0)&lt;=ROUNDUP((COUNT($K$5:$K$20)-COUNTIF($K$5:$K$20,0))*25%,0),"A",IF(RANK(K12,$K$5:$K$20,0)&lt;=ROUNDUP((COUNT($K$5:$K$20)-COUNTIF($K$5:$K$20,0))*50%,0),"A-",IF(RANK(K12,$K$5:$K$20,0)&lt;=ROUNDUP((COUNT($K$5:$K$20)-COUNTIF($K$5:$K$20,0))*75%,0),"B+","B"))))</f>
        <v>76</v>
      </c>
      <c r="P12" s="185" t="s">
        <f>IF(G12&lt;20,"C",IF(RANK(G12,$G$5:$G$20,0)&lt;=ROUNDUP(COUNT($G$5:$G$20)*25%,0),"A",IF(RANK(G12,$G$5:$G$20,0)&lt;=ROUNDUP(COUNT($G$5:$G$20)*50%,0),"A-",IF(RANK(G12,$G$5:$G$20,0)&lt;=ROUNDUP(COUNT($G$5:$G$20)*75%,0),"B+","B"))))</f>
        <v>104</v>
      </c>
      <c r="Q12" s="191" t="s">
        <f>"今天课堂主要解析了昨日测试中的第3题与第4题，第3题帮助大家梳理了动态规划的思路与优化技巧，第4题则再次应用了哈希方法解决字符串相关问题。今日测试采用OI赛制，贴近CSP-S复赛的实际氛围，"&amp;C12&amp;"在本次测试中的评级为"&amp;P12&amp;"。"&amp;R12&amp;IF(P12="A","整体发挥出色，能够熟练掌握知识并灵活运用到复杂题目中，思路清晰、逻辑严谨。在课后补题时，积极与同学分享思路，并协助解决代码上的问题，展现了良好的沟通和协作能力。期待能保持钻研精神，进一步拓展竞赛经验，持续提升自我。",IF(P12="A-","表现较为优良，基本能够掌握核心知识并解决大多数题目。但在细节处理和稳定性方面仍有提升空间。思路整体清晰，但在时间把控和题目细节上偶有疏漏。后续建议在复盘时更关注错题，总结薄弱环节，提升整体解题准确度。",IF(P12="B+","整体表现良好，掌握了大部分知识点，并能完成多数任务。但在分析题目时的深度和解题的完整性方面还有待加强。学习态度积极，后续应更加注重系统训练，多积累与归纳解题方法，从而提升稳定性和效率。",IF(P12="B","完成情况基本可以，能够理解部分知识点，但在综合运用与解决复杂问题时还存在一定困难。遇到挑战性较强的题目时容易受阻，说明基础尚需进一步扎实。建议分阶段巩固基础，并逐渐增加难度训练，以提升整体水平。",IF(P12="C","此次测试发挥不理想，暴露出一定的知识漏洞与方法不足。学习过程缺乏连贯性，遇到新题时往往难以找到突破口。建议从核心基础入手，逐步构建完整的知识体系，并针对性地弥补短板，以实现稳步提升。","")))))</f>
        <v>748</v>
      </c>
      <c r="R12" s="191" t="s">
        <f>IF(H12=100,"测试成绩分析：在第1题中，思考充分，对金币使用与获取步骤进行了计算的优化。","测试成绩分析：在第1题中，未能对金币使用与获取步骤进行数学上的运算优化。")&amp;IF(I12=100,"在第2题中，成功建立了正确的模型并运用了昨天所学的知识。","在第2题中，未能运用昨天所学的知识建立正确的模型。")&amp;IF(J12&gt;0,"在第3题中，使用了分类讨论的方法，成功取得了应得的分数。","在第3题中，对分类讨论思想应用不充分。")&amp;IF(K12&gt;0,"在第4题中，考虑了当数据较小时的得分方案，通过深度优先搜索取得了分数。","在第4题中，考虑了当数据较小时的得分方案，但对深度优先搜索的代码熟练度较低，代码出现了错误，导致严重失分。")</f>
        <v>740</v>
      </c>
      <c r="S12" s="66" t="s">
        <v>749</v>
      </c>
      <c r="T12" s="473" t="s">
        <v>750</v>
      </c>
      <c r="U12" s="66" t="s">
        <v>751</v>
      </c>
    </row>
    <row r="13" ht="315" customHeight="1">
      <c r="A13" s="184" t="n">
        <v>7</v>
      </c>
      <c r="B13" s="192" t="s">
        <v>4</v>
      </c>
      <c r="C13" s="192" t="s">
        <v>4</v>
      </c>
      <c r="D13" s="7" t="s">
        <v>104</v>
      </c>
      <c r="E13" s="7" t="s">
        <v>104</v>
      </c>
      <c r="F13" s="65" t="s">
        <v>104</v>
      </c>
      <c r="G13" s="192" t="n">
        <v>116</v>
      </c>
      <c r="H13" s="195" t="n">
        <v>100</v>
      </c>
      <c r="I13" s="195" t="n">
        <v>14</v>
      </c>
      <c r="J13" s="195" t="n">
        <v>0</v>
      </c>
      <c r="K13" s="195" t="n">
        <v>2</v>
      </c>
      <c r="L13" s="185" t="s">
        <f>IF(H13=0,"C",IF(RANK(H13,$H$5:$H$20,0)&lt;=ROUNDUP((COUNT($H$5:$H$20)-COUNTIF($H$5:$H$20,0))*25%,0),"A",IF(RANK(H13,$H$5:$H$20,0)&lt;=ROUNDUP((COUNT($H$5:$H$20)-COUNTIF($H$5:$H$20,0))*50%,0),"A-",IF(RANK(H13,$H$5:$H$20,0)&lt;=ROUNDUP((COUNT($H$5:$H$20)-COUNTIF($H$5:$H$20,0))*75%,0),"B+","B"))))</f>
        <v>63</v>
      </c>
      <c r="M13" s="185" t="s">
        <f>IF(I13=0,"C",IF(RANK(I13,$I$5:$I$20,0)&lt;=ROUNDUP((COUNT($I$5:$I$20)-COUNTIF($I$5:$I$20,0))*25%,0),"A",IF(RANK(I13,$I$5:$I$20,0)&lt;=ROUNDUP((COUNT($I$5:$I$20)-COUNTIF($I$5:$I$20,0))*50%,0),"A-",IF(RANK(I13,$I$5:$I$20,0)&lt;=ROUNDUP((COUNT($I$5:$I$20)-COUNTIF($I$5:$I$20,0))*75%,0),"B+","B"))))</f>
        <v>64</v>
      </c>
      <c r="N13" s="185" t="s">
        <f>IF(J13=0,"C",IF(RANK(J13,$J$5:$J$20,0)&lt;=ROUNDUP((COUNT($J$5:$J$20)-COUNTIF($J$5:$J$20,0))*25%,0),"A",IF(RANK(J13,$J$5:$J$20,0)&lt;=ROUNDUP((COUNT($J$5:$J$20)-COUNTIF($J$5:$J$20,0))*50%,0),"A-",IF(RANK(J13,$J$5:$J$20,0)&lt;=ROUNDUP((COUNT($J$5:$J$20)-COUNTIF($J$5:$J$20,0))*75%,0),"B+","B"))))</f>
        <v>76</v>
      </c>
      <c r="O13" s="185" t="s">
        <f>IF(K13=0,"C",IF(RANK(K13,$K$5:$K$20,0)&lt;=ROUNDUP((COUNT($K$5:$K$20)-COUNTIF($K$5:$K$20,0))*25%,0),"A",IF(RANK(K13,$K$5:$K$20,0)&lt;=ROUNDUP((COUNT($K$5:$K$20)-COUNTIF($K$5:$K$20,0))*50%,0),"A-",IF(RANK(K13,$K$5:$K$20,0)&lt;=ROUNDUP((COUNT($K$5:$K$20)-COUNTIF($K$5:$K$20,0))*75%,0),"B+","B"))))</f>
        <v>117</v>
      </c>
      <c r="P13" s="185" t="s">
        <f>IF(G13&lt;20,"C",IF(RANK(G13,$G$5:$G$20,0)&lt;=ROUNDUP(COUNT($G$5:$G$20)*25%,0),"A",IF(RANK(G13,$G$5:$G$20,0)&lt;=ROUNDUP(COUNT($G$5:$G$20)*50%,0),"A-",IF(RANK(G13,$G$5:$G$20,0)&lt;=ROUNDUP(COUNT($G$5:$G$20)*75%,0),"B+","B"))))</f>
        <v>117</v>
      </c>
      <c r="Q13" s="191" t="s">
        <f>"今天课堂主要解析了昨日测试中的第3题与第4题，第3题帮助大家梳理了动态规划的思路与优化技巧，第4题则再次应用了哈希方法解决字符串相关问题。今日测试采用OI赛制，贴近CSP-S复赛的实际氛围，"&amp;C13&amp;"在本次测试中的评级为"&amp;P13&amp;"。"&amp;R13&amp;IF(P13="A","整体发挥出色，能够熟练掌握知识并灵活运用到复杂题目中，思路清晰、逻辑严谨。在课后补题时，积极与同学分享思路，并协助解决代码上的问题，展现了良好的沟通和协作能力。期待能保持钻研精神，进一步拓展竞赛经验，持续提升自我。",IF(P13="A-","表现较为优良，基本能够掌握核心知识并解决大多数题目。但在细节处理和稳定性方面仍有提升空间。思路整体清晰，但在时间把控和题目细节上偶有疏漏。后续建议在复盘时更关注错题，总结薄弱环节，提升整体解题准确度。",IF(P13="B+","整体表现良好，掌握了大部分知识点，并能完成多数任务。但在分析题目时的深度和解题的完整性方面还有待加强。学习态度积极，后续应更加注重系统训练，多积累与归纳解题方法，从而提升稳定性和效率。",IF(P13="B","完成情况基本可以，能够理解部分知识点，但在综合运用与解决复杂问题时还存在一定困难。遇到挑战性较强的题目时容易受阻，说明基础尚需进一步扎实。建议分阶段巩固基础，并逐渐增加难度训练，以提升整体水平。",IF(P13="C","此次测试发挥不理想，暴露出一定的知识漏洞与方法不足。学习过程缺乏连贯性，遇到新题时往往难以找到突破口。建议从核心基础入手，逐步构建完整的知识体系，并针对性地弥补短板，以实现稳步提升。","")))))</f>
        <v>752</v>
      </c>
      <c r="R13" s="191" t="s">
        <f>IF(H13=100,"测试成绩分析：在第1题中，思考充分，对金币使用与获取步骤进行了计算的优化。","测试成绩分析：在第1题中，未能对金币使用与获取步骤进行数学上的运算优化。")&amp;IF(I13=100,"在第2题中，成功建立了正确的模型并运用了昨天所学的知识。","在第2题中，未能运用昨天所学的知识建立正确的模型。")&amp;IF(J13&gt;0,"在第3题中，使用了分类讨论的方法，成功取得了应得的分数。","在第3题中，对分类讨论思想应用不充分。")&amp;IF(K13&gt;0,"在第4题中，考虑了当数据较小时的得分方案，通过深度优先搜索取得了分数。","在第4题中，考虑了当数据较小时的得分方案，但对深度优先搜索的代码熟练度较低，代码出现了错误，导致严重失分。")</f>
        <v>753</v>
      </c>
      <c r="S13" s="474" t="s">
        <v>754</v>
      </c>
      <c r="T13" s="66" t="s">
        <v>755</v>
      </c>
      <c r="U13" s="66" t="s">
        <v>756</v>
      </c>
    </row>
    <row r="14" ht="315" customHeight="1">
      <c r="A14" s="184" t="n">
        <v>8</v>
      </c>
      <c r="B14" s="192" t="s">
        <v>9</v>
      </c>
      <c r="C14" s="192" t="s">
        <v>9</v>
      </c>
      <c r="D14" s="7" t="s">
        <v>117</v>
      </c>
      <c r="E14" s="7" t="s">
        <v>117</v>
      </c>
      <c r="F14" s="65" t="s">
        <v>104</v>
      </c>
      <c r="G14" s="192" t="n">
        <v>92</v>
      </c>
      <c r="H14" s="195" t="n">
        <v>50</v>
      </c>
      <c r="I14" s="195" t="n">
        <v>36</v>
      </c>
      <c r="J14" s="195" t="n">
        <v>0</v>
      </c>
      <c r="K14" s="195" t="n">
        <v>6</v>
      </c>
      <c r="L14" s="185" t="s">
        <f>IF(H14=0,"C",IF(RANK(H14,$H$5:$H$20,0)&lt;=ROUNDUP((COUNT($H$5:$H$20)-COUNTIF($H$5:$H$20,0))*25%,0),"A",IF(RANK(H14,$H$5:$H$20,0)&lt;=ROUNDUP((COUNT($H$5:$H$20)-COUNTIF($H$5:$H$20,0))*50%,0),"A-",IF(RANK(H14,$H$5:$H$20,0)&lt;=ROUNDUP((COUNT($H$5:$H$20)-COUNTIF($H$5:$H$20,0))*75%,0),"B+","B"))))</f>
        <v>117</v>
      </c>
      <c r="M14" s="185" t="s">
        <f>IF(I14=0,"C",IF(RANK(I14,$I$5:$I$20,0)&lt;=ROUNDUP((COUNT($I$5:$I$20)-COUNTIF($I$5:$I$20,0))*25%,0),"A",IF(RANK(I14,$I$5:$I$20,0)&lt;=ROUNDUP((COUNT($I$5:$I$20)-COUNTIF($I$5:$I$20,0))*50%,0),"A-",IF(RANK(I14,$I$5:$I$20,0)&lt;=ROUNDUP((COUNT($I$5:$I$20)-COUNTIF($I$5:$I$20,0))*75%,0),"B+","B"))))</f>
        <v>104</v>
      </c>
      <c r="N14" s="185" t="s">
        <f>IF(J14=0,"C",IF(RANK(J14,$J$5:$J$20,0)&lt;=ROUNDUP((COUNT($J$5:$J$20)-COUNTIF($J$5:$J$20,0))*25%,0),"A",IF(RANK(J14,$J$5:$J$20,0)&lt;=ROUNDUP((COUNT($J$5:$J$20)-COUNTIF($J$5:$J$20,0))*50%,0),"A-",IF(RANK(J14,$J$5:$J$20,0)&lt;=ROUNDUP((COUNT($J$5:$J$20)-COUNTIF($J$5:$J$20,0))*75%,0),"B+","B"))))</f>
        <v>76</v>
      </c>
      <c r="O14" s="185" t="s">
        <f>IF(K14=0,"C",IF(RANK(K14,$K$5:$K$20,0)&lt;=ROUNDUP((COUNT($K$5:$K$20)-COUNTIF($K$5:$K$20,0))*25%,0),"A",IF(RANK(K14,$K$5:$K$20,0)&lt;=ROUNDUP((COUNT($K$5:$K$20)-COUNTIF($K$5:$K$20,0))*50%,0),"A-",IF(RANK(K14,$K$5:$K$20,0)&lt;=ROUNDUP((COUNT($K$5:$K$20)-COUNTIF($K$5:$K$20,0))*75%,0),"B+","B"))))</f>
        <v>104</v>
      </c>
      <c r="P14" s="185" t="s">
        <f>IF(G14&lt;20,"C",IF(RANK(G14,$G$5:$G$20,0)&lt;=ROUNDUP(COUNT($G$5:$G$20)*25%,0),"A",IF(RANK(G14,$G$5:$G$20,0)&lt;=ROUNDUP(COUNT($G$5:$G$20)*50%,0),"A-",IF(RANK(G14,$G$5:$G$20,0)&lt;=ROUNDUP(COUNT($G$5:$G$20)*75%,0),"B+","B"))))</f>
        <v>117</v>
      </c>
      <c r="Q14" s="475" t="s">
        <v>757</v>
      </c>
      <c r="R14" s="191" t="s">
        <f>IF(H14=100,"测试成绩分析：在第1题中，思考充分，对金币使用与获取步骤进行了计算的优化。","测试成绩分析：在第1题中，未能对金币使用与获取步骤进行数学上的运算优化。")&amp;IF(I14=100,"在第2题中，成功建立了正确的模型并运用了昨天所学的知识。","在第2题中，未能运用昨天所学的知识建立正确的模型。")&amp;IF(J14&gt;0,"在第3题中，使用了分类讨论的方法，成功取得了应得的分数。","在第3题中，对分类讨论思想应用不充分。")&amp;IF(K14&gt;0,"在第4题中，考虑了当数据较小时的得分方案，通过深度优先搜索取得了分数。","在第4题中，考虑了当数据较小时的得分方案，但对深度优先搜索的代码熟练度较低，代码出现了错误，导致严重失分。")</f>
        <v>758</v>
      </c>
      <c r="S14" s="476" t="s">
        <v>759</v>
      </c>
      <c r="T14" s="477" t="s">
        <v>760</v>
      </c>
      <c r="U14" s="66" t="s">
        <v>761</v>
      </c>
    </row>
    <row r="15" ht="315" customHeight="1">
      <c r="A15" s="184" t="n">
        <v>8</v>
      </c>
      <c r="B15" s="192" t="s">
        <v>14</v>
      </c>
      <c r="C15" s="192" t="s">
        <v>14</v>
      </c>
      <c r="D15" s="7" t="s">
        <v>117</v>
      </c>
      <c r="E15" s="7" t="s">
        <v>117</v>
      </c>
      <c r="F15" s="65" t="s">
        <v>117</v>
      </c>
      <c r="G15" s="192" t="n">
        <v>92</v>
      </c>
      <c r="H15" s="195" t="n">
        <v>50</v>
      </c>
      <c r="I15" s="195" t="n">
        <v>42</v>
      </c>
      <c r="J15" s="192"/>
      <c r="K15" s="195" t="n">
        <v>0</v>
      </c>
      <c r="L15" s="185" t="s">
        <f>IF(H15=0,"C",IF(RANK(H15,$H$5:$H$20,0)&lt;=ROUNDUP((COUNT($H$5:$H$20)-COUNTIF($H$5:$H$20,0))*25%,0),"A",IF(RANK(H15,$H$5:$H$20,0)&lt;=ROUNDUP((COUNT($H$5:$H$20)-COUNTIF($H$5:$H$20,0))*50%,0),"A-",IF(RANK(H15,$H$5:$H$20,0)&lt;=ROUNDUP((COUNT($H$5:$H$20)-COUNTIF($H$5:$H$20,0))*75%,0),"B+","B"))))</f>
        <v>117</v>
      </c>
      <c r="M15" s="185" t="s">
        <f>IF(I15=0,"C",IF(RANK(I15,$I$5:$I$20,0)&lt;=ROUNDUP((COUNT($I$5:$I$20)-COUNTIF($I$5:$I$20,0))*25%,0),"A",IF(RANK(I15,$I$5:$I$20,0)&lt;=ROUNDUP((COUNT($I$5:$I$20)-COUNTIF($I$5:$I$20,0))*50%,0),"A-",IF(RANK(I15,$I$5:$I$20,0)&lt;=ROUNDUP((COUNT($I$5:$I$20)-COUNTIF($I$5:$I$20,0))*75%,0),"B+","B"))))</f>
        <v>104</v>
      </c>
      <c r="N15" s="185" t="s">
        <f>IF(J15=0,"C",IF(RANK(J15,$J$5:$J$20,0)&lt;=ROUNDUP((COUNT($J$5:$J$20)-COUNTIF($J$5:$J$20,0))*25%,0),"A",IF(RANK(J15,$J$5:$J$20,0)&lt;=ROUNDUP((COUNT($J$5:$J$20)-COUNTIF($J$5:$J$20,0))*50%,0),"A-",IF(RANK(J15,$J$5:$J$20,0)&lt;=ROUNDUP((COUNT($J$5:$J$20)-COUNTIF($J$5:$J$20,0))*75%,0),"B+","B"))))</f>
        <v>76</v>
      </c>
      <c r="O15" s="185" t="s">
        <f>IF(K15=0,"C",IF(RANK(K15,$K$5:$K$20,0)&lt;=ROUNDUP((COUNT($K$5:$K$20)-COUNTIF($K$5:$K$20,0))*25%,0),"A",IF(RANK(K15,$K$5:$K$20,0)&lt;=ROUNDUP((COUNT($K$5:$K$20)-COUNTIF($K$5:$K$20,0))*50%,0),"A-",IF(RANK(K15,$K$5:$K$20,0)&lt;=ROUNDUP((COUNT($K$5:$K$20)-COUNTIF($K$5:$K$20,0))*75%,0),"B+","B"))))</f>
        <v>76</v>
      </c>
      <c r="P15" s="185" t="s">
        <f>IF(G15&lt;20,"C",IF(RANK(G15,$G$5:$G$20,0)&lt;=ROUNDUP(COUNT($G$5:$G$20)*25%,0),"A",IF(RANK(G15,$G$5:$G$20,0)&lt;=ROUNDUP(COUNT($G$5:$G$20)*50%,0),"A-",IF(RANK(G15,$G$5:$G$20,0)&lt;=ROUNDUP(COUNT($G$5:$G$20)*75%,0),"B+","B"))))</f>
        <v>117</v>
      </c>
      <c r="Q15" s="191" t="s">
        <f>"今天课堂主要解析了昨日测试中的第3题与第4题，第3题帮助大家梳理了动态规划的思路与优化技巧，第4题则再次应用了哈希方法解决字符串相关问题。今日测试采用OI赛制，贴近CSP-S复赛的实际氛围，"&amp;C15&amp;"在本次测试中的评级为"&amp;P15&amp;"。"&amp;R15&amp;IF(P15="A","整体发挥出色，能够熟练掌握知识并灵活运用到复杂题目中，思路清晰、逻辑严谨。在课后补题时，积极与同学分享思路，并协助解决代码上的问题，展现了良好的沟通和协作能力。期待能保持钻研精神，进一步拓展竞赛经验，持续提升自我。",IF(P15="A-","表现较为优良，基本能够掌握核心知识并解决大多数题目。但在细节处理和稳定性方面仍有提升空间。思路整体清晰，但在时间把控和题目细节上偶有疏漏。后续建议在复盘时更关注错题，总结薄弱环节，提升整体解题准确度。",IF(P15="B+","整体表现良好，掌握了大部分知识点，并能完成多数任务。但在分析题目时的深度和解题的完整性方面还有待加强。学习态度积极，后续应更加注重系统训练，多积累与归纳解题方法，从而提升稳定性和效率。",IF(P15="B","完成情况基本可以，能够理解部分知识点，但在综合运用与解决复杂问题时还存在一定困难。遇到挑战性较强的题目时容易受阻，说明基础尚需进一步扎实。建议分阶段巩固基础，并逐渐增加难度训练，以提升整体水平。",IF(P15="C","此次测试发挥不理想，暴露出一定的知识漏洞与方法不足。学习过程缺乏连贯性，遇到新题时往往难以找到突破口。建议从核心基础入手，逐步构建完整的知识体系，并针对性地弥补短板，以实现稳步提升。","")))))</f>
        <v>762</v>
      </c>
      <c r="R15" s="191" t="s">
        <f>IF(H15=100,"测试成绩分析：在第1题中，思考充分，对金币使用与获取步骤进行了计算的优化。","测试成绩分析：在第1题中，未能对金币使用与获取步骤进行数学上的运算优化。")&amp;IF(I15=100,"在第2题中，成功建立了正确的模型并运用了昨天所学的知识。","在第2题中，未能运用昨天所学的知识建立正确的模型。")&amp;IF(J15&gt;0,"在第3题中，使用了分类讨论的方法，成功取得了应得的分数。","在第3题中，对分类讨论思想应用不充分。")&amp;IF(K15&gt;0,"在第4题中，考虑了当数据较小时的得分方案，通过深度优先搜索取得了分数。","在第4题中，考虑了当数据较小时的得分方案，但对深度优先搜索的代码熟练度较低，代码出现了错误，导致严重失分。")</f>
        <v>763</v>
      </c>
      <c r="S15" s="478" t="s">
        <v>764</v>
      </c>
      <c r="T15" s="479" t="s">
        <v>765</v>
      </c>
      <c r="U15" s="66" t="s">
        <v>766</v>
      </c>
    </row>
    <row r="16" ht="315" customHeight="1">
      <c r="A16" s="184" t="n">
        <v>9</v>
      </c>
      <c r="B16" s="192" t="s">
        <v>11</v>
      </c>
      <c r="C16" s="192" t="s">
        <v>11</v>
      </c>
      <c r="D16" s="7" t="s">
        <v>117</v>
      </c>
      <c r="E16" s="7" t="s">
        <v>117</v>
      </c>
      <c r="F16" s="65" t="s">
        <v>117</v>
      </c>
      <c r="G16" s="192" t="n">
        <v>82</v>
      </c>
      <c r="H16" s="195" t="n">
        <v>50</v>
      </c>
      <c r="I16" s="195" t="n">
        <v>30</v>
      </c>
      <c r="J16" s="195" t="n">
        <v>0</v>
      </c>
      <c r="K16" s="195" t="n">
        <v>2</v>
      </c>
      <c r="L16" s="185" t="s">
        <f>IF(H16=0,"C",IF(RANK(H16,$H$5:$H$20,0)&lt;=ROUNDUP((COUNT($H$5:$H$20)-COUNTIF($H$5:$H$20,0))*25%,0),"A",IF(RANK(H16,$H$5:$H$20,0)&lt;=ROUNDUP((COUNT($H$5:$H$20)-COUNTIF($H$5:$H$20,0))*50%,0),"A-",IF(RANK(H16,$H$5:$H$20,0)&lt;=ROUNDUP((COUNT($H$5:$H$20)-COUNTIF($H$5:$H$20,0))*75%,0),"B+","B"))))</f>
        <v>117</v>
      </c>
      <c r="M16" s="185" t="s">
        <f>IF(I16=0,"C",IF(RANK(I16,$I$5:$I$20,0)&lt;=ROUNDUP((COUNT($I$5:$I$20)-COUNTIF($I$5:$I$20,0))*25%,0),"A",IF(RANK(I16,$I$5:$I$20,0)&lt;=ROUNDUP((COUNT($I$5:$I$20)-COUNTIF($I$5:$I$20,0))*50%,0),"A-",IF(RANK(I16,$I$5:$I$20,0)&lt;=ROUNDUP((COUNT($I$5:$I$20)-COUNTIF($I$5:$I$20,0))*75%,0),"B+","B"))))</f>
        <v>117</v>
      </c>
      <c r="N16" s="185" t="s">
        <f>IF(J16=0,"C",IF(RANK(J16,$J$5:$J$20,0)&lt;=ROUNDUP((COUNT($J$5:$J$20)-COUNTIF($J$5:$J$20,0))*25%,0),"A",IF(RANK(J16,$J$5:$J$20,0)&lt;=ROUNDUP((COUNT($J$5:$J$20)-COUNTIF($J$5:$J$20,0))*50%,0),"A-",IF(RANK(J16,$J$5:$J$20,0)&lt;=ROUNDUP((COUNT($J$5:$J$20)-COUNTIF($J$5:$J$20,0))*75%,0),"B+","B"))))</f>
        <v>76</v>
      </c>
      <c r="O16" s="185" t="s">
        <f>IF(K16=0,"C",IF(RANK(K16,$K$5:$K$20,0)&lt;=ROUNDUP((COUNT($K$5:$K$20)-COUNTIF($K$5:$K$20,0))*25%,0),"A",IF(RANK(K16,$K$5:$K$20,0)&lt;=ROUNDUP((COUNT($K$5:$K$20)-COUNTIF($K$5:$K$20,0))*50%,0),"A-",IF(RANK(K16,$K$5:$K$20,0)&lt;=ROUNDUP((COUNT($K$5:$K$20)-COUNTIF($K$5:$K$20,0))*75%,0),"B+","B"))))</f>
        <v>117</v>
      </c>
      <c r="P16" s="185" t="s">
        <f>IF(G16&lt;20,"C",IF(RANK(G16,$G$5:$G$20,0)&lt;=ROUNDUP(COUNT($G$5:$G$20)*25%,0),"A",IF(RANK(G16,$G$5:$G$20,0)&lt;=ROUNDUP(COUNT($G$5:$G$20)*50%,0),"A-",IF(RANK(G16,$G$5:$G$20,0)&lt;=ROUNDUP(COUNT($G$5:$G$20)*75%,0),"B+","B"))))</f>
        <v>117</v>
      </c>
      <c r="Q16" s="191" t="s">
        <f>"今天课堂主要解析了昨日测试中的第3题与第4题，第3题帮助大家梳理了动态规划的思路与优化技巧，第4题则再次应用了哈希方法解决字符串相关问题。今日测试采用OI赛制，贴近CSP-S复赛的实际氛围，"&amp;C16&amp;"在本次测试中的评级为"&amp;P16&amp;"。"&amp;R16&amp;IF(P16="A","整体发挥出色，能够熟练掌握知识并灵活运用到复杂题目中，思路清晰、逻辑严谨。在课后补题时，积极与同学分享思路，并协助解决代码上的问题，展现了良好的沟通和协作能力。期待能保持钻研精神，进一步拓展竞赛经验，持续提升自我。",IF(P16="A-","表现较为优良，基本能够掌握核心知识并解决大多数题目。但在细节处理和稳定性方面仍有提升空间。思路整体清晰，但在时间把控和题目细节上偶有疏漏。后续建议在复盘时更关注错题，总结薄弱环节，提升整体解题准确度。",IF(P16="B+","整体表现良好，掌握了大部分知识点，并能完成多数任务。但在分析题目时的深度和解题的完整性方面还有待加强。学习态度积极，后续应更加注重系统训练，多积累与归纳解题方法，从而提升稳定性和效率。",IF(P16="B","完成情况基本可以，能够理解部分知识点，但在综合运用与解决复杂问题时还存在一定困难。遇到挑战性较强的题目时容易受阻，说明基础尚需进一步扎实。建议分阶段巩固基础，并逐渐增加难度训练，以提升整体水平。",IF(P16="C","此次测试发挥不理想，暴露出一定的知识漏洞与方法不足。学习过程缺乏连贯性，遇到新题时往往难以找到突破口。建议从核心基础入手，逐步构建完整的知识体系，并针对性地弥补短板，以实现稳步提升。","")))))</f>
        <v>767</v>
      </c>
      <c r="R16" s="191" t="s">
        <f>IF(H16=100,"测试成绩分析：在第1题中，思考充分，对金币使用与获取步骤进行了计算的优化。","测试成绩分析：在第1题中，未能对金币使用与获取步骤进行数学上的运算优化。")&amp;IF(I16=100,"在第2题中，成功建立了正确的模型并运用了昨天所学的知识。","在第2题中，未能运用昨天所学的知识建立正确的模型。")&amp;IF(J16&gt;0,"在第3题中，使用了分类讨论的方法，成功取得了应得的分数。","在第3题中，对分类讨论思想应用不充分。")&amp;IF(K16&gt;0,"在第4题中，考虑了当数据较小时的得分方案，通过深度优先搜索取得了分数。","在第4题中，考虑了当数据较小时的得分方案，但对深度优先搜索的代码熟练度较低，代码出现了错误，导致严重失分。")</f>
        <v>758</v>
      </c>
      <c r="S16" s="480" t="s">
        <v>768</v>
      </c>
      <c r="T16" s="481" t="s">
        <v>769</v>
      </c>
      <c r="U16" s="66" t="s">
        <v>770</v>
      </c>
    </row>
    <row r="17" ht="315" customHeight="1">
      <c r="A17" s="184" t="n">
        <v>9</v>
      </c>
      <c r="B17" s="192" t="s">
        <v>16</v>
      </c>
      <c r="C17" s="192" t="s">
        <v>16</v>
      </c>
      <c r="D17" s="7" t="s">
        <v>64</v>
      </c>
      <c r="E17" s="7" t="s">
        <v>64</v>
      </c>
      <c r="F17" s="65" t="s">
        <v>64</v>
      </c>
      <c r="G17" s="192" t="n">
        <v>80</v>
      </c>
      <c r="H17" s="195" t="n">
        <v>50</v>
      </c>
      <c r="I17" s="195" t="n">
        <v>30</v>
      </c>
      <c r="J17" s="195" t="n">
        <v>0</v>
      </c>
      <c r="K17" s="195" t="n">
        <v>0</v>
      </c>
      <c r="L17" s="185" t="s">
        <f>IF(H17=0,"C",IF(RANK(H17,$H$5:$H$20,0)&lt;=ROUNDUP((COUNT($H$5:$H$20)-COUNTIF($H$5:$H$20,0))*25%,0),"A",IF(RANK(H17,$H$5:$H$20,0)&lt;=ROUNDUP((COUNT($H$5:$H$20)-COUNTIF($H$5:$H$20,0))*50%,0),"A-",IF(RANK(H17,$H$5:$H$20,0)&lt;=ROUNDUP((COUNT($H$5:$H$20)-COUNTIF($H$5:$H$20,0))*75%,0),"B+","B"))))</f>
        <v>117</v>
      </c>
      <c r="M17" s="185" t="s">
        <f>IF(I17=0,"C",IF(RANK(I17,$I$5:$I$20,0)&lt;=ROUNDUP((COUNT($I$5:$I$20)-COUNTIF($I$5:$I$20,0))*25%,0),"A",IF(RANK(I17,$I$5:$I$20,0)&lt;=ROUNDUP((COUNT($I$5:$I$20)-COUNTIF($I$5:$I$20,0))*50%,0),"A-",IF(RANK(I17,$I$5:$I$20,0)&lt;=ROUNDUP((COUNT($I$5:$I$20)-COUNTIF($I$5:$I$20,0))*75%,0),"B+","B"))))</f>
        <v>117</v>
      </c>
      <c r="N17" s="185" t="s">
        <f>IF(J17=0,"C",IF(RANK(J17,$J$5:$J$20,0)&lt;=ROUNDUP((COUNT($J$5:$J$20)-COUNTIF($J$5:$J$20,0))*25%,0),"A",IF(RANK(J17,$J$5:$J$20,0)&lt;=ROUNDUP((COUNT($J$5:$J$20)-COUNTIF($J$5:$J$20,0))*50%,0),"A-",IF(RANK(J17,$J$5:$J$20,0)&lt;=ROUNDUP((COUNT($J$5:$J$20)-COUNTIF($J$5:$J$20,0))*75%,0),"B+","B"))))</f>
        <v>76</v>
      </c>
      <c r="O17" s="185" t="s">
        <f>IF(K17=0,"C",IF(RANK(K17,$K$5:$K$20,0)&lt;=ROUNDUP((COUNT($K$5:$K$20)-COUNTIF($K$5:$K$20,0))*25%,0),"A",IF(RANK(K17,$K$5:$K$20,0)&lt;=ROUNDUP((COUNT($K$5:$K$20)-COUNTIF($K$5:$K$20,0))*50%,0),"A-",IF(RANK(K17,$K$5:$K$20,0)&lt;=ROUNDUP((COUNT($K$5:$K$20)-COUNTIF($K$5:$K$20,0))*75%,0),"B+","B"))))</f>
        <v>76</v>
      </c>
      <c r="P17" s="185" t="s">
        <f>IF(G17&lt;20,"C",IF(RANK(G17,$G$5:$G$20,0)&lt;=ROUNDUP(COUNT($G$5:$G$20)*25%,0),"A",IF(RANK(G17,$G$5:$G$20,0)&lt;=ROUNDUP(COUNT($G$5:$G$20)*50%,0),"A-",IF(RANK(G17,$G$5:$G$20,0)&lt;=ROUNDUP(COUNT($G$5:$G$20)*75%,0),"B+","B"))))</f>
        <v>64</v>
      </c>
      <c r="Q17" s="191" t="s">
        <f>"今天课堂主要解析了昨日测试中的第3题与第4题，第3题帮助大家梳理了动态规划的思路与优化技巧，第4题则再次应用了哈希方法解决字符串相关问题。今日测试采用OI赛制，贴近CSP-S复赛的实际氛围，"&amp;C17&amp;"在本次测试中的评级为"&amp;P17&amp;"。"&amp;R17&amp;IF(P17="A","整体发挥出色，能够熟练掌握知识并灵活运用到复杂题目中，思路清晰、逻辑严谨。在课后补题时，积极与同学分享思路，并协助解决代码上的问题，展现了良好的沟通和协作能力。期待能保持钻研精神，进一步拓展竞赛经验，持续提升自我。",IF(P17="A-","表现较为优良，基本能够掌握核心知识并解决大多数题目。但在细节处理和稳定性方面仍有提升空间。思路整体清晰，但在时间把控和题目细节上偶有疏漏。后续建议在复盘时更关注错题，总结薄弱环节，提升整体解题准确度。",IF(P17="B+","整体表现良好，掌握了大部分知识点，并能完成多数任务。但在分析题目时的深度和解题的完整性方面还有待加强。学习态度积极，后续应更加注重系统训练，多积累与归纳解题方法，从而提升稳定性和效率。",IF(P17="B","完成情况基本可以，能够理解部分知识点，但在综合运用与解决复杂问题时还存在一定困难。遇到挑战性较强的题目时容易受阻，说明基础尚需进一步扎实。建议分阶段巩固基础，并逐渐增加难度训练，以提升整体水平。",IF(P17="C","此次测试发挥不理想，暴露出一定的知识漏洞与方法不足。学习过程缺乏连贯性，遇到新题时往往难以找到突破口。建议从核心基础入手，逐步构建完整的知识体系，并针对性地弥补短板，以实现稳步提升。","")))))</f>
        <v>771</v>
      </c>
      <c r="R17" s="191" t="s">
        <f>IF(H17=100,"测试成绩分析：在第1题中，思考充分，对金币使用与获取步骤进行了计算的优化。","测试成绩分析：在第1题中，未能对金币使用与获取步骤进行数学上的运算优化。")&amp;IF(I17=100,"在第2题中，成功建立了正确的模型并运用了昨天所学的知识。","在第2题中，未能运用昨天所学的知识建立正确的模型。")&amp;IF(J17&gt;0,"在第3题中，使用了分类讨论的方法，成功取得了应得的分数。","在第3题中，对分类讨论思想应用不充分。")&amp;IF(K17&gt;0,"在第4题中，考虑了当数据较小时的得分方案，通过深度优先搜索取得了分数。","在第4题中，考虑了当数据较小时的得分方案，但对深度优先搜索的代码熟练度较低，代码出现了错误，导致严重失分。")</f>
        <v>763</v>
      </c>
      <c r="S17" s="66" t="s">
        <v>772</v>
      </c>
      <c r="T17" s="66" t="s">
        <v>773</v>
      </c>
      <c r="U17" s="66" t="s">
        <v>774</v>
      </c>
    </row>
    <row r="18" ht="315" customHeight="1">
      <c r="A18" s="184" t="n">
        <v>10</v>
      </c>
      <c r="B18" s="192" t="s">
        <v>15</v>
      </c>
      <c r="C18" s="192" t="s">
        <v>15</v>
      </c>
      <c r="D18" s="7" t="s">
        <v>117</v>
      </c>
      <c r="E18" s="7" t="s">
        <v>117</v>
      </c>
      <c r="F18" s="65" t="s">
        <v>64</v>
      </c>
      <c r="G18" s="192" t="n">
        <v>50</v>
      </c>
      <c r="H18" s="195" t="n">
        <v>50</v>
      </c>
      <c r="I18" s="197" t="n">
        <v>0</v>
      </c>
      <c r="J18" s="195" t="n">
        <v>0</v>
      </c>
      <c r="K18" s="195" t="n">
        <v>0</v>
      </c>
      <c r="L18" s="185" t="s">
        <f>IF(H18=0,"C",IF(RANK(H18,$H$5:$H$20,0)&lt;=ROUNDUP((COUNT($H$5:$H$20)-COUNTIF($H$5:$H$20,0))*25%,0),"A",IF(RANK(H18,$H$5:$H$20,0)&lt;=ROUNDUP((COUNT($H$5:$H$20)-COUNTIF($H$5:$H$20,0))*50%,0),"A-",IF(RANK(H18,$H$5:$H$20,0)&lt;=ROUNDUP((COUNT($H$5:$H$20)-COUNTIF($H$5:$H$20,0))*75%,0),"B+","B"))))</f>
        <v>117</v>
      </c>
      <c r="M18" s="185" t="s">
        <f>IF(I18=0,"C",IF(RANK(I18,$I$5:$I$20,0)&lt;=ROUNDUP((COUNT($I$5:$I$20)-COUNTIF($I$5:$I$20,0))*25%,0),"A",IF(RANK(I18,$I$5:$I$20,0)&lt;=ROUNDUP((COUNT($I$5:$I$20)-COUNTIF($I$5:$I$20,0))*50%,0),"A-",IF(RANK(I18,$I$5:$I$20,0)&lt;=ROUNDUP((COUNT($I$5:$I$20)-COUNTIF($I$5:$I$20,0))*75%,0),"B+","B"))))</f>
        <v>76</v>
      </c>
      <c r="N18" s="185" t="s">
        <f>IF(J18=0,"C",IF(RANK(J18,$J$5:$J$20,0)&lt;=ROUNDUP((COUNT($J$5:$J$20)-COUNTIF($J$5:$J$20,0))*25%,0),"A",IF(RANK(J18,$J$5:$J$20,0)&lt;=ROUNDUP((COUNT($J$5:$J$20)-COUNTIF($J$5:$J$20,0))*50%,0),"A-",IF(RANK(J18,$J$5:$J$20,0)&lt;=ROUNDUP((COUNT($J$5:$J$20)-COUNTIF($J$5:$J$20,0))*75%,0),"B+","B"))))</f>
        <v>76</v>
      </c>
      <c r="O18" s="185" t="s">
        <f>IF(K18=0,"C",IF(RANK(K18,$K$5:$K$20,0)&lt;=ROUNDUP((COUNT($K$5:$K$20)-COUNTIF($K$5:$K$20,0))*25%,0),"A",IF(RANK(K18,$K$5:$K$20,0)&lt;=ROUNDUP((COUNT($K$5:$K$20)-COUNTIF($K$5:$K$20,0))*50%,0),"A-",IF(RANK(K18,$K$5:$K$20,0)&lt;=ROUNDUP((COUNT($K$5:$K$20)-COUNTIF($K$5:$K$20,0))*75%,0),"B+","B"))))</f>
        <v>76</v>
      </c>
      <c r="P18" s="185" t="s">
        <f>IF(G18&lt;20,"C",IF(RANK(G18,$G$5:$G$20,0)&lt;=ROUNDUP(COUNT($G$5:$G$20)*25%,0),"A",IF(RANK(G18,$G$5:$G$20,0)&lt;=ROUNDUP(COUNT($G$5:$G$20)*50%,0),"A-",IF(RANK(G18,$G$5:$G$20,0)&lt;=ROUNDUP(COUNT($G$5:$G$20)*75%,0),"B+","B"))))</f>
        <v>64</v>
      </c>
      <c r="Q18" s="191" t="s">
        <v>775</v>
      </c>
      <c r="R18" s="191" t="s">
        <f>IF(H18=100,"测试成绩分析：在第1题中，思考充分，对金币使用与获取步骤进行了计算的优化。","测试成绩分析：在第1题中，未能对金币使用与获取步骤进行数学上的运算优化。")&amp;IF(I18=100,"在第2题中，成功建立了正确的模型并运用了昨天所学的知识。","在第2题中，未能运用昨天所学的知识建立正确的模型。")&amp;IF(J18&gt;0,"在第3题中，使用了分类讨论的方法，成功取得了应得的分数。","在第3题中，对分类讨论思想应用不充分。")&amp;IF(K18&gt;0,"在第4题中，考虑了当数据较小时的得分方案，通过深度优先搜索取得了分数。","在第4题中，考虑了当数据较小时的得分方案，但对深度优先搜索的代码熟练度较低，代码出现了错误，导致严重失分。")</f>
        <v>763</v>
      </c>
      <c r="S18" s="66" t="s">
        <v>776</v>
      </c>
      <c r="T18" s="66" t="s">
        <v>777</v>
      </c>
      <c r="U18" s="66" t="s">
        <v>778</v>
      </c>
    </row>
    <row r="19" ht="315" customHeight="1">
      <c r="A19" s="184" t="n">
        <v>11</v>
      </c>
      <c r="B19" s="192" t="s">
        <v>18</v>
      </c>
      <c r="C19" s="192" t="s">
        <v>18</v>
      </c>
      <c r="D19" s="7" t="s">
        <v>64</v>
      </c>
      <c r="E19" s="7" t="s">
        <v>64</v>
      </c>
      <c r="F19" s="65" t="s">
        <v>137</v>
      </c>
      <c r="G19" s="192" t="n">
        <v>50</v>
      </c>
      <c r="H19" s="195" t="n">
        <v>50</v>
      </c>
      <c r="I19" s="195" t="n">
        <v>0</v>
      </c>
      <c r="J19" s="192" t="n">
        <v>0</v>
      </c>
      <c r="K19" s="192"/>
      <c r="L19" s="185" t="s">
        <f>IF(H19=0,"C",IF(RANK(H19,$H$5:$H$20,0)&lt;=ROUNDUP((COUNT($H$5:$H$20)-COUNTIF($H$5:$H$20,0))*25%,0),"A",IF(RANK(H19,$H$5:$H$20,0)&lt;=ROUNDUP((COUNT($H$5:$H$20)-COUNTIF($H$5:$H$20,0))*50%,0),"A-",IF(RANK(H19,$H$5:$H$20,0)&lt;=ROUNDUP((COUNT($H$5:$H$20)-COUNTIF($H$5:$H$20,0))*75%,0),"B+","B"))))</f>
        <v>117</v>
      </c>
      <c r="M19" s="185" t="s">
        <f>IF(I19=0,"C",IF(RANK(I19,$I$5:$I$20,0)&lt;=ROUNDUP((COUNT($I$5:$I$20)-COUNTIF($I$5:$I$20,0))*25%,0),"A",IF(RANK(I19,$I$5:$I$20,0)&lt;=ROUNDUP((COUNT($I$5:$I$20)-COUNTIF($I$5:$I$20,0))*50%,0),"A-",IF(RANK(I19,$I$5:$I$20,0)&lt;=ROUNDUP((COUNT($I$5:$I$20)-COUNTIF($I$5:$I$20,0))*75%,0),"B+","B"))))</f>
        <v>76</v>
      </c>
      <c r="N19" s="185" t="s">
        <f>IF(J19=0,"C",IF(RANK(J19,$J$5:$J$20,0)&lt;=ROUNDUP((COUNT($J$5:$J$20)-COUNTIF($J$5:$J$20,0))*25%,0),"A",IF(RANK(J19,$J$5:$J$20,0)&lt;=ROUNDUP((COUNT($J$5:$J$20)-COUNTIF($J$5:$J$20,0))*50%,0),"A-",IF(RANK(J19,$J$5:$J$20,0)&lt;=ROUNDUP((COUNT($J$5:$J$20)-COUNTIF($J$5:$J$20,0))*75%,0),"B+","B"))))</f>
        <v>76</v>
      </c>
      <c r="O19" s="185" t="s">
        <f>IF(K19=0,"C",IF(RANK(K19,$K$5:$K$20,0)&lt;=ROUNDUP((COUNT($K$5:$K$20)-COUNTIF($K$5:$K$20,0))*25%,0),"A",IF(RANK(K19,$K$5:$K$20,0)&lt;=ROUNDUP((COUNT($K$5:$K$20)-COUNTIF($K$5:$K$20,0))*50%,0),"A-",IF(RANK(K19,$K$5:$K$20,0)&lt;=ROUNDUP((COUNT($K$5:$K$20)-COUNTIF($K$5:$K$20,0))*75%,0),"B+","B"))))</f>
        <v>76</v>
      </c>
      <c r="P19" s="185" t="s">
        <f>IF(G19&lt;20,"C",IF(RANK(G19,$G$5:$G$20,0)&lt;=ROUNDUP(COUNT($G$5:$G$20)*25%,0),"A",IF(RANK(G19,$G$5:$G$20,0)&lt;=ROUNDUP(COUNT($G$5:$G$20)*50%,0),"A-",IF(RANK(G19,$G$5:$G$20,0)&lt;=ROUNDUP(COUNT($G$5:$G$20)*75%,0),"B+","B"))))</f>
        <v>64</v>
      </c>
      <c r="Q19" s="191" t="s">
        <f>"今天课堂主要解析了昨日测试中的第3题与第4题，第3题帮助大家梳理了动态规划的思路与优化技巧，第4题则再次应用了哈希方法解决字符串相关问题。今日测试采用OI赛制，贴近CSP-S复赛的实际氛围，"&amp;C19&amp;"在本次测试中的评级为"&amp;P19&amp;"。"&amp;R19&amp;IF(P19="A","整体发挥出色，能够熟练掌握知识并灵活运用到复杂题目中，思路清晰、逻辑严谨。在课后补题时，积极与同学分享思路，并协助解决代码上的问题，展现了良好的沟通和协作能力。期待能保持钻研精神，进一步拓展竞赛经验，持续提升自我。",IF(P19="A-","表现较为优良，基本能够掌握核心知识并解决大多数题目。但在细节处理和稳定性方面仍有提升空间。思路整体清晰，但在时间把控和题目细节上偶有疏漏。后续建议在复盘时更关注错题，总结薄弱环节，提升整体解题准确度。",IF(P19="B+","整体表现良好，掌握了大部分知识点，并能完成多数任务。但在分析题目时的深度和解题的完整性方面还有待加强。学习态度积极，后续应更加注重系统训练，多积累与归纳解题方法，从而提升稳定性和效率。",IF(P19="B","完成情况基本可以，能够理解部分知识点，但在综合运用与解决复杂问题时还存在一定困难。遇到挑战性较强的题目时容易受阻，说明基础尚需进一步扎实。建议分阶段巩固基础，并逐渐增加难度训练，以提升整体水平。",IF(P19="C","此次测试发挥不理想，暴露出一定的知识漏洞与方法不足。学习过程缺乏连贯性，遇到新题时往往难以找到突破口。建议从核心基础入手，逐步构建完整的知识体系，并针对性地弥补短板，以实现稳步提升。","")))))</f>
        <v>779</v>
      </c>
      <c r="R19" s="191" t="s">
        <f>IF(H19=100,"测试成绩分析：在第1题中，思考充分，对金币使用与获取步骤进行了计算的优化。","测试成绩分析：在第1题中，未能对金币使用与获取步骤进行数学上的运算优化。")&amp;IF(I19=100,"在第2题中，成功建立了正确的模型并运用了昨天所学的知识。","在第2题中，未能运用昨天所学的知识建立正确的模型。")&amp;IF(J19&gt;0,"在第3题中，使用了分类讨论的方法，成功取得了应得的分数。","在第3题中，对分类讨论思想应用不充分。")&amp;IF(K19&gt;0,"在第4题中，考虑了当数据较小时的得分方案，通过深度优先搜索取得了分数。","在第4题中，考虑了当数据较小时的得分方案，但对深度优先搜索的代码熟练度较低，代码出现了错误，导致严重失分。")</f>
        <v>763</v>
      </c>
      <c r="S19" s="66" t="s">
        <v>780</v>
      </c>
      <c r="T19" s="66" t="s">
        <v>781</v>
      </c>
      <c r="U19" s="66" t="s">
        <v>782</v>
      </c>
    </row>
    <row r="20" ht="315" customHeight="1">
      <c r="A20" s="184" t="n">
        <v>11</v>
      </c>
      <c r="B20" s="192" t="s">
        <v>3</v>
      </c>
      <c r="C20" s="192" t="s">
        <v>3</v>
      </c>
      <c r="D20" s="7" t="s">
        <v>64</v>
      </c>
      <c r="E20" s="7" t="s">
        <v>64</v>
      </c>
      <c r="F20" s="65" t="s">
        <v>137</v>
      </c>
      <c r="G20" s="192" t="n">
        <v>46</v>
      </c>
      <c r="H20" s="195" t="n">
        <v>30</v>
      </c>
      <c r="I20" s="195" t="n">
        <v>16</v>
      </c>
      <c r="J20" s="195" t="n">
        <v>0</v>
      </c>
      <c r="K20" s="195" t="n">
        <v>0</v>
      </c>
      <c r="L20" s="185" t="s">
        <f>IF(H20=0,"C",IF(RANK(H20,$H$5:$H$20,0)&lt;=ROUNDUP((COUNT($H$5:$H$20)-COUNTIF($H$5:$H$20,0))*25%,0),"A",IF(RANK(H20,$H$5:$H$20,0)&lt;=ROUNDUP((COUNT($H$5:$H$20)-COUNTIF($H$5:$H$20,0))*50%,0),"A-",IF(RANK(H20,$H$5:$H$20,0)&lt;=ROUNDUP((COUNT($H$5:$H$20)-COUNTIF($H$5:$H$20,0))*75%,0),"B+","B"))))</f>
        <v>64</v>
      </c>
      <c r="M20" s="185" t="s">
        <f>IF(I20=0,"C",IF(RANK(I20,$I$5:$I$20,0)&lt;=ROUNDUP((COUNT($I$5:$I$20)-COUNTIF($I$5:$I$20,0))*25%,0),"A",IF(RANK(I20,$I$5:$I$20,0)&lt;=ROUNDUP((COUNT($I$5:$I$20)-COUNTIF($I$5:$I$20,0))*50%,0),"A-",IF(RANK(I20,$I$5:$I$20,0)&lt;=ROUNDUP((COUNT($I$5:$I$20)-COUNTIF($I$5:$I$20,0))*75%,0),"B+","B"))))</f>
        <v>64</v>
      </c>
      <c r="N20" s="185" t="s">
        <f>IF(J20=0,"C",IF(RANK(J20,$J$5:$J$20,0)&lt;=ROUNDUP((COUNT($J$5:$J$20)-COUNTIF($J$5:$J$20,0))*25%,0),"A",IF(RANK(J20,$J$5:$J$20,0)&lt;=ROUNDUP((COUNT($J$5:$J$20)-COUNTIF($J$5:$J$20,0))*50%,0),"A-",IF(RANK(J20,$J$5:$J$20,0)&lt;=ROUNDUP((COUNT($J$5:$J$20)-COUNTIF($J$5:$J$20,0))*75%,0),"B+","B"))))</f>
        <v>76</v>
      </c>
      <c r="O20" s="185" t="s">
        <f>IF(K20=0,"C",IF(RANK(K20,$K$5:$K$20,0)&lt;=ROUNDUP((COUNT($K$5:$K$20)-COUNTIF($K$5:$K$20,0))*25%,0),"A",IF(RANK(K20,$K$5:$K$20,0)&lt;=ROUNDUP((COUNT($K$5:$K$20)-COUNTIF($K$5:$K$20,0))*50%,0),"A-",IF(RANK(K20,$K$5:$K$20,0)&lt;=ROUNDUP((COUNT($K$5:$K$20)-COUNTIF($K$5:$K$20,0))*75%,0),"B+","B"))))</f>
        <v>76</v>
      </c>
      <c r="P20" s="185" t="s">
        <f>IF(G20&lt;20,"C",IF(RANK(G20,$G$5:$G$20,0)&lt;=ROUNDUP(COUNT($G$5:$G$20)*25%,0),"A",IF(RANK(G20,$G$5:$G$20,0)&lt;=ROUNDUP(COUNT($G$5:$G$20)*50%,0),"A-",IF(RANK(G20,$G$5:$G$20,0)&lt;=ROUNDUP(COUNT($G$5:$G$20)*75%,0),"B+","B"))))</f>
        <v>64</v>
      </c>
      <c r="Q20" s="191" t="s">
        <f>"今天课堂主要解析了昨日测试中的第3题与第4题，第3题帮助大家梳理了动态规划的思路与优化技巧，第4题则再次应用了哈希方法解决字符串相关问题。今日测试采用OI赛制，贴近CSP-S复赛的实际氛围，"&amp;C20&amp;"在本次测试中的评级为"&amp;P20&amp;"。"&amp;R20&amp;IF(P20="A","整体发挥出色，能够熟练掌握知识并灵活运用到复杂题目中，思路清晰、逻辑严谨。在课后补题时，积极与同学分享思路，并协助解决代码上的问题，展现了良好的沟通和协作能力。期待能保持钻研精神，进一步拓展竞赛经验，持续提升自我。",IF(P20="A-","表现较为优良，基本能够掌握核心知识并解决大多数题目。但在细节处理和稳定性方面仍有提升空间。思路整体清晰，但在时间把控和题目细节上偶有疏漏。后续建议在复盘时更关注错题，总结薄弱环节，提升整体解题准确度。",IF(P20="B+","整体表现良好，掌握了大部分知识点，并能完成多数任务。但在分析题目时的深度和解题的完整性方面还有待加强。学习态度积极，后续应更加注重系统训练，多积累与归纳解题方法，从而提升稳定性和效率。",IF(P20="B","完成情况基本可以，能够理解部分知识点，但在综合运用与解决复杂问题时还存在一定困难。遇到挑战性较强的题目时容易受阻，说明基础尚需进一步扎实。建议分阶段巩固基础，并逐渐增加难度训练，以提升整体水平。",IF(P20="C","此次测试发挥不理想，暴露出一定的知识漏洞与方法不足。学习过程缺乏连贯性，遇到新题时往往难以找到突破口。建议从核心基础入手，逐步构建完整的知识体系，并针对性地弥补短板，以实现稳步提升。","")))))</f>
        <v>783</v>
      </c>
      <c r="R20" s="191" t="s">
        <f>IF(H20=100,"测试成绩分析：在第1题中，思考充分，对金币使用与获取步骤进行了计算的优化。","测试成绩分析：在第1题中，未能对金币使用与获取步骤进行数学上的运算优化。")&amp;IF(I20=100,"在第2题中，成功建立了正确的模型并运用了昨天所学的知识。","在第2题中，未能运用昨天所学的知识建立正确的模型。")&amp;IF(J20&gt;0,"在第3题中，使用了分类讨论的方法，成功取得了应得的分数。","在第3题中，对分类讨论思想应用不充分。")&amp;IF(K20&gt;0,"在第4题中，考虑了当数据较小时的得分方案，通过深度优先搜索取得了分数。","在第4题中，考虑了当数据较小时的得分方案，但对深度优先搜索的代码熟练度较低，代码出现了错误，导致严重失分。")</f>
        <v>763</v>
      </c>
      <c r="S20" s="66" t="s">
        <v>784</v>
      </c>
      <c r="T20" s="66" t="s">
        <v>785</v>
      </c>
      <c r="U20" s="66" t="s">
        <v>786</v>
      </c>
    </row>
    <row r="21" ht="16.5" customHeight="1">
      <c r="S21" s="7"/>
      <c r="T21" s="65"/>
      <c r="U21" s="125"/>
    </row>
    <row r="22" ht="16.5" customHeight="1">
      <c r="S22" s="7"/>
      <c r="T22" s="65"/>
      <c r="U22" s="125"/>
    </row>
    <row r="23" ht="16.5" customHeight="1">
      <c r="S23" s="7"/>
      <c r="T23" s="65"/>
      <c r="U23" s="125"/>
    </row>
    <row r="24" ht="16.5" customHeight="1">
      <c r="S24" s="7"/>
      <c r="T24" s="65"/>
      <c r="U24" s="125"/>
    </row>
    <row r="25" ht="16.5" customHeight="1">
      <c r="S25" s="7"/>
      <c r="T25" s="65"/>
      <c r="U25" s="125"/>
    </row>
    <row r="26" ht="16.5" customHeight="1">
      <c r="S26" s="7"/>
      <c r="T26" s="65"/>
      <c r="U26" s="125"/>
    </row>
  </sheetData>
  <mergeCells count="1">
    <mergeCell ref="A1:K3"/>
  </mergeCells>
  <phoneticPr fontId="1" type="noConversion"/>
  <dataValidations count="2">
    <dataValidation type="list" allowBlank="1" showErrorMessage="1" sqref="D5:F16">
      <formula1>"A+,A,A-,B+,B,B-,C+,C"</formula1>
    </dataValidation>
    <dataValidation type="list" allowBlank="1" showErrorMessage="1" sqref="D17:F20">
      <formula1>"A+,A,A-,B+,B,B-,C+,C"</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4" max="4" width="17.4990234375" customWidth="1"/>
    <col min="5" max="5" width="4.125" customWidth="1"/>
    <col min="7" max="7" width="10" hidden="1"/>
    <col min="8" max="8" width="13.998046875" customWidth="1"/>
    <col min="12" max="12" width="10" hidden="1"/>
    <col min="14" max="14" width="19.3740234375" customWidth="1"/>
    <col min="16" max="16" width="6.6240234375" customWidth="1"/>
    <col min="18" max="18" width="6.75" hidden="1" customWidth="1"/>
    <col min="19" max="19" width="3.123046875" hidden="1" customWidth="1"/>
  </cols>
  <sheetData>
    <row r="1" ht="16.5" customHeight="1">
      <c r="A1" s="23" t="s">
        <v>284</v>
      </c>
      <c r="B1" s="24"/>
      <c r="C1" s="24"/>
      <c r="D1" s="24"/>
      <c r="E1" s="24"/>
      <c r="F1" s="24"/>
      <c r="G1" s="24"/>
      <c r="H1" s="24"/>
      <c r="I1" s="24"/>
      <c r="J1" s="24"/>
      <c r="K1" s="24"/>
      <c r="L1" s="24"/>
      <c r="M1" s="24"/>
      <c r="N1" s="24"/>
      <c r="O1" s="24"/>
      <c r="P1" s="24"/>
      <c r="Q1" s="24"/>
      <c r="R1" s="24"/>
      <c r="S1" s="24"/>
      <c r="T1" s="25"/>
    </row>
    <row r="2" ht="16.5" customHeight="1">
      <c r="A2" s="26"/>
      <c r="B2" s="27"/>
      <c r="C2" s="27"/>
      <c r="D2" s="27"/>
      <c r="E2" s="27"/>
      <c r="F2" s="27"/>
      <c r="G2" s="27"/>
      <c r="H2" s="27"/>
      <c r="I2" s="27"/>
      <c r="J2" s="27"/>
      <c r="K2" s="27"/>
      <c r="L2" s="27"/>
      <c r="M2" s="27"/>
      <c r="N2" s="27"/>
      <c r="O2" s="27"/>
      <c r="P2" s="27"/>
      <c r="Q2" s="27"/>
      <c r="R2" s="27"/>
      <c r="S2" s="27"/>
      <c r="T2" s="28"/>
    </row>
    <row r="3" ht="16.5" customHeight="1">
      <c r="A3" s="29"/>
      <c r="B3" s="30"/>
      <c r="C3" s="30"/>
      <c r="D3" s="30"/>
      <c r="E3" s="30"/>
      <c r="F3" s="30"/>
      <c r="G3" s="30"/>
      <c r="H3" s="30"/>
      <c r="I3" s="30"/>
      <c r="J3" s="30"/>
      <c r="K3" s="30"/>
      <c r="L3" s="30"/>
      <c r="M3" s="30"/>
      <c r="N3" s="30"/>
      <c r="O3" s="30"/>
      <c r="P3" s="30"/>
      <c r="Q3" s="30"/>
      <c r="R3" s="30"/>
      <c r="S3" s="30"/>
      <c r="T3" s="31"/>
    </row>
    <row r="4" ht="16.5" customHeight="1">
      <c r="A4" s="18"/>
      <c r="B4" s="10" t="s">
        <v>96</v>
      </c>
      <c r="T4" s="21"/>
    </row>
    <row r="5" ht="21" customHeight="1">
      <c r="A5" s="21"/>
      <c r="B5" s="22"/>
      <c r="C5" s="44" t="s">
        <v>675</v>
      </c>
      <c r="D5" s="35"/>
      <c r="E5" s="192" t="s">
        <v>14</v>
      </c>
      <c r="F5" s="193"/>
      <c r="G5" s="193"/>
      <c r="H5" s="193"/>
      <c r="I5" s="193"/>
      <c r="J5" s="193"/>
      <c r="K5" s="193"/>
      <c r="L5" s="193"/>
      <c r="M5" s="193"/>
      <c r="N5" s="193"/>
      <c r="O5" s="193"/>
      <c r="P5" s="193"/>
      <c r="Q5" s="193"/>
      <c r="R5" s="193"/>
      <c r="S5" s="193"/>
      <c r="T5" s="21"/>
    </row>
    <row r="6" ht="16.5" customHeight="1">
      <c r="A6" s="21"/>
      <c r="B6" s="6"/>
      <c r="C6" s="68" t="s">
        <v>145</v>
      </c>
      <c r="D6" s="45"/>
      <c r="E6" s="45"/>
      <c r="F6" s="45"/>
      <c r="G6" s="43"/>
      <c r="H6" s="14" t="s">
        <v>146</v>
      </c>
      <c r="I6" s="14"/>
      <c r="J6" s="14"/>
      <c r="K6" s="14"/>
      <c r="L6" s="15"/>
      <c r="M6" s="68" t="s">
        <v>33</v>
      </c>
      <c r="N6" s="68"/>
      <c r="O6" s="68"/>
      <c r="P6" s="68"/>
      <c r="Q6" s="45"/>
      <c r="R6" s="45"/>
      <c r="S6" s="43"/>
      <c r="T6" s="21"/>
    </row>
    <row r="7" ht="16.5" customHeight="1">
      <c r="A7" s="21"/>
      <c r="B7" s="6"/>
      <c r="C7" s="41"/>
      <c r="D7" s="32"/>
      <c r="E7" s="32"/>
      <c r="F7" s="32"/>
      <c r="G7" s="34"/>
      <c r="H7" s="15"/>
      <c r="I7" s="15"/>
      <c r="J7" s="15"/>
      <c r="K7" s="15"/>
      <c r="L7" s="15"/>
      <c r="M7" s="41"/>
      <c r="N7" s="41"/>
      <c r="O7" s="41"/>
      <c r="P7" s="41"/>
      <c r="Q7" s="32"/>
      <c r="R7" s="32"/>
      <c r="S7" s="34"/>
      <c r="T7" s="21"/>
    </row>
    <row r="8" ht="30.75" customHeight="1">
      <c r="A8" s="21"/>
      <c r="B8" s="6"/>
      <c r="C8" s="71" t="s">
        <f>VLOOKUP(E5,day61!$B$1:$Z$99,3,FALSE)</f>
        <v>117</v>
      </c>
      <c r="D8" s="45"/>
      <c r="E8" s="45"/>
      <c r="F8" s="45"/>
      <c r="G8" s="45"/>
      <c r="H8" s="71" t="s">
        <f>VLOOKUP(E5,day61!$B$1:$Z$99,4,FALSE)</f>
        <v>117</v>
      </c>
      <c r="I8" s="45"/>
      <c r="J8" s="45"/>
      <c r="K8" s="45"/>
      <c r="L8" s="45"/>
      <c r="M8" s="71" t="s">
        <f>VLOOKUP(E5,day61!$B$1:$Z$99,5,FALSE)</f>
        <v>117</v>
      </c>
      <c r="N8" s="45"/>
      <c r="O8" s="45"/>
      <c r="P8" s="45"/>
      <c r="Q8" s="45"/>
      <c r="R8" s="45"/>
      <c r="S8" s="45"/>
      <c r="T8" s="21"/>
    </row>
    <row r="9" ht="16.5" customHeight="1">
      <c r="A9" s="21"/>
      <c r="B9" s="6"/>
      <c r="C9" s="51"/>
      <c r="H9" s="51"/>
      <c r="M9" s="51"/>
      <c r="T9" s="21"/>
    </row>
    <row r="10" ht="16.5" customHeight="1">
      <c r="A10" s="21"/>
      <c r="B10" s="6"/>
      <c r="C10" s="41"/>
      <c r="D10" s="32"/>
      <c r="E10" s="32"/>
      <c r="F10" s="32"/>
      <c r="G10" s="32"/>
      <c r="H10" s="41"/>
      <c r="I10" s="32"/>
      <c r="J10" s="32"/>
      <c r="K10" s="32"/>
      <c r="L10" s="32"/>
      <c r="M10" s="51"/>
      <c r="T10" s="21"/>
    </row>
    <row r="11" ht="16.5" customHeight="1">
      <c r="A11" s="21"/>
      <c r="B11" s="6"/>
      <c r="C11" s="93" t="s">
        <v>568</v>
      </c>
      <c r="D11" s="94"/>
      <c r="E11" s="95"/>
      <c r="F11" s="93" t="s">
        <v>569</v>
      </c>
      <c r="G11" s="94"/>
      <c r="H11" s="95"/>
      <c r="I11" s="93" t="s">
        <v>676</v>
      </c>
      <c r="J11" s="94"/>
      <c r="K11" s="95"/>
      <c r="L11" s="93" t="s">
        <v>571</v>
      </c>
      <c r="M11" s="94"/>
      <c r="N11" s="95"/>
      <c r="O11" s="93" t="s">
        <v>677</v>
      </c>
      <c r="P11" s="94"/>
      <c r="Q11" s="94"/>
      <c r="R11" s="94"/>
      <c r="S11" s="95"/>
      <c r="T11" s="21"/>
    </row>
    <row r="12" ht="16.5" customHeight="1">
      <c r="A12" s="21"/>
      <c r="B12" s="6"/>
      <c r="C12" s="96"/>
      <c r="D12" s="97"/>
      <c r="E12" s="98"/>
      <c r="F12" s="96"/>
      <c r="G12" s="97"/>
      <c r="H12" s="98"/>
      <c r="I12" s="96"/>
      <c r="J12" s="97"/>
      <c r="K12" s="98"/>
      <c r="L12" s="96"/>
      <c r="M12" s="97"/>
      <c r="N12" s="98"/>
      <c r="O12" s="96"/>
      <c r="P12" s="97"/>
      <c r="Q12" s="97"/>
      <c r="R12" s="97"/>
      <c r="S12" s="98"/>
      <c r="T12" s="21"/>
    </row>
    <row r="13" ht="66.75" customHeight="1">
      <c r="A13" s="21"/>
      <c r="B13" s="6"/>
      <c r="C13" s="71" t="s">
        <f>VLOOKUP(E5,day61!$B$1:$Z$99,11,FALSE)</f>
        <v>117</v>
      </c>
      <c r="D13" s="45"/>
      <c r="E13" s="43"/>
      <c r="F13" s="71" t="s">
        <f>VLOOKUP(E5,day61!$B$1:$Z$99,12,FALSE)</f>
        <v>104</v>
      </c>
      <c r="G13" s="45"/>
      <c r="H13" s="43"/>
      <c r="I13" s="16" t="s">
        <f>VLOOKUP(E5,day61!$B$1:$Z$99,13,FALSE)</f>
        <v>76</v>
      </c>
      <c r="J13" s="45"/>
      <c r="K13" s="43"/>
      <c r="L13" s="71" t="s">
        <f>VLOOKUP(E5,day61!$B$1:$Z$99,14,FALSE)</f>
        <v>76</v>
      </c>
      <c r="M13" s="45"/>
      <c r="N13" s="43"/>
      <c r="O13" s="71" t="s">
        <f>VLOOKUP(E5,day61!$B$1:$Z$99,15,FALSE)</f>
        <v>117</v>
      </c>
      <c r="P13" s="45"/>
      <c r="Q13" s="45"/>
      <c r="R13" s="45"/>
      <c r="S13" s="45"/>
      <c r="T13" s="21"/>
    </row>
    <row r="14" ht="16.5" customHeight="1">
      <c r="A14" s="21"/>
      <c r="B14" s="6"/>
      <c r="C14" s="51"/>
      <c r="E14" s="67"/>
      <c r="F14" s="51"/>
      <c r="H14" s="67"/>
      <c r="I14" s="51"/>
      <c r="K14" s="67"/>
      <c r="L14" s="51"/>
      <c r="N14" s="67"/>
      <c r="O14" s="51"/>
      <c r="T14" s="21"/>
    </row>
    <row r="15" ht="47.25" customHeight="1" hidden="1">
      <c r="A15" s="21"/>
      <c r="B15" s="6"/>
      <c r="C15" s="41"/>
      <c r="D15" s="32"/>
      <c r="E15" s="34"/>
      <c r="F15" s="41"/>
      <c r="G15" s="32"/>
      <c r="H15" s="34"/>
      <c r="I15" s="41"/>
      <c r="J15" s="32"/>
      <c r="K15" s="34"/>
      <c r="L15" s="41"/>
      <c r="M15" s="32"/>
      <c r="N15" s="34"/>
      <c r="O15" s="51"/>
      <c r="T15" s="21"/>
    </row>
    <row r="16" ht="74.25" customHeight="1">
      <c r="A16" s="21"/>
      <c r="B16" s="6"/>
      <c r="C16" s="72"/>
      <c r="D16" s="63"/>
      <c r="E16" s="63"/>
      <c r="F16" s="63"/>
      <c r="G16" s="63"/>
      <c r="H16" s="63"/>
      <c r="I16" s="63"/>
      <c r="J16" s="63"/>
      <c r="K16" s="63"/>
      <c r="L16" s="63"/>
      <c r="M16" s="63"/>
      <c r="N16" s="63"/>
      <c r="O16" s="63"/>
      <c r="P16" s="63"/>
      <c r="Q16" s="63"/>
      <c r="R16" s="63"/>
      <c r="S16" s="69"/>
      <c r="T16" s="21"/>
    </row>
    <row r="17" ht="155.25" customHeight="1">
      <c r="A17" s="21"/>
      <c r="B17" s="6"/>
      <c r="C17" s="130" t="s">
        <v>291</v>
      </c>
      <c r="D17" s="482" t="s">
        <v>292</v>
      </c>
      <c r="E17" s="12"/>
      <c r="F17" s="12"/>
      <c r="G17" s="12"/>
      <c r="H17" s="12"/>
      <c r="I17" s="483" t="s">
        <f>VLOOKUP(E5,day61!$B$1:$Z$99,18,FALSE)</f>
        <v>764</v>
      </c>
      <c r="J17" s="45"/>
      <c r="K17" s="45"/>
      <c r="L17" s="45"/>
      <c r="M17" s="45"/>
      <c r="N17" s="45"/>
      <c r="O17" s="45"/>
      <c r="P17" s="45"/>
      <c r="Q17" s="45"/>
      <c r="R17" s="45"/>
      <c r="S17" s="45"/>
      <c r="T17" s="11"/>
    </row>
    <row r="18" ht="5.25" customHeight="1">
      <c r="A18" s="21"/>
      <c r="B18" s="6"/>
      <c r="C18" s="131"/>
      <c r="D18" s="12"/>
      <c r="E18" s="12"/>
      <c r="F18" s="12"/>
      <c r="G18" s="12"/>
      <c r="H18" s="12"/>
      <c r="I18" s="51"/>
      <c r="T18" s="11"/>
    </row>
    <row r="19" ht="16.5" customHeight="1">
      <c r="A19" s="21"/>
      <c r="B19" s="6"/>
      <c r="C19" s="131"/>
      <c r="D19" s="484" t="s">
        <v>305</v>
      </c>
      <c r="E19" s="12"/>
      <c r="F19" s="12"/>
      <c r="G19" s="12"/>
      <c r="H19" s="12"/>
      <c r="I19" s="485" t="s">
        <f>VLOOKUP(E5,day61!$B$1:$Z$99,19,FALSE)</f>
        <v>765</v>
      </c>
      <c r="J19" s="45"/>
      <c r="K19" s="45"/>
      <c r="L19" s="45"/>
      <c r="M19" s="45"/>
      <c r="N19" s="45"/>
      <c r="O19" s="45"/>
      <c r="P19" s="45"/>
      <c r="Q19" s="45"/>
      <c r="R19" s="45"/>
      <c r="S19" s="45"/>
      <c r="T19" s="11"/>
    </row>
    <row r="20" ht="54" customHeight="1">
      <c r="A20" s="21"/>
      <c r="B20" s="6"/>
      <c r="C20" s="131"/>
      <c r="D20" s="12"/>
      <c r="E20" s="12"/>
      <c r="F20" s="12"/>
      <c r="G20" s="12"/>
      <c r="H20" s="12"/>
      <c r="I20" s="51"/>
      <c r="T20" s="11"/>
    </row>
    <row r="21" ht="64.5" customHeight="1">
      <c r="A21" s="18"/>
      <c r="B21" s="22"/>
      <c r="C21" s="58"/>
      <c r="D21" s="486" t="s">
        <v>787</v>
      </c>
      <c r="E21" s="59"/>
      <c r="F21" s="59"/>
      <c r="G21" s="59"/>
      <c r="H21" s="112"/>
      <c r="I21" s="73" t="s">
        <f>VLOOKUP(E5,day61!$B$1:$Z$99,20,FALSE)</f>
        <v>766</v>
      </c>
      <c r="J21" s="45"/>
      <c r="K21" s="45"/>
      <c r="L21" s="45"/>
      <c r="M21" s="45"/>
      <c r="N21" s="45"/>
      <c r="O21" s="45"/>
      <c r="P21" s="45"/>
      <c r="Q21" s="45"/>
      <c r="R21" s="45"/>
      <c r="S21" s="45"/>
      <c r="T21" s="21"/>
    </row>
    <row r="22" ht="16.5" customHeight="1">
      <c r="A22" s="18"/>
      <c r="B22" s="22"/>
      <c r="C22" s="12" t="s">
        <v>297</v>
      </c>
      <c r="D22" s="76" t="s">
        <f>VLOOKUP(E5,day61!$B$1:$Z$99,16,FALSE)</f>
        <v>762</v>
      </c>
      <c r="E22" s="76"/>
      <c r="F22" s="76"/>
      <c r="G22" s="76"/>
      <c r="H22" s="45"/>
      <c r="I22" s="45"/>
      <c r="J22" s="45"/>
      <c r="K22" s="45"/>
      <c r="L22" s="45"/>
      <c r="M22" s="45"/>
      <c r="N22" s="45"/>
      <c r="O22" s="45"/>
      <c r="P22" s="45"/>
      <c r="Q22" s="45"/>
      <c r="R22" s="45"/>
      <c r="S22" s="43"/>
      <c r="T22" s="11"/>
    </row>
    <row r="23" ht="75" customHeight="1">
      <c r="A23" s="18"/>
      <c r="B23" s="22"/>
      <c r="C23" s="7"/>
      <c r="D23" s="41"/>
      <c r="E23" s="41"/>
      <c r="F23" s="41"/>
      <c r="G23" s="41"/>
      <c r="H23" s="32"/>
      <c r="I23" s="32"/>
      <c r="J23" s="32"/>
      <c r="K23" s="32"/>
      <c r="L23" s="32"/>
      <c r="M23" s="32"/>
      <c r="N23" s="32"/>
      <c r="O23" s="32"/>
      <c r="P23" s="32"/>
      <c r="Q23" s="32"/>
      <c r="R23" s="32"/>
      <c r="S23" s="34"/>
      <c r="T23" s="11"/>
    </row>
    <row r="24" ht="16.5" customHeight="1">
      <c r="A24" s="8"/>
      <c r="B24" s="9"/>
      <c r="C24" s="9"/>
      <c r="D24" s="9"/>
      <c r="E24" s="9"/>
      <c r="F24" s="9"/>
      <c r="G24" s="9"/>
      <c r="H24" s="9"/>
      <c r="I24" s="9"/>
      <c r="J24" s="9"/>
      <c r="K24" s="9"/>
      <c r="L24" s="9"/>
      <c r="M24" s="9"/>
      <c r="N24" s="9"/>
      <c r="O24" s="9"/>
      <c r="P24" s="9"/>
      <c r="Q24" s="9"/>
      <c r="R24" s="9"/>
      <c r="S24" s="9"/>
      <c r="T24" s="8"/>
    </row>
    <row r="25" ht="16.5" customHeight="1"/>
    <row r="47" ht="16.5" customHeight="1"/>
  </sheetData>
  <mergeCells count="34">
    <mergeCell ref="A4:A20"/>
    <mergeCell ref="T4:T20"/>
    <mergeCell ref="A24:T24"/>
    <mergeCell ref="B5:B20"/>
    <mergeCell ref="A1:T3"/>
    <mergeCell ref="H6:L7"/>
    <mergeCell ref="D17:H18"/>
    <mergeCell ref="D19:H20"/>
    <mergeCell ref="C22:C23"/>
    <mergeCell ref="C5:D5"/>
    <mergeCell ref="B4:S4"/>
    <mergeCell ref="M6:S7"/>
    <mergeCell ref="D22:S23"/>
    <mergeCell ref="C11:E12"/>
    <mergeCell ref="C8:G10"/>
    <mergeCell ref="C6:G7"/>
    <mergeCell ref="F11:H12"/>
    <mergeCell ref="I11:K12"/>
    <mergeCell ref="L11:N12"/>
    <mergeCell ref="O11:S12"/>
    <mergeCell ref="M8:S10"/>
    <mergeCell ref="I17:S18"/>
    <mergeCell ref="I19:S20"/>
    <mergeCell ref="E5:S5"/>
    <mergeCell ref="C13:E15"/>
    <mergeCell ref="F13:H15"/>
    <mergeCell ref="I13:K15"/>
    <mergeCell ref="L13:N15"/>
    <mergeCell ref="O13:S15"/>
    <mergeCell ref="C16:S16"/>
    <mergeCell ref="H8:L10"/>
    <mergeCell ref="C17:C21"/>
    <mergeCell ref="D21:H21"/>
    <mergeCell ref="I21:S21"/>
  </mergeCells>
  <phoneticPr fontId="1"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1240234375" customWidth="1"/>
    <col min="5" max="5" width="19.998046875" customWidth="1"/>
    <col min="6" max="6" width="21.375" customWidth="1"/>
    <col min="7" max="7" width="23.625" customWidth="1"/>
    <col min="8" max="8" width="18.9990234375" customWidth="1"/>
    <col min="9" max="10" width="21.123046875" customWidth="1"/>
    <col min="14" max="14" width="54.873046875" customWidth="1"/>
    <col min="15" max="15" width="20.8740234375" customWidth="1"/>
  </cols>
  <sheetData>
    <row r="1" ht="16.5" customHeight="1">
      <c r="A1" s="4" t="s">
        <v>143</v>
      </c>
      <c r="B1" s="4" t="s">
        <v>38</v>
      </c>
      <c r="C1" s="4" t="s">
        <v>145</v>
      </c>
      <c r="D1" s="4" t="s">
        <v>146</v>
      </c>
      <c r="E1" s="4" t="s">
        <v>33</v>
      </c>
      <c r="F1" s="4" t="s">
        <v>568</v>
      </c>
      <c r="G1" s="4" t="s">
        <v>569</v>
      </c>
      <c r="H1" s="4" t="s">
        <v>570</v>
      </c>
      <c r="I1" s="4" t="s">
        <v>571</v>
      </c>
      <c r="J1" s="4" t="s">
        <v>572</v>
      </c>
      <c r="K1" s="46" t="s">
        <v>147</v>
      </c>
      <c r="L1" s="46" t="s">
        <v>148</v>
      </c>
      <c r="M1" s="46" t="s">
        <v>149</v>
      </c>
      <c r="N1" s="4" t="s">
        <v>573</v>
      </c>
    </row>
    <row r="2" ht="68.25" customHeight="1">
      <c r="A2" s="5" t="s">
        <v>788</v>
      </c>
      <c r="B2" s="121" t="s">
        <v>268</v>
      </c>
      <c r="C2" s="4" t="s">
        <v>63</v>
      </c>
      <c r="D2" s="4" t="s">
        <v>63</v>
      </c>
      <c r="E2" s="4" t="s">
        <v>63</v>
      </c>
      <c r="F2" s="4" t="s">
        <v>63</v>
      </c>
      <c r="G2" s="4" t="s">
        <v>64</v>
      </c>
      <c r="H2" s="4" t="s">
        <v>63</v>
      </c>
      <c r="I2" s="4" t="s">
        <v>63</v>
      </c>
      <c r="J2" s="4" t="s">
        <v>63</v>
      </c>
      <c r="N2" s="4" t="s">
        <f>A2&amp;N8&amp;J8&amp;F8&amp;G8&amp;H8&amp;I8</f>
        <v>789</v>
      </c>
    </row>
    <row r="4" ht="16.5" customHeight="1">
      <c r="F4" s="47" t="s">
        <v>790</v>
      </c>
      <c r="G4" s="47" t="s">
        <v>791</v>
      </c>
      <c r="H4" s="47" t="s">
        <v>792</v>
      </c>
      <c r="I4" s="47" t="s">
        <v>793</v>
      </c>
      <c r="J4" s="47" t="s">
        <v>684</v>
      </c>
    </row>
    <row r="5" ht="16.5" customHeight="1">
      <c r="F5" s="47" t="s">
        <v>794</v>
      </c>
      <c r="G5" s="47" t="s">
        <v>795</v>
      </c>
      <c r="H5" s="47" t="s">
        <v>796</v>
      </c>
      <c r="I5" s="47" t="s">
        <v>797</v>
      </c>
      <c r="J5" s="47" t="s">
        <v>689</v>
      </c>
    </row>
    <row r="6" ht="16.5" customHeight="1">
      <c r="F6" s="47" t="s">
        <v>798</v>
      </c>
      <c r="G6" s="47" t="s">
        <v>799</v>
      </c>
      <c r="J6" s="47" t="s">
        <v>693</v>
      </c>
    </row>
    <row r="8" ht="16.5" customHeight="1">
      <c r="F8" s="47" t="s">
        <f>SUBSTITUTE(IF(F2="A",F4,IF(F2="B",F5,IF(F2="C",F6,""))),"【xx】",B2)</f>
        <v>800</v>
      </c>
      <c r="G8" s="47" t="s">
        <f>SUBSTITUTE(IF(G2="A",G4,IF(G2="B",G5,IF(G2="C",G6,""))),"【xx】",B2)</f>
        <v>801</v>
      </c>
      <c r="H8" s="47" t="s">
        <f>SUBSTITUTE(IF(H2="A",H4,IF(H2="B",H5,IF(H2="C",H6,""))),"【xx】",B2)</f>
        <v>802</v>
      </c>
      <c r="I8" s="47" t="s">
        <f>SUBSTITUTE(IF(I2="A",I4,IF(I2="B",I5,IF(I2="C",I6,""))),"【xx】",B2)</f>
        <v>803</v>
      </c>
      <c r="J8" s="47" t="s">
        <f>SUBSTITUTE(IF(J2="A",J4,IF(J2="B",J5,IF(J2="C",J6,""))),"【xx】",B2)</f>
        <v>804</v>
      </c>
    </row>
    <row r="9" ht="16.5" customHeight="1">
      <c r="F9" s="47" t="s">
        <v>805</v>
      </c>
    </row>
    <row r="10" ht="16.5" customHeight="1">
      <c r="F10" s="47" t="s">
        <v>806</v>
      </c>
    </row>
    <row r="11" ht="115.5" customHeight="1">
      <c r="B11" s="121" t="s">
        <v>236</v>
      </c>
      <c r="C11" s="7" t="s">
        <v>57</v>
      </c>
      <c r="D11" s="7" t="s">
        <v>57</v>
      </c>
      <c r="E11" s="59" t="s">
        <v>57</v>
      </c>
      <c r="F11" s="7" t="s">
        <v>57</v>
      </c>
      <c r="G11" s="7" t="s">
        <v>104</v>
      </c>
      <c r="H11" s="7" t="s">
        <v>64</v>
      </c>
      <c r="I11" s="7" t="s">
        <v>64</v>
      </c>
      <c r="J11" s="65" t="s">
        <v>57</v>
      </c>
      <c r="K11" s="66" t="s">
        <v>807</v>
      </c>
      <c r="L11" s="66" t="s">
        <v>808</v>
      </c>
      <c r="M11" s="66" t="s">
        <v>809</v>
      </c>
      <c r="N11" s="129" t="s">
        <v>810</v>
      </c>
      <c r="O11" s="125"/>
      <c r="P11" s="17"/>
    </row>
    <row r="12" ht="115.5" customHeight="1">
      <c r="B12" s="121" t="s">
        <v>705</v>
      </c>
      <c r="C12" s="7" t="s">
        <v>57</v>
      </c>
      <c r="D12" s="7" t="s">
        <v>63</v>
      </c>
      <c r="E12" s="59" t="s">
        <v>63</v>
      </c>
      <c r="F12" s="7" t="s">
        <v>63</v>
      </c>
      <c r="G12" s="7" t="s">
        <v>64</v>
      </c>
      <c r="H12" s="7" t="s">
        <v>64</v>
      </c>
      <c r="I12" s="7" t="s">
        <v>64</v>
      </c>
      <c r="J12" s="65" t="s">
        <v>63</v>
      </c>
      <c r="K12" s="487" t="s">
        <v>811</v>
      </c>
      <c r="L12" s="488" t="s">
        <v>812</v>
      </c>
      <c r="M12" s="66" t="s">
        <v>813</v>
      </c>
      <c r="N12" s="129" t="s">
        <v>814</v>
      </c>
      <c r="O12" s="125"/>
      <c r="P12" s="17"/>
    </row>
    <row r="13" ht="128.25" customHeight="1">
      <c r="B13" s="121" t="s">
        <v>273</v>
      </c>
      <c r="C13" s="7" t="s">
        <v>63</v>
      </c>
      <c r="D13" s="7" t="s">
        <v>63</v>
      </c>
      <c r="E13" s="59" t="s">
        <v>63</v>
      </c>
      <c r="F13" s="7" t="s">
        <v>64</v>
      </c>
      <c r="G13" s="7" t="s">
        <v>57</v>
      </c>
      <c r="H13" s="7" t="s">
        <v>64</v>
      </c>
      <c r="I13" s="7" t="s">
        <v>64</v>
      </c>
      <c r="J13" s="65" t="s">
        <v>63</v>
      </c>
      <c r="K13" s="489" t="s">
        <v>815</v>
      </c>
      <c r="L13" s="490" t="s">
        <v>816</v>
      </c>
      <c r="M13" s="66" t="s">
        <v>647</v>
      </c>
      <c r="N13" s="129" t="s">
        <v>817</v>
      </c>
      <c r="O13" s="125"/>
      <c r="P13" s="17"/>
    </row>
    <row r="14" ht="115.5" customHeight="1">
      <c r="B14" s="121" t="s">
        <v>703</v>
      </c>
      <c r="C14" s="7" t="s">
        <v>104</v>
      </c>
      <c r="D14" s="7" t="s">
        <v>104</v>
      </c>
      <c r="E14" s="45" t="s">
        <v>104</v>
      </c>
      <c r="F14" s="114" t="s">
        <v>63</v>
      </c>
      <c r="G14" s="7" t="s">
        <v>64</v>
      </c>
      <c r="H14" s="7" t="s">
        <v>64</v>
      </c>
      <c r="I14" s="7" t="s">
        <v>64</v>
      </c>
      <c r="J14" s="65" t="s">
        <v>104</v>
      </c>
      <c r="K14" s="66" t="s">
        <v>818</v>
      </c>
      <c r="L14" s="66" t="s">
        <v>819</v>
      </c>
      <c r="M14" s="66" t="s">
        <v>820</v>
      </c>
      <c r="N14" s="129" t="s">
        <v>821</v>
      </c>
      <c r="O14" s="125"/>
      <c r="P14" s="17"/>
    </row>
    <row r="15" ht="115.5" customHeight="1">
      <c r="B15" s="121" t="s">
        <v>259</v>
      </c>
      <c r="C15" s="7" t="s">
        <v>117</v>
      </c>
      <c r="D15" s="65" t="s">
        <v>104</v>
      </c>
      <c r="E15" s="7" t="s">
        <v>104</v>
      </c>
      <c r="F15" s="7" t="s">
        <v>64</v>
      </c>
      <c r="G15" s="7" t="s">
        <v>104</v>
      </c>
      <c r="H15" s="7" t="s">
        <v>64</v>
      </c>
      <c r="I15" s="7" t="s">
        <v>64</v>
      </c>
      <c r="J15" s="65" t="s">
        <v>104</v>
      </c>
      <c r="K15" s="491" t="s">
        <v>822</v>
      </c>
      <c r="L15" s="492" t="s">
        <v>823</v>
      </c>
      <c r="M15" s="66" t="s">
        <v>824</v>
      </c>
      <c r="N15" s="129" t="s">
        <v>825</v>
      </c>
      <c r="O15" s="125"/>
      <c r="P15" s="17"/>
    </row>
    <row r="16" ht="115.5" customHeight="1">
      <c r="B16" s="122" t="s">
        <v>251</v>
      </c>
      <c r="C16" s="7" t="s">
        <v>117</v>
      </c>
      <c r="D16" s="7" t="s">
        <v>117</v>
      </c>
      <c r="E16" s="32" t="s">
        <v>117</v>
      </c>
      <c r="F16" s="7" t="s">
        <v>64</v>
      </c>
      <c r="G16" s="7" t="s">
        <v>104</v>
      </c>
      <c r="H16" s="7" t="s">
        <v>64</v>
      </c>
      <c r="I16" s="7" t="s">
        <v>64</v>
      </c>
      <c r="J16" s="65" t="s">
        <v>104</v>
      </c>
      <c r="K16" s="493" t="s">
        <v>826</v>
      </c>
      <c r="L16" s="494" t="s">
        <v>827</v>
      </c>
      <c r="M16" s="66" t="s">
        <v>828</v>
      </c>
      <c r="N16" s="129" t="s">
        <v>829</v>
      </c>
      <c r="O16" s="125"/>
      <c r="P16" s="17"/>
    </row>
    <row r="17" ht="115.5" customHeight="1">
      <c r="B17" s="121" t="s">
        <v>256</v>
      </c>
      <c r="C17" s="7" t="s">
        <v>117</v>
      </c>
      <c r="D17" s="7" t="s">
        <v>117</v>
      </c>
      <c r="E17" s="59" t="s">
        <v>104</v>
      </c>
      <c r="F17" s="7" t="s">
        <v>64</v>
      </c>
      <c r="G17" s="7" t="s">
        <v>104</v>
      </c>
      <c r="H17" s="7" t="s">
        <v>137</v>
      </c>
      <c r="I17" s="7" t="s">
        <v>137</v>
      </c>
      <c r="J17" s="65" t="s">
        <v>117</v>
      </c>
      <c r="K17" s="495" t="s">
        <v>830</v>
      </c>
      <c r="L17" s="496" t="s">
        <v>831</v>
      </c>
      <c r="M17" s="497" t="s">
        <v>832</v>
      </c>
      <c r="N17" s="129" t="s">
        <v>833</v>
      </c>
      <c r="O17" s="125"/>
      <c r="P17" s="17" t="s">
        <v>709</v>
      </c>
    </row>
    <row r="18" ht="128.25" customHeight="1">
      <c r="B18" s="123" t="s">
        <v>278</v>
      </c>
      <c r="C18" s="7" t="s">
        <v>64</v>
      </c>
      <c r="D18" s="7" t="s">
        <v>64</v>
      </c>
      <c r="E18" s="59" t="s">
        <v>64</v>
      </c>
      <c r="F18" s="7" t="s">
        <v>64</v>
      </c>
      <c r="G18" s="7" t="s">
        <v>64</v>
      </c>
      <c r="H18" s="7" t="s">
        <v>64</v>
      </c>
      <c r="I18" s="7" t="s">
        <v>64</v>
      </c>
      <c r="J18" s="65" t="s">
        <v>64</v>
      </c>
      <c r="K18" s="66" t="s">
        <v>834</v>
      </c>
      <c r="L18" s="66" t="s">
        <v>835</v>
      </c>
      <c r="M18" s="66" t="s">
        <v>836</v>
      </c>
      <c r="N18" s="498" t="s">
        <v>837</v>
      </c>
      <c r="O18" s="125"/>
      <c r="P18" s="17"/>
    </row>
    <row r="19" ht="115.5" customHeight="1">
      <c r="B19" s="121" t="s">
        <v>263</v>
      </c>
      <c r="C19" s="7" t="s">
        <v>64</v>
      </c>
      <c r="D19" s="7" t="s">
        <v>64</v>
      </c>
      <c r="E19" s="59" t="s">
        <v>64</v>
      </c>
      <c r="F19" s="7" t="s">
        <v>64</v>
      </c>
      <c r="G19" s="7" t="s">
        <v>64</v>
      </c>
      <c r="H19" s="7" t="s">
        <v>64</v>
      </c>
      <c r="I19" s="7" t="s">
        <v>64</v>
      </c>
      <c r="J19" s="65" t="s">
        <v>64</v>
      </c>
      <c r="K19" s="499" t="s">
        <v>838</v>
      </c>
      <c r="L19" s="500" t="s">
        <v>839</v>
      </c>
      <c r="M19" s="66" t="s">
        <v>840</v>
      </c>
      <c r="N19" s="129" t="s">
        <v>841</v>
      </c>
      <c r="O19" s="125"/>
      <c r="P19" s="17"/>
    </row>
    <row r="20" ht="115.5" customHeight="1">
      <c r="B20" s="121" t="s">
        <v>268</v>
      </c>
      <c r="C20" s="7" t="s">
        <v>64</v>
      </c>
      <c r="D20" s="7" t="s">
        <v>64</v>
      </c>
      <c r="E20" s="59" t="s">
        <v>64</v>
      </c>
      <c r="F20" s="7" t="s">
        <v>64</v>
      </c>
      <c r="G20" s="59" t="s">
        <v>64</v>
      </c>
      <c r="H20" s="7" t="s">
        <v>64</v>
      </c>
      <c r="I20" s="7" t="s">
        <v>137</v>
      </c>
      <c r="J20" s="65" t="s">
        <v>64</v>
      </c>
      <c r="K20" s="501" t="s">
        <v>842</v>
      </c>
      <c r="L20" s="66" t="s">
        <v>843</v>
      </c>
      <c r="M20" s="66" t="s">
        <v>844</v>
      </c>
      <c r="N20" s="502" t="s">
        <v>845</v>
      </c>
      <c r="O20" s="125"/>
      <c r="P20" s="17" t="s">
        <v>713</v>
      </c>
    </row>
    <row r="21" ht="315" customHeight="1">
      <c r="B21" s="121" t="s">
        <v>246</v>
      </c>
      <c r="C21" s="7" t="s">
        <v>64</v>
      </c>
      <c r="D21" s="7" t="s">
        <v>64</v>
      </c>
      <c r="E21" s="59" t="s">
        <v>117</v>
      </c>
      <c r="F21" s="7" t="s">
        <v>64</v>
      </c>
      <c r="G21" s="59" t="s">
        <v>64</v>
      </c>
      <c r="H21" s="7" t="s">
        <v>64</v>
      </c>
      <c r="I21" s="7" t="s">
        <v>137</v>
      </c>
      <c r="J21" s="65" t="s">
        <v>64</v>
      </c>
      <c r="K21" s="503" t="s">
        <v>846</v>
      </c>
      <c r="L21" s="504" t="s">
        <v>847</v>
      </c>
      <c r="M21" s="66" t="s">
        <v>848</v>
      </c>
      <c r="N21" s="505" t="s">
        <v>849</v>
      </c>
      <c r="O21" s="125"/>
      <c r="P21" s="17"/>
    </row>
    <row r="22" ht="115.5" customHeight="1">
      <c r="B22" s="121" t="s">
        <v>241</v>
      </c>
      <c r="C22" s="7" t="s">
        <v>64</v>
      </c>
      <c r="D22" s="7" t="s">
        <v>137</v>
      </c>
      <c r="E22" s="59" t="s">
        <v>64</v>
      </c>
      <c r="F22" s="7" t="s">
        <v>64</v>
      </c>
      <c r="G22" s="59" t="s">
        <v>64</v>
      </c>
      <c r="H22" s="7" t="s">
        <v>64</v>
      </c>
      <c r="I22" s="7" t="s">
        <v>137</v>
      </c>
      <c r="J22" s="65" t="s">
        <v>64</v>
      </c>
      <c r="K22" s="506" t="s">
        <v>850</v>
      </c>
      <c r="L22" s="66" t="s">
        <v>851</v>
      </c>
      <c r="M22" s="66" t="s">
        <v>852</v>
      </c>
      <c r="N22" s="507" t="s">
        <v>853</v>
      </c>
      <c r="O22" s="125"/>
      <c r="P22" s="17"/>
    </row>
    <row r="23" ht="115.5" customHeight="1">
      <c r="B23" s="121" t="s">
        <v>232</v>
      </c>
      <c r="C23" s="7" t="s">
        <v>117</v>
      </c>
      <c r="D23" s="7" t="s">
        <v>117</v>
      </c>
      <c r="E23" s="59" t="s">
        <v>117</v>
      </c>
      <c r="F23" s="7" t="s">
        <v>64</v>
      </c>
      <c r="G23" s="7" t="s">
        <v>64</v>
      </c>
      <c r="H23" s="7" t="s">
        <v>137</v>
      </c>
      <c r="I23" s="7" t="s">
        <v>137</v>
      </c>
      <c r="J23" s="65" t="s">
        <v>64</v>
      </c>
      <c r="K23" s="508" t="s">
        <v>854</v>
      </c>
      <c r="L23" s="66" t="s">
        <v>855</v>
      </c>
      <c r="M23" s="66" t="s">
        <v>856</v>
      </c>
      <c r="N23" s="509" t="s">
        <v>857</v>
      </c>
      <c r="O23" s="125"/>
      <c r="P23" s="17"/>
    </row>
    <row r="31" ht="16.5" customHeight="1">
      <c r="A31" s="3" t="s">
        <v>283</v>
      </c>
    </row>
  </sheetData>
  <mergeCells count="1">
    <mergeCell ref="A31:H37"/>
  </mergeCells>
  <phoneticPr fontId="1" type="noConversion"/>
  <dataValidations count="3">
    <dataValidation type="list" allowBlank="1" showErrorMessage="1" sqref="F2:J2">
      <formula1>"A,B,C"</formula1>
    </dataValidation>
    <dataValidation type="list" allowBlank="1" showErrorMessage="1" sqref="C2:E2">
      <formula1>"A,B,C"</formula1>
    </dataValidation>
    <dataValidation type="list" allowBlank="1" showErrorMessage="1" sqref="C11:E20 C23:E23 D21:E22 F15 H11:I12">
      <formula1>"A+,A,A-,B+,B,B-,C+,C"</formula1>
    </dataValidation>
  </dataValidation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sheetData>
    <row r="1" ht="16.5" customHeight="1">
      <c r="A1" s="189" t="s">
        <v>576</v>
      </c>
      <c r="B1" s="56"/>
      <c r="C1" s="56"/>
      <c r="D1" s="56"/>
      <c r="E1" s="56"/>
      <c r="F1" s="56"/>
      <c r="G1" s="56"/>
      <c r="H1" s="56"/>
      <c r="I1" s="56"/>
      <c r="J1" s="56"/>
      <c r="K1" s="56"/>
      <c r="L1" s="185"/>
      <c r="M1" s="185"/>
      <c r="N1" s="185"/>
      <c r="O1" s="185"/>
      <c r="P1" s="185"/>
      <c r="Q1" s="185"/>
      <c r="R1" s="185"/>
    </row>
    <row r="2" ht="16.5" customHeight="1">
      <c r="A2" s="56"/>
      <c r="B2" s="56"/>
      <c r="C2" s="56"/>
      <c r="D2" s="56"/>
      <c r="E2" s="56"/>
      <c r="F2" s="56"/>
      <c r="G2" s="56"/>
      <c r="H2" s="56"/>
      <c r="I2" s="56"/>
      <c r="J2" s="56"/>
      <c r="K2" s="56"/>
      <c r="L2" s="185"/>
      <c r="M2" s="185"/>
      <c r="N2" s="185"/>
      <c r="O2" s="185"/>
      <c r="P2" s="185"/>
      <c r="Q2" s="185"/>
      <c r="R2" s="185"/>
    </row>
    <row r="3" ht="16.5" customHeight="1">
      <c r="A3" s="56"/>
      <c r="B3" s="56"/>
      <c r="C3" s="56"/>
      <c r="D3" s="56"/>
      <c r="E3" s="56"/>
      <c r="F3" s="56"/>
      <c r="G3" s="56"/>
      <c r="H3" s="56"/>
      <c r="I3" s="56"/>
      <c r="J3" s="56"/>
      <c r="K3" s="56"/>
      <c r="L3" s="185"/>
      <c r="M3" s="185"/>
      <c r="N3" s="185"/>
      <c r="O3" s="185"/>
      <c r="P3" s="185"/>
      <c r="Q3" s="185"/>
      <c r="R3" s="185"/>
    </row>
    <row r="4" ht="29.25" customHeight="1">
      <c r="A4" s="187" t="s">
        <v>577</v>
      </c>
      <c r="B4" s="187" t="s">
        <v>578</v>
      </c>
      <c r="C4" s="187" t="s">
        <v>579</v>
      </c>
      <c r="D4" s="187"/>
      <c r="E4" s="187"/>
      <c r="F4" s="187"/>
      <c r="G4" s="187" t="s">
        <v>580</v>
      </c>
      <c r="H4" s="510" t="s">
        <v>581</v>
      </c>
      <c r="I4" s="511" t="s">
        <v>582</v>
      </c>
      <c r="J4" s="512" t="s">
        <v>583</v>
      </c>
      <c r="K4" s="513" t="s">
        <v>584</v>
      </c>
      <c r="L4" s="185" t="s">
        <v>585</v>
      </c>
      <c r="M4" s="185" t="s">
        <v>586</v>
      </c>
      <c r="N4" s="185" t="s">
        <v>587</v>
      </c>
      <c r="O4" s="185" t="s">
        <v>588</v>
      </c>
      <c r="P4" s="185" t="s">
        <v>572</v>
      </c>
      <c r="Q4" s="185" t="s">
        <v>573</v>
      </c>
      <c r="R4" s="185" t="s">
        <v>717</v>
      </c>
    </row>
    <row r="5" ht="315" customHeight="1">
      <c r="A5" s="184" t="n">
        <v>1</v>
      </c>
      <c r="B5" s="178" t="s">
        <v>4</v>
      </c>
      <c r="C5" s="178" t="s">
        <v>4</v>
      </c>
      <c r="D5" s="7" t="s">
        <v>63</v>
      </c>
      <c r="E5" s="7" t="s">
        <v>63</v>
      </c>
      <c r="F5" s="65" t="s">
        <v>57</v>
      </c>
      <c r="G5" s="192" t="n">
        <v>220</v>
      </c>
      <c r="H5" s="192" t="n">
        <v>100</v>
      </c>
      <c r="I5" s="192" t="n">
        <v>80</v>
      </c>
      <c r="J5" s="192" t="n">
        <v>30</v>
      </c>
      <c r="K5" s="192" t="n">
        <v>10</v>
      </c>
      <c r="L5" s="185" t="s">
        <f>IF(H5=0,"C",IF(RANK(H5,$H$5:$H$20,0)&lt;=ROUNDUP((COUNT($H$5:$H$20)-COUNTIF($H$5:$H$20,0))*25%,0),"A",IF(RANK(H5,$H$5:$H$20,0)&lt;=ROUNDUP((COUNT($H$5:$H$20)-COUNTIF($H$5:$H$20,0))*50%,0),"A-",IF(RANK(H5,$H$5:$H$20,0)&lt;=ROUNDUP((COUNT($H$5:$H$20)-COUNTIF($H$5:$H$20,0))*75%,0),"B+","B"))))</f>
        <v>63</v>
      </c>
      <c r="M5" s="185" t="s">
        <f>IF(I5=0,"C",IF(RANK(I5,$I$5:$I$20,0)&lt;=ROUNDUP((COUNT($I$5:$I$20)-COUNTIF($I$5:$I$20,0))*25%,0),"A",IF(RANK(I5,$I$5:$I$20,0)&lt;=ROUNDUP((COUNT($I$5:$I$20)-COUNTIF($I$5:$I$20,0))*50%,0),"A-",IF(RANK(I5,$I$5:$I$20,0)&lt;=ROUNDUP((COUNT($I$5:$I$20)-COUNTIF($I$5:$I$20,0))*75%,0),"B+","B"))))</f>
        <v>63</v>
      </c>
      <c r="N5" s="185" t="s">
        <f>IF(J5=0,"C",IF(RANK(J5,$J$5:$J$20,0)&lt;=ROUNDUP((COUNT($J$5:$J$20)-COUNTIF($J$5:$J$20,0))*25%,0),"A",IF(RANK(J5,$J$5:$J$20,0)&lt;=ROUNDUP((COUNT($J$5:$J$20)-COUNTIF($J$5:$J$20,0))*50%,0),"A-",IF(RANK(J5,$J$5:$J$20,0)&lt;=ROUNDUP((COUNT($J$5:$J$20)-COUNTIF($J$5:$J$20,0))*75%,0),"B+","B"))))</f>
        <v>63</v>
      </c>
      <c r="O5" s="185" t="s">
        <f>IF(K5=0,"C",IF(RANK(K5,$K$5:$K$20,0)&lt;=ROUNDUP((COUNT($K$5:$K$20)-COUNTIF($K$5:$K$20,0))*25%,0),"A",IF(RANK(K5,$K$5:$K$20,0)&lt;=ROUNDUP((COUNT($K$5:$K$20)-COUNTIF($K$5:$K$20,0))*50%,0),"A-",IF(RANK(K5,$K$5:$K$20,0)&lt;=ROUNDUP((COUNT($K$5:$K$20)-COUNTIF($K$5:$K$20,0))*75%,0),"B+","B"))))</f>
        <v>63</v>
      </c>
      <c r="P5" s="185" t="s">
        <f>IF(G5&lt;20,"C",IF(RANK(G5,$G$5:$G$20,0)&lt;=ROUNDUP(COUNT($G$5:$G$20)*25%,0),"A",IF(RANK(G5,$G$5:$G$20,0)&lt;=ROUNDUP(COUNT($G$5:$G$20)*50%,0),"A-",IF(RANK(G5,$G$5:$G$20,0)&lt;=ROUNDUP(COUNT($G$5:$G$20)*75%,0),"B+","B"))))</f>
        <v>63</v>
      </c>
      <c r="Q5" s="514" t="s">
        <v>858</v>
      </c>
      <c r="R5" s="191" t="s">
        <f>IF(F5=100,"成绩分析：在第1题中，充分考虑到了特殊情况，取得了满分。",IF(F5=0,"成绩分析：在第1题中，对于今天早上讲解的对拍未能很好应用。","成绩分析：在第1题中，考虑到了特殊情况，但对数据较大时，考虑有疏漏。"))&amp;IF(G5=100,"在第2题中，运用了贪心算法，成功获得了满分。",IF(G5=0,"在第2题中，想到了贪心算法，但对贪心的策略存在疏漏。","在第2题中，考虑到了用贪心算法解决问题，取得了较好的分数，但细节上仍有一些疏漏。"))&amp;IF(H5=0,"在第3题中，考虑小数据时，细节上有一些疏忽。","在第3题中，考虑了特殊测试点，拿到了应得的分数。")&amp;IF(I5=100,"在第4题中，很好地运用了容斥原理与分类讨论思想，取得了满分。",IF(I5=0,"在第4题中，考虑范围过大，未能注意到特殊测试点。","在第4题中，考虑到了特殊测试点，取得了应得的分数。"))</f>
        <v>859</v>
      </c>
      <c r="S5" s="515" t="s">
        <v>860</v>
      </c>
      <c r="T5" s="66" t="s">
        <v>861</v>
      </c>
      <c r="U5" s="66" t="s">
        <v>862</v>
      </c>
    </row>
    <row r="6" ht="315" customHeight="1">
      <c r="A6" s="184" t="n">
        <v>2</v>
      </c>
      <c r="B6" s="178" t="s">
        <v>6</v>
      </c>
      <c r="C6" s="178" t="s">
        <v>6</v>
      </c>
      <c r="D6" s="7" t="s">
        <v>57</v>
      </c>
      <c r="E6" s="7" t="s">
        <v>63</v>
      </c>
      <c r="F6" s="65" t="s">
        <v>57</v>
      </c>
      <c r="G6" s="192" t="n">
        <v>130</v>
      </c>
      <c r="H6" s="192" t="n">
        <v>100</v>
      </c>
      <c r="I6" s="192" t="n">
        <v>0</v>
      </c>
      <c r="J6" s="192" t="n">
        <v>20</v>
      </c>
      <c r="K6" s="192" t="n">
        <v>10</v>
      </c>
      <c r="L6" s="185" t="s">
        <f>IF(H6=0,"C",IF(RANK(H6,$H$5:$H$20,0)&lt;=ROUNDUP((COUNT($H$5:$H$20)-COUNTIF($H$5:$H$20,0))*25%,0),"A",IF(RANK(H6,$H$5:$H$20,0)&lt;=ROUNDUP((COUNT($H$5:$H$20)-COUNTIF($H$5:$H$20,0))*50%,0),"A-",IF(RANK(H6,$H$5:$H$20,0)&lt;=ROUNDUP((COUNT($H$5:$H$20)-COUNTIF($H$5:$H$20,0))*75%,0),"B+","B"))))</f>
        <v>63</v>
      </c>
      <c r="M6" s="185" t="s">
        <f>IF(I6=0,"C",IF(RANK(I6,$I$5:$I$20,0)&lt;=ROUNDUP((COUNT($I$5:$I$20)-COUNTIF($I$5:$I$20,0))*25%,0),"A",IF(RANK(I6,$I$5:$I$20,0)&lt;=ROUNDUP((COUNT($I$5:$I$20)-COUNTIF($I$5:$I$20,0))*50%,0),"A-",IF(RANK(I6,$I$5:$I$20,0)&lt;=ROUNDUP((COUNT($I$5:$I$20)-COUNTIF($I$5:$I$20,0))*75%,0),"B+","B"))))</f>
        <v>76</v>
      </c>
      <c r="N6" s="185" t="s">
        <f>IF(J6=0,"C",IF(RANK(J6,$J$5:$J$20,0)&lt;=ROUNDUP((COUNT($J$5:$J$20)-COUNTIF($J$5:$J$20,0))*25%,0),"A",IF(RANK(J6,$J$5:$J$20,0)&lt;=ROUNDUP((COUNT($J$5:$J$20)-COUNTIF($J$5:$J$20,0))*50%,0),"A-",IF(RANK(J6,$J$5:$J$20,0)&lt;=ROUNDUP((COUNT($J$5:$J$20)-COUNTIF($J$5:$J$20,0))*75%,0),"B+","B"))))</f>
        <v>104</v>
      </c>
      <c r="O6" s="185" t="s">
        <f>IF(K6=0,"C",IF(RANK(K6,$K$5:$K$20,0)&lt;=ROUNDUP((COUNT($K$5:$K$20)-COUNTIF($K$5:$K$20,0))*25%,0),"A",IF(RANK(K6,$K$5:$K$20,0)&lt;=ROUNDUP((COUNT($K$5:$K$20)-COUNTIF($K$5:$K$20,0))*50%,0),"A-",IF(RANK(K6,$K$5:$K$20,0)&lt;=ROUNDUP((COUNT($K$5:$K$20)-COUNTIF($K$5:$K$20,0))*75%,0),"B+","B"))))</f>
        <v>63</v>
      </c>
      <c r="P6" s="185" t="s">
        <f>IF(G6&lt;20,"C",IF(RANK(G6,$G$5:$G$20,0)&lt;=ROUNDUP(COUNT($G$5:$G$20)*25%,0),"A",IF(RANK(G6,$G$5:$G$20,0)&lt;=ROUNDUP(COUNT($G$5:$G$20)*50%,0),"A-",IF(RANK(G6,$G$5:$G$20,0)&lt;=ROUNDUP(COUNT($G$5:$G$20)*75%,0),"B+","B"))))</f>
        <v>63</v>
      </c>
      <c r="Q6" s="516" t="s">
        <v>863</v>
      </c>
      <c r="R6" s="191" t="s">
        <f>IF(F6=100,"成绩分析：在第1题中，充分考虑到了特殊情况，取得了满分。",IF(F6=0,"成绩分析：在第1题中，对于今天早上讲解的对拍未能很好应用。","成绩分析：在第1题中，考虑到了特殊情况，但对数据较大时，考虑有疏漏。"))&amp;IF(G6=100,"在第2题中，运用了贪心算法，成功获得了满分。",IF(G6=0,"在第2题中，想到了贪心算法，但对贪心的策略存在疏漏。","在第2题中，考虑到了用贪心算法解决问题，取得了较好的分数，但细节上仍有一些疏漏。"))&amp;IF(H6=0,"在第3题中，考虑小数据时，细节上有一些疏忽。","在第3题中，考虑了特殊测试点，拿到了应得的分数。")&amp;IF(I6=100,"在第4题中，很好地运用了容斥原理与分类讨论思想，取得了满分。",IF(I6=0,"在第4题中，考虑范围过大，未能注意到特殊测试点。","在第4题中，考虑到了特殊测试点，取得了应得的分数。"))</f>
        <v>864</v>
      </c>
      <c r="S6" s="66" t="s">
        <v>865</v>
      </c>
      <c r="T6" s="66" t="s">
        <v>866</v>
      </c>
      <c r="U6" s="66" t="s">
        <v>867</v>
      </c>
    </row>
    <row r="7" ht="315" customHeight="1">
      <c r="A7" s="184" t="n">
        <v>3</v>
      </c>
      <c r="B7" s="178" t="s">
        <v>15</v>
      </c>
      <c r="C7" s="178" t="s">
        <v>15</v>
      </c>
      <c r="D7" s="7" t="s">
        <v>63</v>
      </c>
      <c r="E7" s="7" t="s">
        <v>63</v>
      </c>
      <c r="F7" s="65" t="s">
        <v>63</v>
      </c>
      <c r="G7" s="192" t="n">
        <v>120</v>
      </c>
      <c r="H7" s="192" t="n">
        <v>0</v>
      </c>
      <c r="I7" s="192" t="n">
        <v>100</v>
      </c>
      <c r="J7" s="192" t="n">
        <v>10</v>
      </c>
      <c r="K7" s="192" t="n">
        <v>10</v>
      </c>
      <c r="L7" s="185" t="s">
        <f>IF(H7=0,"C",IF(RANK(H7,$H$5:$H$20,0)&lt;=ROUNDUP((COUNT($H$5:$H$20)-COUNTIF($H$5:$H$20,0))*25%,0),"A",IF(RANK(H7,$H$5:$H$20,0)&lt;=ROUNDUP((COUNT($H$5:$H$20)-COUNTIF($H$5:$H$20,0))*50%,0),"A-",IF(RANK(H7,$H$5:$H$20,0)&lt;=ROUNDUP((COUNT($H$5:$H$20)-COUNTIF($H$5:$H$20,0))*75%,0),"B+","B"))))</f>
        <v>76</v>
      </c>
      <c r="M7" s="185" t="s">
        <f>IF(I7=0,"C",IF(RANK(I7,$I$5:$I$20,0)&lt;=ROUNDUP((COUNT($I$5:$I$20)-COUNTIF($I$5:$I$20,0))*25%,0),"A",IF(RANK(I7,$I$5:$I$20,0)&lt;=ROUNDUP((COUNT($I$5:$I$20)-COUNTIF($I$5:$I$20,0))*50%,0),"A-",IF(RANK(I7,$I$5:$I$20,0)&lt;=ROUNDUP((COUNT($I$5:$I$20)-COUNTIF($I$5:$I$20,0))*75%,0),"B+","B"))))</f>
        <v>63</v>
      </c>
      <c r="N7" s="185" t="s">
        <f>IF(J7=0,"C",IF(RANK(J7,$J$5:$J$20,0)&lt;=ROUNDUP((COUNT($J$5:$J$20)-COUNTIF($J$5:$J$20,0))*25%,0),"A",IF(RANK(J7,$J$5:$J$20,0)&lt;=ROUNDUP((COUNT($J$5:$J$20)-COUNTIF($J$5:$J$20,0))*50%,0),"A-",IF(RANK(J7,$J$5:$J$20,0)&lt;=ROUNDUP((COUNT($J$5:$J$20)-COUNTIF($J$5:$J$20,0))*75%,0),"B+","B"))))</f>
        <v>117</v>
      </c>
      <c r="O7" s="185" t="s">
        <f>IF(K7=0,"C",IF(RANK(K7,$K$5:$K$20,0)&lt;=ROUNDUP((COUNT($K$5:$K$20)-COUNTIF($K$5:$K$20,0))*25%,0),"A",IF(RANK(K7,$K$5:$K$20,0)&lt;=ROUNDUP((COUNT($K$5:$K$20)-COUNTIF($K$5:$K$20,0))*50%,0),"A-",IF(RANK(K7,$K$5:$K$20,0)&lt;=ROUNDUP((COUNT($K$5:$K$20)-COUNTIF($K$5:$K$20,0))*75%,0),"B+","B"))))</f>
        <v>63</v>
      </c>
      <c r="P7" s="185" t="s">
        <f>IF(G7&lt;20,"C",IF(RANK(G7,$G$5:$G$20,0)&lt;=ROUNDUP(COUNT($G$5:$G$20)*25%,0),"A",IF(RANK(G7,$G$5:$G$20,0)&lt;=ROUNDUP(COUNT($G$5:$G$20)*50%,0),"A-",IF(RANK(G7,$G$5:$G$20,0)&lt;=ROUNDUP(COUNT($G$5:$G$20)*75%,0),"B+","B"))))</f>
        <v>63</v>
      </c>
      <c r="Q7" s="191" t="s">
        <v>868</v>
      </c>
      <c r="R7" s="191" t="s">
        <f>IF(F7=100,"成绩分析：在第1题中，充分考虑到了特殊情况，取得了满分。",IF(F7=0,"成绩分析：在第1题中，对于今天早上讲解的对拍未能很好应用。","成绩分析：在第1题中，考虑到了特殊情况，但对数据较大时，考虑有疏漏。"))&amp;IF(G7=100,"在第2题中，运用了贪心算法，成功获得了满分。",IF(G7=0,"在第2题中，想到了贪心算法，但对贪心的策略存在疏漏。","在第2题中，考虑到了用贪心算法解决问题，取得了较好的分数，但细节上仍有一些疏漏。"))&amp;IF(H7=0,"在第3题中，考虑小数据时，细节上有一些疏忽。","在第3题中，考虑了特殊测试点，拿到了应得的分数。")&amp;IF(I7=100,"在第4题中，很好地运用了容斥原理与分类讨论思想，取得了满分。",IF(I7=0,"在第4题中，考虑范围过大，未能注意到特殊测试点。","在第4题中，考虑到了特殊测试点，取得了应得的分数。"))</f>
        <v>869</v>
      </c>
      <c r="S7" s="66" t="s">
        <v>870</v>
      </c>
      <c r="T7" s="66" t="s">
        <v>871</v>
      </c>
      <c r="U7" s="66" t="s">
        <v>872</v>
      </c>
    </row>
    <row r="8" ht="315" customHeight="1">
      <c r="A8" s="184" t="n">
        <v>3</v>
      </c>
      <c r="B8" s="178" t="s">
        <v>16</v>
      </c>
      <c r="C8" s="178" t="s">
        <v>16</v>
      </c>
      <c r="D8" s="7" t="s">
        <v>63</v>
      </c>
      <c r="E8" s="7" t="s">
        <v>104</v>
      </c>
      <c r="F8" s="65" t="s">
        <v>63</v>
      </c>
      <c r="G8" s="192" t="n">
        <v>120</v>
      </c>
      <c r="H8" s="192" t="n">
        <v>100</v>
      </c>
      <c r="I8" s="192" t="n">
        <v>10</v>
      </c>
      <c r="J8" s="192" t="n">
        <v>10</v>
      </c>
      <c r="K8" s="192" t="n">
        <v>0</v>
      </c>
      <c r="L8" s="185" t="s">
        <f>IF(H8=0,"C",IF(RANK(H8,$H$5:$H$20,0)&lt;=ROUNDUP((COUNT($H$5:$H$20)-COUNTIF($H$5:$H$20,0))*25%,0),"A",IF(RANK(H8,$H$5:$H$20,0)&lt;=ROUNDUP((COUNT($H$5:$H$20)-COUNTIF($H$5:$H$20,0))*50%,0),"A-",IF(RANK(H8,$H$5:$H$20,0)&lt;=ROUNDUP((COUNT($H$5:$H$20)-COUNTIF($H$5:$H$20,0))*75%,0),"B+","B"))))</f>
        <v>63</v>
      </c>
      <c r="M8" s="185" t="s">
        <f>IF(I8=0,"C",IF(RANK(I8,$I$5:$I$20,0)&lt;=ROUNDUP((COUNT($I$5:$I$20)-COUNTIF($I$5:$I$20,0))*25%,0),"A",IF(RANK(I8,$I$5:$I$20,0)&lt;=ROUNDUP((COUNT($I$5:$I$20)-COUNTIF($I$5:$I$20,0))*50%,0),"A-",IF(RANK(I8,$I$5:$I$20,0)&lt;=ROUNDUP((COUNT($I$5:$I$20)-COUNTIF($I$5:$I$20,0))*75%,0),"B+","B"))))</f>
        <v>117</v>
      </c>
      <c r="N8" s="185" t="s">
        <f>IF(J8=0,"C",IF(RANK(J8,$J$5:$J$20,0)&lt;=ROUNDUP((COUNT($J$5:$J$20)-COUNTIF($J$5:$J$20,0))*25%,0),"A",IF(RANK(J8,$J$5:$J$20,0)&lt;=ROUNDUP((COUNT($J$5:$J$20)-COUNTIF($J$5:$J$20,0))*50%,0),"A-",IF(RANK(J8,$J$5:$J$20,0)&lt;=ROUNDUP((COUNT($J$5:$J$20)-COUNTIF($J$5:$J$20,0))*75%,0),"B+","B"))))</f>
        <v>117</v>
      </c>
      <c r="O8" s="185" t="s">
        <f>IF(K8=0,"C",IF(RANK(K8,$K$5:$K$20,0)&lt;=ROUNDUP((COUNT($K$5:$K$20)-COUNTIF($K$5:$K$20,0))*25%,0),"A",IF(RANK(K8,$K$5:$K$20,0)&lt;=ROUNDUP((COUNT($K$5:$K$20)-COUNTIF($K$5:$K$20,0))*50%,0),"A-",IF(RANK(K8,$K$5:$K$20,0)&lt;=ROUNDUP((COUNT($K$5:$K$20)-COUNTIF($K$5:$K$20,0))*75%,0),"B+","B"))))</f>
        <v>76</v>
      </c>
      <c r="P8" s="185" t="s">
        <f>IF(G8&lt;20,"C",IF(RANK(G8,$G$5:$G$20,0)&lt;=ROUNDUP(COUNT($G$5:$G$20)*25%,0),"A",IF(RANK(G8,$G$5:$G$20,0)&lt;=ROUNDUP(COUNT($G$5:$G$20)*50%,0),"A-",IF(RANK(G8,$G$5:$G$20,0)&lt;=ROUNDUP(COUNT($G$5:$G$20)*75%,0),"B+","B"))))</f>
        <v>63</v>
      </c>
      <c r="Q8" s="517" t="s">
        <v>873</v>
      </c>
      <c r="R8" s="191" t="s">
        <f>IF(F8=100,"成绩分析：在第1题中，充分考虑到了特殊情况，取得了满分。",IF(F8=0,"成绩分析：在第1题中，对于今天早上讲解的对拍未能很好应用。","成绩分析：在第1题中，考虑到了特殊情况，但对数据较大时，考虑有疏漏。"))&amp;IF(G8=100,"在第2题中，运用了贪心算法，成功获得了满分。",IF(G8=0,"在第2题中，想到了贪心算法，但对贪心的策略存在疏漏。","在第2题中，考虑到了用贪心算法解决问题，取得了较好的分数，但细节上仍有一些疏漏。"))&amp;IF(H8=0,"在第3题中，考虑小数据时，细节上有一些疏忽。","在第3题中，考虑了特殊测试点，拿到了应得的分数。")&amp;IF(I8=100,"在第4题中，很好地运用了容斥原理与分类讨论思想，取得了满分。",IF(I8=0,"在第4题中，考虑范围过大，未能注意到特殊测试点。","在第4题中，考虑到了特殊测试点，取得了应得的分数。"))</f>
        <v>859</v>
      </c>
      <c r="S8" s="66" t="s">
        <v>874</v>
      </c>
      <c r="T8" s="66" t="s">
        <v>875</v>
      </c>
      <c r="U8" s="66" t="s">
        <v>876</v>
      </c>
    </row>
    <row r="9" ht="315" customHeight="1">
      <c r="A9" s="184" t="n">
        <v>4</v>
      </c>
      <c r="B9" s="178" t="s">
        <v>12</v>
      </c>
      <c r="C9" s="178" t="s">
        <v>12</v>
      </c>
      <c r="D9" s="7" t="s">
        <v>104</v>
      </c>
      <c r="E9" s="7" t="s">
        <v>104</v>
      </c>
      <c r="F9" s="65" t="s">
        <v>63</v>
      </c>
      <c r="G9" s="192" t="n">
        <v>120</v>
      </c>
      <c r="H9" s="192" t="n">
        <v>0</v>
      </c>
      <c r="I9" s="192" t="n">
        <v>100</v>
      </c>
      <c r="J9" s="192" t="n">
        <v>20</v>
      </c>
      <c r="K9" s="192" t="n">
        <v>0</v>
      </c>
      <c r="L9" s="185" t="s">
        <f>IF(H9=0,"C",IF(RANK(H9,$H$5:$H$20,0)&lt;=ROUNDUP((COUNT($H$5:$H$20)-COUNTIF($H$5:$H$20,0))*25%,0),"A",IF(RANK(H9,$H$5:$H$20,0)&lt;=ROUNDUP((COUNT($H$5:$H$20)-COUNTIF($H$5:$H$20,0))*50%,0),"A-",IF(RANK(H9,$H$5:$H$20,0)&lt;=ROUNDUP((COUNT($H$5:$H$20)-COUNTIF($H$5:$H$20,0))*75%,0),"B+","B"))))</f>
        <v>76</v>
      </c>
      <c r="M9" s="185" t="s">
        <f>IF(I9=0,"C",IF(RANK(I9,$I$5:$I$20,0)&lt;=ROUNDUP((COUNT($I$5:$I$20)-COUNTIF($I$5:$I$20,0))*25%,0),"A",IF(RANK(I9,$I$5:$I$20,0)&lt;=ROUNDUP((COUNT($I$5:$I$20)-COUNTIF($I$5:$I$20,0))*50%,0),"A-",IF(RANK(I9,$I$5:$I$20,0)&lt;=ROUNDUP((COUNT($I$5:$I$20)-COUNTIF($I$5:$I$20,0))*75%,0),"B+","B"))))</f>
        <v>63</v>
      </c>
      <c r="N9" s="185" t="s">
        <f>IF(J9=0,"C",IF(RANK(J9,$J$5:$J$20,0)&lt;=ROUNDUP((COUNT($J$5:$J$20)-COUNTIF($J$5:$J$20,0))*25%,0),"A",IF(RANK(J9,$J$5:$J$20,0)&lt;=ROUNDUP((COUNT($J$5:$J$20)-COUNTIF($J$5:$J$20,0))*50%,0),"A-",IF(RANK(J9,$J$5:$J$20,0)&lt;=ROUNDUP((COUNT($J$5:$J$20)-COUNTIF($J$5:$J$20,0))*75%,0),"B+","B"))))</f>
        <v>104</v>
      </c>
      <c r="O9" s="185" t="s">
        <f>IF(K9=0,"C",IF(RANK(K9,$K$5:$K$20,0)&lt;=ROUNDUP((COUNT($K$5:$K$20)-COUNTIF($K$5:$K$20,0))*25%,0),"A",IF(RANK(K9,$K$5:$K$20,0)&lt;=ROUNDUP((COUNT($K$5:$K$20)-COUNTIF($K$5:$K$20,0))*50%,0),"A-",IF(RANK(K9,$K$5:$K$20,0)&lt;=ROUNDUP((COUNT($K$5:$K$20)-COUNTIF($K$5:$K$20,0))*75%,0),"B+","B"))))</f>
        <v>76</v>
      </c>
      <c r="P9" s="185" t="s">
        <f>IF(G9&lt;20,"C",IF(RANK(G9,$G$5:$G$20,0)&lt;=ROUNDUP(COUNT($G$5:$G$20)*25%,0),"A",IF(RANK(G9,$G$5:$G$20,0)&lt;=ROUNDUP(COUNT($G$5:$G$20)*50%,0),"A-",IF(RANK(G9,$G$5:$G$20,0)&lt;=ROUNDUP(COUNT($G$5:$G$20)*75%,0),"B+","B"))))</f>
        <v>63</v>
      </c>
      <c r="Q9" s="191" t="s">
        <v>877</v>
      </c>
      <c r="R9" s="191" t="s">
        <f>IF(F9=100,"成绩分析：在第1题中，充分考虑到了特殊情况，取得了满分。",IF(F9=0,"成绩分析：在第1题中，对于今天早上讲解的对拍未能很好应用。","成绩分析：在第1题中，考虑到了特殊情况，但对数据较大时，考虑有疏漏。"))&amp;IF(G9=100,"在第2题中，运用了贪心算法，成功获得了满分。",IF(G9=0,"在第2题中，想到了贪心算法，但对贪心的策略存在疏漏。","在第2题中，考虑到了用贪心算法解决问题，取得了较好的分数，但细节上仍有一些疏漏。"))&amp;IF(H9=0,"在第3题中，考虑小数据时，细节上有一些疏忽。","在第3题中，考虑了特殊测试点，拿到了应得的分数。")&amp;IF(I9=100,"在第4题中，很好地运用了容斥原理与分类讨论思想，取得了满分。",IF(I9=0,"在第4题中，考虑范围过大，未能注意到特殊测试点。","在第4题中，考虑到了特殊测试点，取得了应得的分数。"))</f>
        <v>869</v>
      </c>
      <c r="S9" s="66" t="s">
        <v>878</v>
      </c>
      <c r="T9" s="66" t="s">
        <v>879</v>
      </c>
      <c r="U9" s="66" t="s">
        <v>880</v>
      </c>
    </row>
    <row r="10" ht="315" customHeight="1">
      <c r="A10" s="184" t="n">
        <v>5</v>
      </c>
      <c r="B10" s="178" t="s">
        <v>17</v>
      </c>
      <c r="C10" s="178" t="s">
        <v>17</v>
      </c>
      <c r="D10" s="7" t="s">
        <v>104</v>
      </c>
      <c r="E10" s="7" t="s">
        <v>104</v>
      </c>
      <c r="F10" s="65" t="s">
        <v>104</v>
      </c>
      <c r="G10" s="192" t="n">
        <v>110</v>
      </c>
      <c r="H10" s="192" t="n">
        <v>0</v>
      </c>
      <c r="I10" s="192" t="n">
        <v>80</v>
      </c>
      <c r="J10" s="192" t="n">
        <v>30</v>
      </c>
      <c r="K10" s="192" t="n">
        <v>0</v>
      </c>
      <c r="L10" s="185" t="s">
        <f>IF(H10=0,"C",IF(RANK(H10,$H$5:$H$20,0)&lt;=ROUNDUP((COUNT($H$5:$H$20)-COUNTIF($H$5:$H$20,0))*25%,0),"A",IF(RANK(H10,$H$5:$H$20,0)&lt;=ROUNDUP((COUNT($H$5:$H$20)-COUNTIF($H$5:$H$20,0))*50%,0),"A-",IF(RANK(H10,$H$5:$H$20,0)&lt;=ROUNDUP((COUNT($H$5:$H$20)-COUNTIF($H$5:$H$20,0))*75%,0),"B+","B"))))</f>
        <v>76</v>
      </c>
      <c r="M10" s="185" t="s">
        <f>IF(I10=0,"C",IF(RANK(I10,$I$5:$I$20,0)&lt;=ROUNDUP((COUNT($I$5:$I$20)-COUNTIF($I$5:$I$20,0))*25%,0),"A",IF(RANK(I10,$I$5:$I$20,0)&lt;=ROUNDUP((COUNT($I$5:$I$20)-COUNTIF($I$5:$I$20,0))*50%,0),"A-",IF(RANK(I10,$I$5:$I$20,0)&lt;=ROUNDUP((COUNT($I$5:$I$20)-COUNTIF($I$5:$I$20,0))*75%,0),"B+","B"))))</f>
        <v>63</v>
      </c>
      <c r="N10" s="185" t="s">
        <f>IF(J10=0,"C",IF(RANK(J10,$J$5:$J$20,0)&lt;=ROUNDUP((COUNT($J$5:$J$20)-COUNTIF($J$5:$J$20,0))*25%,0),"A",IF(RANK(J10,$J$5:$J$20,0)&lt;=ROUNDUP((COUNT($J$5:$J$20)-COUNTIF($J$5:$J$20,0))*50%,0),"A-",IF(RANK(J10,$J$5:$J$20,0)&lt;=ROUNDUP((COUNT($J$5:$J$20)-COUNTIF($J$5:$J$20,0))*75%,0),"B+","B"))))</f>
        <v>63</v>
      </c>
      <c r="O10" s="185" t="s">
        <f>IF(K10=0,"C",IF(RANK(K10,$K$5:$K$20,0)&lt;=ROUNDUP((COUNT($K$5:$K$20)-COUNTIF($K$5:$K$20,0))*25%,0),"A",IF(RANK(K10,$K$5:$K$20,0)&lt;=ROUNDUP((COUNT($K$5:$K$20)-COUNTIF($K$5:$K$20,0))*50%,0),"A-",IF(RANK(K10,$K$5:$K$20,0)&lt;=ROUNDUP((COUNT($K$5:$K$20)-COUNTIF($K$5:$K$20,0))*75%,0),"B+","B"))))</f>
        <v>76</v>
      </c>
      <c r="P10" s="185" t="s">
        <f>IF(G10&lt;20,"C",IF(RANK(G10,$G$5:$G$20,0)&lt;=ROUNDUP(COUNT($G$5:$G$20)*25%,0),"A",IF(RANK(G10,$G$5:$G$20,0)&lt;=ROUNDUP(COUNT($G$5:$G$20)*50%,0),"A-",IF(RANK(G10,$G$5:$G$20,0)&lt;=ROUNDUP(COUNT($G$5:$G$20)*75%,0),"B+","B"))))</f>
        <v>104</v>
      </c>
      <c r="Q10" s="191" t="s">
        <v>881</v>
      </c>
      <c r="R10" s="191" t="s">
        <f>IF(F10=100,"成绩分析：在第1题中，充分考虑到了特殊情况，取得了满分。",IF(F10=0,"成绩分析：在第1题中，对于今天早上讲解的对拍未能很好应用。","成绩分析：在第1题中，考虑到了特殊情况，但对数据较大时，考虑有疏漏。"))&amp;IF(G10=100,"在第2题中，运用了贪心算法，成功获得了满分。",IF(G10=0,"在第2题中，想到了贪心算法，但对贪心的策略存在疏漏。","在第2题中，考虑到了用贪心算法解决问题，取得了较好的分数，但细节上仍有一些疏漏。"))&amp;IF(H10=0,"在第3题中，考虑小数据时，细节上有一些疏忽。","在第3题中，考虑了特殊测试点，拿到了应得的分数。")&amp;IF(I10=100,"在第4题中，很好地运用了容斥原理与分类讨论思想，取得了满分。",IF(I10=0,"在第4题中，考虑范围过大，未能注意到特殊测试点。","在第4题中，考虑到了特殊测试点，取得了应得的分数。"))</f>
        <v>882</v>
      </c>
      <c r="S10" s="518" t="s">
        <v>883</v>
      </c>
      <c r="T10" s="519" t="s">
        <v>884</v>
      </c>
      <c r="U10" s="66" t="s">
        <v>885</v>
      </c>
    </row>
    <row r="11" ht="315" customHeight="1">
      <c r="A11" s="184" t="n">
        <v>6</v>
      </c>
      <c r="B11" s="178" t="s">
        <v>19</v>
      </c>
      <c r="C11" s="178" t="s">
        <v>19</v>
      </c>
      <c r="D11" s="7" t="s">
        <v>104</v>
      </c>
      <c r="E11" s="7" t="s">
        <v>104</v>
      </c>
      <c r="F11" s="65" t="s">
        <v>104</v>
      </c>
      <c r="G11" s="192" t="n">
        <v>80</v>
      </c>
      <c r="H11" s="192" t="n">
        <v>0</v>
      </c>
      <c r="I11" s="192" t="n">
        <v>50</v>
      </c>
      <c r="J11" s="192" t="n">
        <v>20</v>
      </c>
      <c r="K11" s="192" t="n">
        <v>10</v>
      </c>
      <c r="L11" s="185" t="s">
        <f>IF(H11=0,"C",IF(RANK(H11,$H$5:$H$20,0)&lt;=ROUNDUP((COUNT($H$5:$H$20)-COUNTIF($H$5:$H$20,0))*25%,0),"A",IF(RANK(H11,$H$5:$H$20,0)&lt;=ROUNDUP((COUNT($H$5:$H$20)-COUNTIF($H$5:$H$20,0))*50%,0),"A-",IF(RANK(H11,$H$5:$H$20,0)&lt;=ROUNDUP((COUNT($H$5:$H$20)-COUNTIF($H$5:$H$20,0))*75%,0),"B+","B"))))</f>
        <v>76</v>
      </c>
      <c r="M11" s="185" t="s">
        <f>IF(I11=0,"C",IF(RANK(I11,$I$5:$I$20,0)&lt;=ROUNDUP((COUNT($I$5:$I$20)-COUNTIF($I$5:$I$20,0))*25%,0),"A",IF(RANK(I11,$I$5:$I$20,0)&lt;=ROUNDUP((COUNT($I$5:$I$20)-COUNTIF($I$5:$I$20,0))*50%,0),"A-",IF(RANK(I11,$I$5:$I$20,0)&lt;=ROUNDUP((COUNT($I$5:$I$20)-COUNTIF($I$5:$I$20,0))*75%,0),"B+","B"))))</f>
        <v>104</v>
      </c>
      <c r="N11" s="185" t="s">
        <f>IF(J11=0,"C",IF(RANK(J11,$J$5:$J$20,0)&lt;=ROUNDUP((COUNT($J$5:$J$20)-COUNTIF($J$5:$J$20,0))*25%,0),"A",IF(RANK(J11,$J$5:$J$20,0)&lt;=ROUNDUP((COUNT($J$5:$J$20)-COUNTIF($J$5:$J$20,0))*50%,0),"A-",IF(RANK(J11,$J$5:$J$20,0)&lt;=ROUNDUP((COUNT($J$5:$J$20)-COUNTIF($J$5:$J$20,0))*75%,0),"B+","B"))))</f>
        <v>104</v>
      </c>
      <c r="O11" s="185" t="s">
        <f>IF(K11=0,"C",IF(RANK(K11,$K$5:$K$20,0)&lt;=ROUNDUP((COUNT($K$5:$K$20)-COUNTIF($K$5:$K$20,0))*25%,0),"A",IF(RANK(K11,$K$5:$K$20,0)&lt;=ROUNDUP((COUNT($K$5:$K$20)-COUNTIF($K$5:$K$20,0))*50%,0),"A-",IF(RANK(K11,$K$5:$K$20,0)&lt;=ROUNDUP((COUNT($K$5:$K$20)-COUNTIF($K$5:$K$20,0))*75%,0),"B+","B"))))</f>
        <v>63</v>
      </c>
      <c r="P11" s="185" t="s">
        <f>IF(G11&lt;20,"C",IF(RANK(G11,$G$5:$G$20,0)&lt;=ROUNDUP(COUNT($G$5:$G$20)*25%,0),"A",IF(RANK(G11,$G$5:$G$20,0)&lt;=ROUNDUP(COUNT($G$5:$G$20)*50%,0),"A-",IF(RANK(G11,$G$5:$G$20,0)&lt;=ROUNDUP(COUNT($G$5:$G$20)*75%,0),"B+","B"))))</f>
        <v>104</v>
      </c>
      <c r="Q11" s="191" t="s">
        <v>886</v>
      </c>
      <c r="R11" s="191" t="s">
        <f>IF(F11=100,"成绩分析：在第1题中，充分考虑到了特殊情况，取得了满分。",IF(F11=0,"成绩分析：在第1题中，对于今天早上讲解的对拍未能很好应用。","成绩分析：在第1题中，考虑到了特殊情况，但对数据较大时，考虑有疏漏。"))&amp;IF(G11=100,"在第2题中，运用了贪心算法，成功获得了满分。",IF(G11=0,"在第2题中，想到了贪心算法，但对贪心的策略存在疏漏。","在第2题中，考虑到了用贪心算法解决问题，取得了较好的分数，但细节上仍有一些疏漏。"))&amp;IF(H11=0,"在第3题中，考虑小数据时，细节上有一些疏忽。","在第3题中，考虑了特殊测试点，拿到了应得的分数。")&amp;IF(I11=100,"在第4题中，很好地运用了容斥原理与分类讨论思想，取得了满分。",IF(I11=0,"在第4题中，考虑范围过大，未能注意到特殊测试点。","在第4题中，考虑到了特殊测试点，取得了应得的分数。"))</f>
        <v>882</v>
      </c>
      <c r="S11" s="66" t="s">
        <v>887</v>
      </c>
      <c r="T11" s="66" t="s">
        <v>888</v>
      </c>
      <c r="U11" s="66" t="s">
        <v>889</v>
      </c>
    </row>
    <row r="12" ht="315" customHeight="1">
      <c r="A12" s="184" t="n">
        <v>7</v>
      </c>
      <c r="B12" s="178" t="s">
        <v>18</v>
      </c>
      <c r="C12" s="178" t="s">
        <v>18</v>
      </c>
      <c r="D12" s="7" t="s">
        <v>104</v>
      </c>
      <c r="E12" s="7" t="s">
        <v>104</v>
      </c>
      <c r="F12" s="65" t="s">
        <v>104</v>
      </c>
      <c r="G12" s="192" t="n">
        <v>70</v>
      </c>
      <c r="H12" s="192" t="n">
        <v>60</v>
      </c>
      <c r="I12" s="192" t="n">
        <v>0</v>
      </c>
      <c r="J12" s="192" t="n">
        <v>0</v>
      </c>
      <c r="K12" s="192" t="n">
        <v>10</v>
      </c>
      <c r="L12" s="185" t="s">
        <f>IF(H12=0,"C",IF(RANK(H12,$H$5:$H$20,0)&lt;=ROUNDUP((COUNT($H$5:$H$20)-COUNTIF($H$5:$H$20,0))*25%,0),"A",IF(RANK(H12,$H$5:$H$20,0)&lt;=ROUNDUP((COUNT($H$5:$H$20)-COUNTIF($H$5:$H$20,0))*50%,0),"A-",IF(RANK(H12,$H$5:$H$20,0)&lt;=ROUNDUP((COUNT($H$5:$H$20)-COUNTIF($H$5:$H$20,0))*75%,0),"B+","B"))))</f>
        <v>117</v>
      </c>
      <c r="M12" s="185" t="s">
        <f>IF(I12=0,"C",IF(RANK(I12,$I$5:$I$20,0)&lt;=ROUNDUP((COUNT($I$5:$I$20)-COUNTIF($I$5:$I$20,0))*25%,0),"A",IF(RANK(I12,$I$5:$I$20,0)&lt;=ROUNDUP((COUNT($I$5:$I$20)-COUNTIF($I$5:$I$20,0))*50%,0),"A-",IF(RANK(I12,$I$5:$I$20,0)&lt;=ROUNDUP((COUNT($I$5:$I$20)-COUNTIF($I$5:$I$20,0))*75%,0),"B+","B"))))</f>
        <v>76</v>
      </c>
      <c r="N12" s="185" t="s">
        <f>IF(J12=0,"C",IF(RANK(J12,$J$5:$J$20,0)&lt;=ROUNDUP((COUNT($J$5:$J$20)-COUNTIF($J$5:$J$20,0))*25%,0),"A",IF(RANK(J12,$J$5:$J$20,0)&lt;=ROUNDUP((COUNT($J$5:$J$20)-COUNTIF($J$5:$J$20,0))*50%,0),"A-",IF(RANK(J12,$J$5:$J$20,0)&lt;=ROUNDUP((COUNT($J$5:$J$20)-COUNTIF($J$5:$J$20,0))*75%,0),"B+","B"))))</f>
        <v>76</v>
      </c>
      <c r="O12" s="185" t="s">
        <f>IF(K12=0,"C",IF(RANK(K12,$K$5:$K$20,0)&lt;=ROUNDUP((COUNT($K$5:$K$20)-COUNTIF($K$5:$K$20,0))*25%,0),"A",IF(RANK(K12,$K$5:$K$20,0)&lt;=ROUNDUP((COUNT($K$5:$K$20)-COUNTIF($K$5:$K$20,0))*50%,0),"A-",IF(RANK(K12,$K$5:$K$20,0)&lt;=ROUNDUP((COUNT($K$5:$K$20)-COUNTIF($K$5:$K$20,0))*75%,0),"B+","B"))))</f>
        <v>63</v>
      </c>
      <c r="P12" s="185" t="s">
        <f>IF(G12&lt;20,"C",IF(RANK(G12,$G$5:$G$20,0)&lt;=ROUNDUP(COUNT($G$5:$G$20)*25%,0),"A",IF(RANK(G12,$G$5:$G$20,0)&lt;=ROUNDUP(COUNT($G$5:$G$20)*50%,0),"A-",IF(RANK(G12,$G$5:$G$20,0)&lt;=ROUNDUP(COUNT($G$5:$G$20)*75%,0),"B+","B"))))</f>
        <v>104</v>
      </c>
      <c r="Q12" s="191" t="s">
        <v>890</v>
      </c>
      <c r="R12" s="191" t="s">
        <f>IF(F12=100,"成绩分析：在第1题中，充分考虑到了特殊情况，取得了满分。",IF(F12=0,"成绩分析：在第1题中，对于今天早上讲解的对拍未能很好应用。","成绩分析：在第1题中，考虑到了特殊情况，但对数据较大时，考虑有疏漏。"))&amp;IF(G12=100,"在第2题中，运用了贪心算法，成功获得了满分。",IF(G12=0,"在第2题中，想到了贪心算法，但对贪心的策略存在疏漏。","在第2题中，考虑到了用贪心算法解决问题，取得了较好的分数，但细节上仍有一些疏漏。"))&amp;IF(H12=0,"在第3题中，考虑小数据时，细节上有一些疏忽。","在第3题中，考虑了特殊测试点，拿到了应得的分数。")&amp;IF(I12=100,"在第4题中，很好地运用了容斥原理与分类讨论思想，取得了满分。",IF(I12=0,"在第4题中，考虑范围过大，未能注意到特殊测试点。","在第4题中，考虑到了特殊测试点，取得了应得的分数。"))</f>
        <v>864</v>
      </c>
      <c r="S12" s="66" t="s">
        <v>891</v>
      </c>
      <c r="T12" s="66" t="s">
        <v>892</v>
      </c>
      <c r="U12" s="66" t="s">
        <v>893</v>
      </c>
    </row>
    <row r="13" ht="315" customHeight="1">
      <c r="A13" s="184" t="n">
        <v>7</v>
      </c>
      <c r="B13" s="178" t="s">
        <v>11</v>
      </c>
      <c r="C13" s="178" t="s">
        <v>11</v>
      </c>
      <c r="D13" s="7" t="s">
        <v>104</v>
      </c>
      <c r="E13" s="7" t="s">
        <v>104</v>
      </c>
      <c r="F13" s="65" t="s">
        <v>104</v>
      </c>
      <c r="G13" s="192" t="n">
        <v>40</v>
      </c>
      <c r="H13" s="192" t="n">
        <v>0</v>
      </c>
      <c r="I13" s="192" t="n">
        <v>0</v>
      </c>
      <c r="J13" s="192" t="n">
        <v>40</v>
      </c>
      <c r="K13" s="192" t="n">
        <v>0</v>
      </c>
      <c r="L13" s="185" t="s">
        <f>IF(H13=0,"C",IF(RANK(H13,$H$5:$H$20,0)&lt;=ROUNDUP((COUNT($H$5:$H$20)-COUNTIF($H$5:$H$20,0))*25%,0),"A",IF(RANK(H13,$H$5:$H$20,0)&lt;=ROUNDUP((COUNT($H$5:$H$20)-COUNTIF($H$5:$H$20,0))*50%,0),"A-",IF(RANK(H13,$H$5:$H$20,0)&lt;=ROUNDUP((COUNT($H$5:$H$20)-COUNTIF($H$5:$H$20,0))*75%,0),"B+","B"))))</f>
        <v>76</v>
      </c>
      <c r="M13" s="185" t="s">
        <f>IF(I13=0,"C",IF(RANK(I13,$I$5:$I$20,0)&lt;=ROUNDUP((COUNT($I$5:$I$20)-COUNTIF($I$5:$I$20,0))*25%,0),"A",IF(RANK(I13,$I$5:$I$20,0)&lt;=ROUNDUP((COUNT($I$5:$I$20)-COUNTIF($I$5:$I$20,0))*50%,0),"A-",IF(RANK(I13,$I$5:$I$20,0)&lt;=ROUNDUP((COUNT($I$5:$I$20)-COUNTIF($I$5:$I$20,0))*75%,0),"B+","B"))))</f>
        <v>76</v>
      </c>
      <c r="N13" s="185" t="s">
        <f>IF(J13=0,"C",IF(RANK(J13,$J$5:$J$20,0)&lt;=ROUNDUP((COUNT($J$5:$J$20)-COUNTIF($J$5:$J$20,0))*25%,0),"A",IF(RANK(J13,$J$5:$J$20,0)&lt;=ROUNDUP((COUNT($J$5:$J$20)-COUNTIF($J$5:$J$20,0))*50%,0),"A-",IF(RANK(J13,$J$5:$J$20,0)&lt;=ROUNDUP((COUNT($J$5:$J$20)-COUNTIF($J$5:$J$20,0))*75%,0),"B+","B"))))</f>
        <v>63</v>
      </c>
      <c r="O13" s="185" t="s">
        <f>IF(K13=0,"C",IF(RANK(K13,$K$5:$K$20,0)&lt;=ROUNDUP((COUNT($K$5:$K$20)-COUNTIF($K$5:$K$20,0))*25%,0),"A",IF(RANK(K13,$K$5:$K$20,0)&lt;=ROUNDUP((COUNT($K$5:$K$20)-COUNTIF($K$5:$K$20,0))*50%,0),"A-",IF(RANK(K13,$K$5:$K$20,0)&lt;=ROUNDUP((COUNT($K$5:$K$20)-COUNTIF($K$5:$K$20,0))*75%,0),"B+","B"))))</f>
        <v>76</v>
      </c>
      <c r="P13" s="185" t="s">
        <f>IF(G13&lt;20,"C",IF(RANK(G13,$G$5:$G$20,0)&lt;=ROUNDUP(COUNT($G$5:$G$20)*25%,0),"A",IF(RANK(G13,$G$5:$G$20,0)&lt;=ROUNDUP(COUNT($G$5:$G$20)*50%,0),"A-",IF(RANK(G13,$G$5:$G$20,0)&lt;=ROUNDUP(COUNT($G$5:$G$20)*75%,0),"B+","B"))))</f>
        <v>117</v>
      </c>
      <c r="Q13" s="191" t="s">
        <v>894</v>
      </c>
      <c r="R13" s="191" t="s">
        <f>IF(F13=100,"成绩分析：在第1题中，充分考虑到了特殊情况，取得了满分。",IF(F13=0,"成绩分析：在第1题中，对于今天早上讲解的对拍未能很好应用。","成绩分析：在第1题中，考虑到了特殊情况，但对数据较大时，考虑有疏漏。"))&amp;IF(G13=100,"在第2题中，运用了贪心算法，成功获得了满分。",IF(G13=0,"在第2题中，想到了贪心算法，但对贪心的策略存在疏漏。","在第2题中，考虑到了用贪心算法解决问题，取得了较好的分数，但细节上仍有一些疏漏。"))&amp;IF(H13=0,"在第3题中，考虑小数据时，细节上有一些疏忽。","在第3题中，考虑了特殊测试点，拿到了应得的分数。")&amp;IF(I13=100,"在第4题中，很好地运用了容斥原理与分类讨论思想，取得了满分。",IF(I13=0,"在第4题中，考虑范围过大，未能注意到特殊测试点。","在第4题中，考虑到了特殊测试点，取得了应得的分数。"))</f>
        <v>895</v>
      </c>
      <c r="S13" s="520" t="s">
        <v>896</v>
      </c>
      <c r="T13" s="521" t="s">
        <v>897</v>
      </c>
      <c r="U13" s="66" t="s">
        <v>898</v>
      </c>
    </row>
    <row r="14" ht="315" customHeight="1">
      <c r="A14" s="184" t="n">
        <v>8</v>
      </c>
      <c r="B14" s="178" t="s">
        <v>13</v>
      </c>
      <c r="C14" s="178" t="s">
        <v>13</v>
      </c>
      <c r="D14" s="7" t="s">
        <v>117</v>
      </c>
      <c r="E14" s="7" t="s">
        <v>117</v>
      </c>
      <c r="F14" s="65" t="s">
        <v>104</v>
      </c>
      <c r="G14" s="192" t="n">
        <v>30</v>
      </c>
      <c r="H14" s="192" t="n">
        <v>0</v>
      </c>
      <c r="I14" s="192" t="n">
        <v>0</v>
      </c>
      <c r="J14" s="192" t="n">
        <v>30</v>
      </c>
      <c r="K14" s="192" t="n">
        <v>0</v>
      </c>
      <c r="L14" s="185" t="s">
        <f>IF(H14=0,"C",IF(RANK(H14,$H$5:$H$20,0)&lt;=ROUNDUP((COUNT($H$5:$H$20)-COUNTIF($H$5:$H$20,0))*25%,0),"A",IF(RANK(H14,$H$5:$H$20,0)&lt;=ROUNDUP((COUNT($H$5:$H$20)-COUNTIF($H$5:$H$20,0))*50%,0),"A-",IF(RANK(H14,$H$5:$H$20,0)&lt;=ROUNDUP((COUNT($H$5:$H$20)-COUNTIF($H$5:$H$20,0))*75%,0),"B+","B"))))</f>
        <v>76</v>
      </c>
      <c r="M14" s="185" t="s">
        <f>IF(I14=0,"C",IF(RANK(I14,$I$5:$I$20,0)&lt;=ROUNDUP((COUNT($I$5:$I$20)-COUNTIF($I$5:$I$20,0))*25%,0),"A",IF(RANK(I14,$I$5:$I$20,0)&lt;=ROUNDUP((COUNT($I$5:$I$20)-COUNTIF($I$5:$I$20,0))*50%,0),"A-",IF(RANK(I14,$I$5:$I$20,0)&lt;=ROUNDUP((COUNT($I$5:$I$20)-COUNTIF($I$5:$I$20,0))*75%,0),"B+","B"))))</f>
        <v>76</v>
      </c>
      <c r="N14" s="185" t="s">
        <f>IF(J14=0,"C",IF(RANK(J14,$J$5:$J$20,0)&lt;=ROUNDUP((COUNT($J$5:$J$20)-COUNTIF($J$5:$J$20,0))*25%,0),"A",IF(RANK(J14,$J$5:$J$20,0)&lt;=ROUNDUP((COUNT($J$5:$J$20)-COUNTIF($J$5:$J$20,0))*50%,0),"A-",IF(RANK(J14,$J$5:$J$20,0)&lt;=ROUNDUP((COUNT($J$5:$J$20)-COUNTIF($J$5:$J$20,0))*75%,0),"B+","B"))))</f>
        <v>63</v>
      </c>
      <c r="O14" s="185" t="s">
        <f>IF(K14=0,"C",IF(RANK(K14,$K$5:$K$20,0)&lt;=ROUNDUP((COUNT($K$5:$K$20)-COUNTIF($K$5:$K$20,0))*25%,0),"A",IF(RANK(K14,$K$5:$K$20,0)&lt;=ROUNDUP((COUNT($K$5:$K$20)-COUNTIF($K$5:$K$20,0))*50%,0),"A-",IF(RANK(K14,$K$5:$K$20,0)&lt;=ROUNDUP((COUNT($K$5:$K$20)-COUNTIF($K$5:$K$20,0))*75%,0),"B+","B"))))</f>
        <v>76</v>
      </c>
      <c r="P14" s="185" t="s">
        <f>IF(G14&lt;20,"C",IF(RANK(G14,$G$5:$G$20,0)&lt;=ROUNDUP(COUNT($G$5:$G$20)*25%,0),"A",IF(RANK(G14,$G$5:$G$20,0)&lt;=ROUNDUP(COUNT($G$5:$G$20)*50%,0),"A-",IF(RANK(G14,$G$5:$G$20,0)&lt;=ROUNDUP(COUNT($G$5:$G$20)*75%,0),"B+","B"))))</f>
        <v>117</v>
      </c>
      <c r="Q14" s="191" t="s">
        <v>899</v>
      </c>
      <c r="R14" s="191" t="s">
        <f>IF(F14=100,"成绩分析：在第1题中，充分考虑到了特殊情况，取得了满分。",IF(F14=0,"成绩分析：在第1题中，对于今天早上讲解的对拍未能很好应用。","成绩分析：在第1题中，考虑到了特殊情况，但对数据较大时，考虑有疏漏。"))&amp;IF(G14=100,"在第2题中，运用了贪心算法，成功获得了满分。",IF(G14=0,"在第2题中，想到了贪心算法，但对贪心的策略存在疏漏。","在第2题中，考虑到了用贪心算法解决问题，取得了较好的分数，但细节上仍有一些疏漏。"))&amp;IF(H14=0,"在第3题中，考虑小数据时，细节上有一些疏忽。","在第3题中，考虑了特殊测试点，拿到了应得的分数。")&amp;IF(I14=100,"在第4题中，很好地运用了容斥原理与分类讨论思想，取得了满分。",IF(I14=0,"在第4题中，考虑范围过大，未能注意到特殊测试点。","在第4题中，考虑到了特殊测试点，取得了应得的分数。"))</f>
        <v>895</v>
      </c>
      <c r="S14" s="66" t="s">
        <v>900</v>
      </c>
      <c r="T14" s="66" t="s">
        <v>901</v>
      </c>
      <c r="U14" s="66" t="s">
        <v>902</v>
      </c>
    </row>
    <row r="15" ht="315" customHeight="1">
      <c r="A15" s="184" t="n">
        <v>8</v>
      </c>
      <c r="B15" s="178" t="s">
        <v>5</v>
      </c>
      <c r="C15" s="178" t="s">
        <v>5</v>
      </c>
      <c r="D15" s="7" t="s">
        <v>117</v>
      </c>
      <c r="E15" s="7" t="s">
        <v>117</v>
      </c>
      <c r="F15" s="65" t="s">
        <v>117</v>
      </c>
      <c r="G15" s="192" t="n">
        <v>10</v>
      </c>
      <c r="H15" s="192" t="n">
        <v>0</v>
      </c>
      <c r="I15" s="192" t="n">
        <v>0</v>
      </c>
      <c r="J15" s="192" t="n">
        <v>10</v>
      </c>
      <c r="K15" s="192" t="n">
        <v>0</v>
      </c>
      <c r="L15" s="185" t="s">
        <f>IF(H15=0,"C",IF(RANK(H15,$H$5:$H$20,0)&lt;=ROUNDUP((COUNT($H$5:$H$20)-COUNTIF($H$5:$H$20,0))*25%,0),"A",IF(RANK(H15,$H$5:$H$20,0)&lt;=ROUNDUP((COUNT($H$5:$H$20)-COUNTIF($H$5:$H$20,0))*50%,0),"A-",IF(RANK(H15,$H$5:$H$20,0)&lt;=ROUNDUP((COUNT($H$5:$H$20)-COUNTIF($H$5:$H$20,0))*75%,0),"B+","B"))))</f>
        <v>76</v>
      </c>
      <c r="M15" s="185" t="s">
        <f>IF(I15=0,"C",IF(RANK(I15,$I$5:$I$20,0)&lt;=ROUNDUP((COUNT($I$5:$I$20)-COUNTIF($I$5:$I$20,0))*25%,0),"A",IF(RANK(I15,$I$5:$I$20,0)&lt;=ROUNDUP((COUNT($I$5:$I$20)-COUNTIF($I$5:$I$20,0))*50%,0),"A-",IF(RANK(I15,$I$5:$I$20,0)&lt;=ROUNDUP((COUNT($I$5:$I$20)-COUNTIF($I$5:$I$20,0))*75%,0),"B+","B"))))</f>
        <v>76</v>
      </c>
      <c r="N15" s="185" t="s">
        <f>IF(J15=0,"C",IF(RANK(J15,$J$5:$J$20,0)&lt;=ROUNDUP((COUNT($J$5:$J$20)-COUNTIF($J$5:$J$20,0))*25%,0),"A",IF(RANK(J15,$J$5:$J$20,0)&lt;=ROUNDUP((COUNT($J$5:$J$20)-COUNTIF($J$5:$J$20,0))*50%,0),"A-",IF(RANK(J15,$J$5:$J$20,0)&lt;=ROUNDUP((COUNT($J$5:$J$20)-COUNTIF($J$5:$J$20,0))*75%,0),"B+","B"))))</f>
        <v>117</v>
      </c>
      <c r="O15" s="185" t="s">
        <f>IF(K15=0,"C",IF(RANK(K15,$K$5:$K$20,0)&lt;=ROUNDUP((COUNT($K$5:$K$20)-COUNTIF($K$5:$K$20,0))*25%,0),"A",IF(RANK(K15,$K$5:$K$20,0)&lt;=ROUNDUP((COUNT($K$5:$K$20)-COUNTIF($K$5:$K$20,0))*50%,0),"A-",IF(RANK(K15,$K$5:$K$20,0)&lt;=ROUNDUP((COUNT($K$5:$K$20)-COUNTIF($K$5:$K$20,0))*75%,0),"B+","B"))))</f>
        <v>76</v>
      </c>
      <c r="P15" s="185" t="s">
        <f>IF(G15&lt;20,"C",IF(RANK(G15,$G$5:$G$20,0)&lt;=ROUNDUP(COUNT($G$5:$G$20)*25%,0),"A",IF(RANK(G15,$G$5:$G$20,0)&lt;=ROUNDUP(COUNT($G$5:$G$20)*50%,0),"A-",IF(RANK(G15,$G$5:$G$20,0)&lt;=ROUNDUP(COUNT($G$5:$G$20)*75%,0),"B+","B"))))</f>
        <v>76</v>
      </c>
      <c r="Q15" s="191" t="s">
        <v>903</v>
      </c>
      <c r="R15" s="191" t="s">
        <f>IF(F15=100,"成绩分析：在第1题中，充分考虑到了特殊情况，取得了满分。",IF(F15=0,"成绩分析：在第1题中，对于今天早上讲解的对拍未能很好应用。","成绩分析：在第1题中，考虑到了特殊情况，但对数据较大时，考虑有疏漏。"))&amp;IF(G15=100,"在第2题中，运用了贪心算法，成功获得了满分。",IF(G15=0,"在第2题中，想到了贪心算法，但对贪心的策略存在疏漏。","在第2题中，考虑到了用贪心算法解决问题，取得了较好的分数，但细节上仍有一些疏漏。"))&amp;IF(H15=0,"在第3题中，考虑小数据时，细节上有一些疏忽。","在第3题中，考虑了特殊测试点，拿到了应得的分数。")&amp;IF(I15=100,"在第4题中，很好地运用了容斥原理与分类讨论思想，取得了满分。",IF(I15=0,"在第4题中，考虑范围过大，未能注意到特殊测试点。","在第4题中，考虑到了特殊测试点，取得了应得的分数。"))</f>
        <v>895</v>
      </c>
      <c r="S15" s="522" t="s">
        <v>904</v>
      </c>
      <c r="T15" s="66" t="s">
        <v>905</v>
      </c>
      <c r="U15" s="66" t="s">
        <v>906</v>
      </c>
    </row>
    <row r="16" ht="315" customHeight="1">
      <c r="A16" s="184" t="n">
        <v>9</v>
      </c>
      <c r="B16" s="178" t="s">
        <v>9</v>
      </c>
      <c r="C16" s="178" t="s">
        <v>9</v>
      </c>
      <c r="D16" s="7" t="s">
        <v>117</v>
      </c>
      <c r="E16" s="7" t="s">
        <v>117</v>
      </c>
      <c r="F16" s="65" t="s">
        <v>117</v>
      </c>
      <c r="G16" s="192" t="n">
        <v>10</v>
      </c>
      <c r="H16" s="192" t="n">
        <v>0</v>
      </c>
      <c r="I16" s="192" t="n">
        <v>0</v>
      </c>
      <c r="J16" s="192" t="n">
        <v>10</v>
      </c>
      <c r="K16" s="192" t="n">
        <v>0</v>
      </c>
      <c r="L16" s="185" t="s">
        <f>IF(H16=0,"C",IF(RANK(H16,$H$5:$H$20,0)&lt;=ROUNDUP((COUNT($H$5:$H$20)-COUNTIF($H$5:$H$20,0))*25%,0),"A",IF(RANK(H16,$H$5:$H$20,0)&lt;=ROUNDUP((COUNT($H$5:$H$20)-COUNTIF($H$5:$H$20,0))*50%,0),"A-",IF(RANK(H16,$H$5:$H$20,0)&lt;=ROUNDUP((COUNT($H$5:$H$20)-COUNTIF($H$5:$H$20,0))*75%,0),"B+","B"))))</f>
        <v>76</v>
      </c>
      <c r="M16" s="185" t="s">
        <f>IF(I16=0,"C",IF(RANK(I16,$I$5:$I$20,0)&lt;=ROUNDUP((COUNT($I$5:$I$20)-COUNTIF($I$5:$I$20,0))*25%,0),"A",IF(RANK(I16,$I$5:$I$20,0)&lt;=ROUNDUP((COUNT($I$5:$I$20)-COUNTIF($I$5:$I$20,0))*50%,0),"A-",IF(RANK(I16,$I$5:$I$20,0)&lt;=ROUNDUP((COUNT($I$5:$I$20)-COUNTIF($I$5:$I$20,0))*75%,0),"B+","B"))))</f>
        <v>76</v>
      </c>
      <c r="N16" s="185" t="s">
        <f>IF(J16=0,"C",IF(RANK(J16,$J$5:$J$20,0)&lt;=ROUNDUP((COUNT($J$5:$J$20)-COUNTIF($J$5:$J$20,0))*25%,0),"A",IF(RANK(J16,$J$5:$J$20,0)&lt;=ROUNDUP((COUNT($J$5:$J$20)-COUNTIF($J$5:$J$20,0))*50%,0),"A-",IF(RANK(J16,$J$5:$J$20,0)&lt;=ROUNDUP((COUNT($J$5:$J$20)-COUNTIF($J$5:$J$20,0))*75%,0),"B+","B"))))</f>
        <v>117</v>
      </c>
      <c r="O16" s="185" t="s">
        <f>IF(K16=0,"C",IF(RANK(K16,$K$5:$K$20,0)&lt;=ROUNDUP((COUNT($K$5:$K$20)-COUNTIF($K$5:$K$20,0))*25%,0),"A",IF(RANK(K16,$K$5:$K$20,0)&lt;=ROUNDUP((COUNT($K$5:$K$20)-COUNTIF($K$5:$K$20,0))*50%,0),"A-",IF(RANK(K16,$K$5:$K$20,0)&lt;=ROUNDUP((COUNT($K$5:$K$20)-COUNTIF($K$5:$K$20,0))*75%,0),"B+","B"))))</f>
        <v>76</v>
      </c>
      <c r="P16" s="185" t="s">
        <f>IF(G16&lt;20,"C",IF(RANK(G16,$G$5:$G$20,0)&lt;=ROUNDUP(COUNT($G$5:$G$20)*25%,0),"A",IF(RANK(G16,$G$5:$G$20,0)&lt;=ROUNDUP(COUNT($G$5:$G$20)*50%,0),"A-",IF(RANK(G16,$G$5:$G$20,0)&lt;=ROUNDUP(COUNT($G$5:$G$20)*75%,0),"B+","B"))))</f>
        <v>76</v>
      </c>
      <c r="Q16" s="523" t="s">
        <v>907</v>
      </c>
      <c r="R16" s="191" t="s">
        <f>IF(F16=100,"成绩分析：在第1题中，充分考虑到了特殊情况，取得了满分。",IF(F16=0,"成绩分析：在第1题中，对于今天早上讲解的对拍未能很好应用。","成绩分析：在第1题中，考虑到了特殊情况，但对数据较大时，考虑有疏漏。"))&amp;IF(G16=100,"在第2题中，运用了贪心算法，成功获得了满分。",IF(G16=0,"在第2题中，想到了贪心算法，但对贪心的策略存在疏漏。","在第2题中，考虑到了用贪心算法解决问题，取得了较好的分数，但细节上仍有一些疏漏。"))&amp;IF(H16=0,"在第3题中，考虑小数据时，细节上有一些疏忽。","在第3题中，考虑了特殊测试点，拿到了应得的分数。")&amp;IF(I16=100,"在第4题中，很好地运用了容斥原理与分类讨论思想，取得了满分。",IF(I16=0,"在第4题中，考虑范围过大，未能注意到特殊测试点。","在第4题中，考虑到了特殊测试点，取得了应得的分数。"))</f>
        <v>895</v>
      </c>
      <c r="S16" s="524" t="s">
        <v>908</v>
      </c>
      <c r="T16" s="525" t="s">
        <v>909</v>
      </c>
      <c r="U16" s="526" t="s">
        <v>910</v>
      </c>
    </row>
    <row r="17" ht="315" customHeight="1">
      <c r="A17" s="184" t="n">
        <v>9</v>
      </c>
      <c r="B17" s="178" t="s">
        <v>14</v>
      </c>
      <c r="C17" s="178" t="s">
        <v>14</v>
      </c>
      <c r="D17" s="7" t="s">
        <v>64</v>
      </c>
      <c r="E17" s="7" t="s">
        <v>64</v>
      </c>
      <c r="F17" s="65" t="s">
        <v>64</v>
      </c>
      <c r="G17" s="192" t="n">
        <v>10</v>
      </c>
      <c r="H17" s="192" t="n">
        <v>0</v>
      </c>
      <c r="I17" s="192" t="n">
        <v>0</v>
      </c>
      <c r="J17" s="192" t="n">
        <v>10</v>
      </c>
      <c r="K17" s="192" t="n">
        <v>0</v>
      </c>
      <c r="L17" s="185" t="s">
        <f>IF(H17=0,"C",IF(RANK(H17,$H$5:$H$20,0)&lt;=ROUNDUP((COUNT($H$5:$H$20)-COUNTIF($H$5:$H$20,0))*25%,0),"A",IF(RANK(H17,$H$5:$H$20,0)&lt;=ROUNDUP((COUNT($H$5:$H$20)-COUNTIF($H$5:$H$20,0))*50%,0),"A-",IF(RANK(H17,$H$5:$H$20,0)&lt;=ROUNDUP((COUNT($H$5:$H$20)-COUNTIF($H$5:$H$20,0))*75%,0),"B+","B"))))</f>
        <v>76</v>
      </c>
      <c r="M17" s="185" t="s">
        <f>IF(I17=0,"C",IF(RANK(I17,$I$5:$I$20,0)&lt;=ROUNDUP((COUNT($I$5:$I$20)-COUNTIF($I$5:$I$20,0))*25%,0),"A",IF(RANK(I17,$I$5:$I$20,0)&lt;=ROUNDUP((COUNT($I$5:$I$20)-COUNTIF($I$5:$I$20,0))*50%,0),"A-",IF(RANK(I17,$I$5:$I$20,0)&lt;=ROUNDUP((COUNT($I$5:$I$20)-COUNTIF($I$5:$I$20,0))*75%,0),"B+","B"))))</f>
        <v>76</v>
      </c>
      <c r="N17" s="185" t="s">
        <f>IF(J17=0,"C",IF(RANK(J17,$J$5:$J$20,0)&lt;=ROUNDUP((COUNT($J$5:$J$20)-COUNTIF($J$5:$J$20,0))*25%,0),"A",IF(RANK(J17,$J$5:$J$20,0)&lt;=ROUNDUP((COUNT($J$5:$J$20)-COUNTIF($J$5:$J$20,0))*50%,0),"A-",IF(RANK(J17,$J$5:$J$20,0)&lt;=ROUNDUP((COUNT($J$5:$J$20)-COUNTIF($J$5:$J$20,0))*75%,0),"B+","B"))))</f>
        <v>117</v>
      </c>
      <c r="O17" s="185" t="s">
        <f>IF(K17=0,"C",IF(RANK(K17,$K$5:$K$20,0)&lt;=ROUNDUP((COUNT($K$5:$K$20)-COUNTIF($K$5:$K$20,0))*25%,0),"A",IF(RANK(K17,$K$5:$K$20,0)&lt;=ROUNDUP((COUNT($K$5:$K$20)-COUNTIF($K$5:$K$20,0))*50%,0),"A-",IF(RANK(K17,$K$5:$K$20,0)&lt;=ROUNDUP((COUNT($K$5:$K$20)-COUNTIF($K$5:$K$20,0))*75%,0),"B+","B"))))</f>
        <v>76</v>
      </c>
      <c r="P17" s="185" t="s">
        <f>IF(G17&lt;20,"C",IF(RANK(G17,$G$5:$G$20,0)&lt;=ROUNDUP(COUNT($G$5:$G$20)*25%,0),"A",IF(RANK(G17,$G$5:$G$20,0)&lt;=ROUNDUP(COUNT($G$5:$G$20)*50%,0),"A-",IF(RANK(G17,$G$5:$G$20,0)&lt;=ROUNDUP(COUNT($G$5:$G$20)*75%,0),"B+","B"))))</f>
        <v>76</v>
      </c>
      <c r="Q17" s="191" t="s">
        <v>911</v>
      </c>
      <c r="R17" s="191" t="s">
        <f>IF(F17=100,"成绩分析：在第1题中，充分考虑到了特殊情况，取得了满分。",IF(F17=0,"成绩分析：在第1题中，对于今天早上讲解的对拍未能很好应用。","成绩分析：在第1题中，考虑到了特殊情况，但对数据较大时，考虑有疏漏。"))&amp;IF(G17=100,"在第2题中，运用了贪心算法，成功获得了满分。",IF(G17=0,"在第2题中，想到了贪心算法，但对贪心的策略存在疏漏。","在第2题中，考虑到了用贪心算法解决问题，取得了较好的分数，但细节上仍有一些疏漏。"))&amp;IF(H17=0,"在第3题中，考虑小数据时，细节上有一些疏忽。","在第3题中，考虑了特殊测试点，拿到了应得的分数。")&amp;IF(I17=100,"在第4题中，很好地运用了容斥原理与分类讨论思想，取得了满分。",IF(I17=0,"在第4题中，考虑范围过大，未能注意到特殊测试点。","在第4题中，考虑到了特殊测试点，取得了应得的分数。"))</f>
        <v>895</v>
      </c>
      <c r="S17" s="66" t="s">
        <v>912</v>
      </c>
      <c r="T17" s="527" t="s">
        <v>913</v>
      </c>
      <c r="U17" s="66" t="s">
        <v>914</v>
      </c>
    </row>
    <row r="18" ht="315" customHeight="1">
      <c r="A18" s="184" t="n">
        <v>10</v>
      </c>
      <c r="B18" s="178" t="s">
        <v>10</v>
      </c>
      <c r="C18" s="178" t="s">
        <v>10</v>
      </c>
      <c r="D18" s="7" t="s">
        <v>117</v>
      </c>
      <c r="E18" s="7" t="s">
        <v>117</v>
      </c>
      <c r="F18" s="65" t="s">
        <v>64</v>
      </c>
      <c r="G18" s="192" t="n">
        <v>0</v>
      </c>
      <c r="H18" s="192" t="n">
        <v>1</v>
      </c>
      <c r="I18" s="192" t="n">
        <v>1</v>
      </c>
      <c r="J18" s="192" t="n">
        <v>0</v>
      </c>
      <c r="K18" s="192" t="n">
        <v>0</v>
      </c>
      <c r="L18" s="185" t="s">
        <f>IF(H18=0,"C",IF(RANK(H18,$H$5:$H$20,0)&lt;=ROUNDUP((COUNT($H$5:$H$20)-COUNTIF($H$5:$H$20,0))*25%,0),"A",IF(RANK(H18,$H$5:$H$20,0)&lt;=ROUNDUP((COUNT($H$5:$H$20)-COUNTIF($H$5:$H$20,0))*50%,0),"A-",IF(RANK(H18,$H$5:$H$20,0)&lt;=ROUNDUP((COUNT($H$5:$H$20)-COUNTIF($H$5:$H$20,0))*75%,0),"B+","B"))))</f>
        <v>117</v>
      </c>
      <c r="M18" s="185" t="s">
        <f>IF(I18=0,"C",IF(RANK(I18,$I$5:$I$20,0)&lt;=ROUNDUP((COUNT($I$5:$I$20)-COUNTIF($I$5:$I$20,0))*25%,0),"A",IF(RANK(I18,$I$5:$I$20,0)&lt;=ROUNDUP((COUNT($I$5:$I$20)-COUNTIF($I$5:$I$20,0))*50%,0),"A-",IF(RANK(I18,$I$5:$I$20,0)&lt;=ROUNDUP((COUNT($I$5:$I$20)-COUNTIF($I$5:$I$20,0))*75%,0),"B+","B"))))</f>
        <v>117</v>
      </c>
      <c r="N18" s="185" t="s">
        <f>IF(J18=0,"C",IF(RANK(J18,$J$5:$J$20,0)&lt;=ROUNDUP((COUNT($J$5:$J$20)-COUNTIF($J$5:$J$20,0))*25%,0),"A",IF(RANK(J18,$J$5:$J$20,0)&lt;=ROUNDUP((COUNT($J$5:$J$20)-COUNTIF($J$5:$J$20,0))*50%,0),"A-",IF(RANK(J18,$J$5:$J$20,0)&lt;=ROUNDUP((COUNT($J$5:$J$20)-COUNTIF($J$5:$J$20,0))*75%,0),"B+","B"))))</f>
        <v>76</v>
      </c>
      <c r="O18" s="185" t="s">
        <f>IF(K18=0,"C",IF(RANK(K18,$K$5:$K$20,0)&lt;=ROUNDUP((COUNT($K$5:$K$20)-COUNTIF($K$5:$K$20,0))*25%,0),"A",IF(RANK(K18,$K$5:$K$20,0)&lt;=ROUNDUP((COUNT($K$5:$K$20)-COUNTIF($K$5:$K$20,0))*50%,0),"A-",IF(RANK(K18,$K$5:$K$20,0)&lt;=ROUNDUP((COUNT($K$5:$K$20)-COUNTIF($K$5:$K$20,0))*75%,0),"B+","B"))))</f>
        <v>76</v>
      </c>
      <c r="P18" s="185" t="s">
        <f>IF(G18&lt;20,"C",IF(RANK(G18,$G$5:$G$20,0)&lt;=ROUNDUP(COUNT($G$5:$G$20)*25%,0),"A",IF(RANK(G18,$G$5:$G$20,0)&lt;=ROUNDUP(COUNT($G$5:$G$20)*50%,0),"A-",IF(RANK(G18,$G$5:$G$20,0)&lt;=ROUNDUP(COUNT($G$5:$G$20)*75%,0),"B+","B"))))</f>
        <v>76</v>
      </c>
      <c r="Q18" s="528" t="s">
        <v>915</v>
      </c>
      <c r="R18" s="191" t="s">
        <f>IF(F18=100,"成绩分析：在第1题中，充分考虑到了特殊情况，取得了满分。",IF(F18=0,"成绩分析：在第1题中，对于今天早上讲解的对拍未能很好应用。","成绩分析：在第1题中，考虑到了特殊情况，但对数据较大时，考虑有疏漏。"))&amp;IF(G18=100,"在第2题中，运用了贪心算法，成功获得了满分。",IF(G18=0,"在第2题中，想到了贪心算法，但对贪心的策略存在疏漏。","在第2题中，考虑到了用贪心算法解决问题，取得了较好的分数，但细节上仍有一些疏漏。"))&amp;IF(H18=0,"在第3题中，考虑小数据时，细节上有一些疏忽。","在第3题中，考虑了特殊测试点，拿到了应得的分数。")&amp;IF(I18=100,"在第4题中，很好地运用了容斥原理与分类讨论思想，取得了满分。",IF(I18=0,"在第4题中，考虑范围过大，未能注意到特殊测试点。","在第4题中，考虑到了特殊测试点，取得了应得的分数。"))</f>
        <v>916</v>
      </c>
      <c r="S18" s="529" t="s">
        <v>917</v>
      </c>
      <c r="T18" s="530" t="s">
        <v>918</v>
      </c>
      <c r="U18" s="66" t="s">
        <v>919</v>
      </c>
    </row>
    <row r="19" ht="315" customHeight="1">
      <c r="A19" s="184" t="n">
        <v>11</v>
      </c>
      <c r="B19" s="178" t="s">
        <v>3</v>
      </c>
      <c r="C19" s="178" t="s">
        <v>3</v>
      </c>
      <c r="D19" s="7" t="s">
        <v>64</v>
      </c>
      <c r="E19" s="7" t="s">
        <v>64</v>
      </c>
      <c r="F19" s="65" t="s">
        <v>137</v>
      </c>
      <c r="G19" s="192" t="n">
        <v>0</v>
      </c>
      <c r="H19" s="192" t="n">
        <v>1</v>
      </c>
      <c r="I19" s="192" t="n">
        <v>1</v>
      </c>
      <c r="J19" s="192" t="n">
        <v>1</v>
      </c>
      <c r="K19" s="192" t="n">
        <v>0</v>
      </c>
      <c r="L19" s="185" t="s">
        <f>IF(H19=0,"C",IF(RANK(H19,$H$5:$H$20,0)&lt;=ROUNDUP((COUNT($H$5:$H$20)-COUNTIF($H$5:$H$20,0))*25%,0),"A",IF(RANK(H19,$H$5:$H$20,0)&lt;=ROUNDUP((COUNT($H$5:$H$20)-COUNTIF($H$5:$H$20,0))*50%,0),"A-",IF(RANK(H19,$H$5:$H$20,0)&lt;=ROUNDUP((COUNT($H$5:$H$20)-COUNTIF($H$5:$H$20,0))*75%,0),"B+","B"))))</f>
        <v>117</v>
      </c>
      <c r="M19" s="185" t="s">
        <f>IF(I19=0,"C",IF(RANK(I19,$I$5:$I$20,0)&lt;=ROUNDUP((COUNT($I$5:$I$20)-COUNTIF($I$5:$I$20,0))*25%,0),"A",IF(RANK(I19,$I$5:$I$20,0)&lt;=ROUNDUP((COUNT($I$5:$I$20)-COUNTIF($I$5:$I$20,0))*50%,0),"A-",IF(RANK(I19,$I$5:$I$20,0)&lt;=ROUNDUP((COUNT($I$5:$I$20)-COUNTIF($I$5:$I$20,0))*75%,0),"B+","B"))))</f>
        <v>117</v>
      </c>
      <c r="N19" s="185" t="s">
        <f>IF(J19=0,"C",IF(RANK(J19,$J$5:$J$20,0)&lt;=ROUNDUP((COUNT($J$5:$J$20)-COUNTIF($J$5:$J$20,0))*25%,0),"A",IF(RANK(J19,$J$5:$J$20,0)&lt;=ROUNDUP((COUNT($J$5:$J$20)-COUNTIF($J$5:$J$20,0))*50%,0),"A-",IF(RANK(J19,$J$5:$J$20,0)&lt;=ROUNDUP((COUNT($J$5:$J$20)-COUNTIF($J$5:$J$20,0))*75%,0),"B+","B"))))</f>
        <v>64</v>
      </c>
      <c r="O19" s="185" t="s">
        <f>IF(K19=0,"C",IF(RANK(K19,$K$5:$K$20,0)&lt;=ROUNDUP((COUNT($K$5:$K$20)-COUNTIF($K$5:$K$20,0))*25%,0),"A",IF(RANK(K19,$K$5:$K$20,0)&lt;=ROUNDUP((COUNT($K$5:$K$20)-COUNTIF($K$5:$K$20,0))*50%,0),"A-",IF(RANK(K19,$K$5:$K$20,0)&lt;=ROUNDUP((COUNT($K$5:$K$20)-COUNTIF($K$5:$K$20,0))*75%,0),"B+","B"))))</f>
        <v>76</v>
      </c>
      <c r="P19" s="185" t="s">
        <f>IF(G19&lt;20,"C",IF(RANK(G19,$G$5:$G$20,0)&lt;=ROUNDUP(COUNT($G$5:$G$20)*25%,0),"A",IF(RANK(G19,$G$5:$G$20,0)&lt;=ROUNDUP(COUNT($G$5:$G$20)*50%,0),"A-",IF(RANK(G19,$G$5:$G$20,0)&lt;=ROUNDUP(COUNT($G$5:$G$20)*75%,0),"B+","B"))))</f>
        <v>76</v>
      </c>
      <c r="Q19" s="191" t="s">
        <v>920</v>
      </c>
      <c r="R19" s="191" t="s">
        <f>IF(F19=100,"成绩分析：在第1题中，充分考虑到了特殊情况，取得了满分。",IF(F19=0,"成绩分析：在第1题中，对于今天早上讲解的对拍未能很好应用。","成绩分析：在第1题中，考虑到了特殊情况，但对数据较大时，考虑有疏漏。"))&amp;IF(G19=100,"在第2题中，运用了贪心算法，成功获得了满分。",IF(G19=0,"在第2题中，想到了贪心算法，但对贪心的策略存在疏漏。","在第2题中，考虑到了用贪心算法解决问题，取得了较好的分数，但细节上仍有一些疏漏。"))&amp;IF(H19=0,"在第3题中，考虑小数据时，细节上有一些疏忽。","在第3题中，考虑了特殊测试点，拿到了应得的分数。")&amp;IF(I19=100,"在第4题中，很好地运用了容斥原理与分类讨论思想，取得了满分。",IF(I19=0,"在第4题中，考虑范围过大，未能注意到特殊测试点。","在第4题中，考虑到了特殊测试点，取得了应得的分数。"))</f>
        <v>916</v>
      </c>
      <c r="S19" s="66" t="s">
        <v>921</v>
      </c>
      <c r="T19" s="66" t="s">
        <v>922</v>
      </c>
      <c r="U19" s="66" t="s">
        <v>923</v>
      </c>
    </row>
    <row r="20" ht="315" customHeight="1">
      <c r="A20" s="184" t="n">
        <v>11</v>
      </c>
      <c r="B20" s="178" t="s">
        <v>8</v>
      </c>
      <c r="C20" s="178" t="s">
        <v>8</v>
      </c>
      <c r="D20" s="7" t="s">
        <v>64</v>
      </c>
      <c r="E20" s="7" t="s">
        <v>64</v>
      </c>
      <c r="F20" s="65" t="s">
        <v>137</v>
      </c>
      <c r="G20" s="192" t="n">
        <v>0</v>
      </c>
      <c r="H20" s="192" t="n">
        <v>0</v>
      </c>
      <c r="I20" s="192" t="n">
        <v>1</v>
      </c>
      <c r="J20" s="192" t="n">
        <v>1</v>
      </c>
      <c r="K20" s="192" t="n">
        <v>0</v>
      </c>
      <c r="L20" s="185" t="s">
        <f>IF(H20=0,"C",IF(RANK(H20,$H$5:$H$20,0)&lt;=ROUNDUP((COUNT($H$5:$H$20)-COUNTIF($H$5:$H$20,0))*25%,0),"A",IF(RANK(H20,$H$5:$H$20,0)&lt;=ROUNDUP((COUNT($H$5:$H$20)-COUNTIF($H$5:$H$20,0))*50%,0),"A-",IF(RANK(H20,$H$5:$H$20,0)&lt;=ROUNDUP((COUNT($H$5:$H$20)-COUNTIF($H$5:$H$20,0))*75%,0),"B+","B"))))</f>
        <v>76</v>
      </c>
      <c r="M20" s="185" t="s">
        <f>IF(I20=0,"C",IF(RANK(I20,$I$5:$I$20,0)&lt;=ROUNDUP((COUNT($I$5:$I$20)-COUNTIF($I$5:$I$20,0))*25%,0),"A",IF(RANK(I20,$I$5:$I$20,0)&lt;=ROUNDUP((COUNT($I$5:$I$20)-COUNTIF($I$5:$I$20,0))*50%,0),"A-",IF(RANK(I20,$I$5:$I$20,0)&lt;=ROUNDUP((COUNT($I$5:$I$20)-COUNTIF($I$5:$I$20,0))*75%,0),"B+","B"))))</f>
        <v>117</v>
      </c>
      <c r="N20" s="185" t="s">
        <f>IF(J20=0,"C",IF(RANK(J20,$J$5:$J$20,0)&lt;=ROUNDUP((COUNT($J$5:$J$20)-COUNTIF($J$5:$J$20,0))*25%,0),"A",IF(RANK(J20,$J$5:$J$20,0)&lt;=ROUNDUP((COUNT($J$5:$J$20)-COUNTIF($J$5:$J$20,0))*50%,0),"A-",IF(RANK(J20,$J$5:$J$20,0)&lt;=ROUNDUP((COUNT($J$5:$J$20)-COUNTIF($J$5:$J$20,0))*75%,0),"B+","B"))))</f>
        <v>64</v>
      </c>
      <c r="O20" s="185" t="s">
        <f>IF(K20=0,"C",IF(RANK(K20,$K$5:$K$20,0)&lt;=ROUNDUP((COUNT($K$5:$K$20)-COUNTIF($K$5:$K$20,0))*25%,0),"A",IF(RANK(K20,$K$5:$K$20,0)&lt;=ROUNDUP((COUNT($K$5:$K$20)-COUNTIF($K$5:$K$20,0))*50%,0),"A-",IF(RANK(K20,$K$5:$K$20,0)&lt;=ROUNDUP((COUNT($K$5:$K$20)-COUNTIF($K$5:$K$20,0))*75%,0),"B+","B"))))</f>
        <v>76</v>
      </c>
      <c r="P20" s="185" t="s">
        <f>IF(G20&lt;20,"C",IF(RANK(G20,$G$5:$G$20,0)&lt;=ROUNDUP(COUNT($G$5:$G$20)*25%,0),"A",IF(RANK(G20,$G$5:$G$20,0)&lt;=ROUNDUP(COUNT($G$5:$G$20)*50%,0),"A-",IF(RANK(G20,$G$5:$G$20,0)&lt;=ROUNDUP(COUNT($G$5:$G$20)*75%,0),"B+","B"))))</f>
        <v>76</v>
      </c>
      <c r="Q20" s="191" t="s">
        <v>924</v>
      </c>
      <c r="R20" s="191" t="s">
        <f>IF(F20=100,"成绩分析：在第1题中，充分考虑到了特殊情况，取得了满分。",IF(F20=0,"成绩分析：在第1题中，对于今天早上讲解的对拍未能很好应用。","成绩分析：在第1题中，考虑到了特殊情况，但对数据较大时，考虑有疏漏。"))&amp;IF(G20=100,"在第2题中，运用了贪心算法，成功获得了满分。",IF(G20=0,"在第2题中，想到了贪心算法，但对贪心的策略存在疏漏。","在第2题中，考虑到了用贪心算法解决问题，取得了较好的分数，但细节上仍有一些疏漏。"))&amp;IF(H20=0,"在第3题中，考虑小数据时，细节上有一些疏忽。","在第3题中，考虑了特殊测试点，拿到了应得的分数。")&amp;IF(I20=100,"在第4题中，很好地运用了容斥原理与分类讨论思想，取得了满分。",IF(I20=0,"在第4题中，考虑范围过大，未能注意到特殊测试点。","在第4题中，考虑到了特殊测试点，取得了应得的分数。"))</f>
        <v>925</v>
      </c>
      <c r="S20" s="531" t="s">
        <v>926</v>
      </c>
      <c r="T20" s="66" t="s">
        <v>927</v>
      </c>
      <c r="U20" s="66" t="s">
        <v>928</v>
      </c>
    </row>
    <row r="21" ht="16.5" customHeight="1">
      <c r="Q21" s="191"/>
      <c r="R21" s="191"/>
    </row>
    <row r="22" ht="16.5" customHeight="1">
      <c r="Q22" s="191"/>
      <c r="R22" s="191"/>
    </row>
    <row r="23" ht="16.5" customHeight="1">
      <c r="Q23" s="191"/>
      <c r="R23" s="191"/>
    </row>
    <row r="24" ht="16.5" customHeight="1">
      <c r="Q24" s="191"/>
      <c r="R24" s="191"/>
    </row>
    <row r="25" ht="16.5" customHeight="1">
      <c r="Q25" s="191"/>
      <c r="R25" s="191"/>
    </row>
    <row r="26" ht="16.5" customHeight="1">
      <c r="Q26" s="191"/>
      <c r="R26" s="191"/>
    </row>
    <row r="27" ht="16.5" customHeight="1">
      <c r="Q27" s="191"/>
      <c r="R27" s="191"/>
    </row>
  </sheetData>
  <mergeCells count="1">
    <mergeCell ref="A1:K3"/>
  </mergeCells>
  <phoneticPr fontId="1" type="noConversion"/>
  <dataValidations count="2">
    <dataValidation type="list" allowBlank="1" showErrorMessage="1" sqref="D5:F16">
      <formula1>"A+,A,A-,B+,B,B-,C+,C"</formula1>
    </dataValidation>
    <dataValidation type="list" allowBlank="1" showErrorMessage="1" sqref="D17:F20">
      <formula1>"A+,A,A-,B+,B,B-,C+,C"</formula1>
    </dataValidation>
  </dataValidation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4" max="4" width="17.4990234375" customWidth="1"/>
    <col min="5" max="5" width="3.873046875" hidden="1" customWidth="1"/>
    <col min="7" max="7" width="10" hidden="1"/>
    <col min="8" max="8" width="13.998046875" customWidth="1"/>
    <col min="9" max="9" width="1.623046875" customWidth="1"/>
    <col min="12" max="12" width="10" hidden="1"/>
    <col min="16" max="16" width="10" hidden="1"/>
    <col min="17" max="17" width="0.873046875" customWidth="1"/>
    <col min="19" max="19" width="10" hidden="1"/>
  </cols>
  <sheetData>
    <row r="1" ht="16.5" customHeight="1">
      <c r="A1" s="207" t="s">
        <v>284</v>
      </c>
      <c r="B1" s="208"/>
      <c r="C1" s="208"/>
      <c r="D1" s="208"/>
      <c r="E1" s="208"/>
      <c r="F1" s="208"/>
      <c r="G1" s="208"/>
      <c r="H1" s="208"/>
      <c r="I1" s="208"/>
      <c r="J1" s="208"/>
      <c r="K1" s="208"/>
      <c r="L1" s="208"/>
      <c r="M1" s="208"/>
      <c r="N1" s="208"/>
      <c r="O1" s="208"/>
      <c r="P1" s="208"/>
      <c r="Q1" s="208"/>
      <c r="R1" s="208"/>
      <c r="S1" s="208"/>
      <c r="T1" s="209"/>
    </row>
    <row r="2" ht="16.5" customHeight="1">
      <c r="A2" s="210"/>
      <c r="B2" s="211"/>
      <c r="C2" s="211"/>
      <c r="D2" s="211"/>
      <c r="E2" s="211"/>
      <c r="F2" s="211"/>
      <c r="G2" s="211"/>
      <c r="H2" s="211"/>
      <c r="I2" s="211"/>
      <c r="J2" s="211"/>
      <c r="K2" s="211"/>
      <c r="L2" s="211"/>
      <c r="M2" s="211"/>
      <c r="N2" s="211"/>
      <c r="O2" s="211"/>
      <c r="P2" s="211"/>
      <c r="Q2" s="211"/>
      <c r="R2" s="211"/>
      <c r="S2" s="211"/>
      <c r="T2" s="212"/>
    </row>
    <row r="3" ht="16.5" customHeight="1">
      <c r="A3" s="213"/>
      <c r="B3" s="214"/>
      <c r="C3" s="214"/>
      <c r="D3" s="214"/>
      <c r="E3" s="214"/>
      <c r="F3" s="214"/>
      <c r="G3" s="214"/>
      <c r="H3" s="214"/>
      <c r="I3" s="214"/>
      <c r="J3" s="214"/>
      <c r="K3" s="214"/>
      <c r="L3" s="214"/>
      <c r="M3" s="214"/>
      <c r="N3" s="214"/>
      <c r="O3" s="214"/>
      <c r="P3" s="214"/>
      <c r="Q3" s="214"/>
      <c r="R3" s="214"/>
      <c r="S3" s="214"/>
      <c r="T3" s="215"/>
    </row>
    <row r="4" ht="16.5" customHeight="1">
      <c r="A4" s="18"/>
      <c r="B4" s="10" t="s">
        <v>96</v>
      </c>
      <c r="T4" s="21"/>
    </row>
    <row r="5" ht="21" customHeight="1">
      <c r="A5" s="21"/>
      <c r="B5" s="22"/>
      <c r="C5" s="44" t="s">
        <v>675</v>
      </c>
      <c r="D5" s="35"/>
      <c r="E5" s="178" t="s">
        <v>3</v>
      </c>
      <c r="F5" s="198"/>
      <c r="G5" s="198"/>
      <c r="H5" s="198"/>
      <c r="I5" s="198"/>
      <c r="J5" s="198"/>
      <c r="K5" s="198"/>
      <c r="L5" s="198"/>
      <c r="M5" s="198"/>
      <c r="N5" s="198"/>
      <c r="O5" s="198"/>
      <c r="P5" s="198"/>
      <c r="Q5" s="198"/>
      <c r="R5" s="198"/>
      <c r="S5" s="198"/>
      <c r="T5" s="21"/>
    </row>
    <row r="6" ht="16.5" customHeight="1">
      <c r="A6" s="21"/>
      <c r="B6" s="6"/>
      <c r="C6" s="68" t="s">
        <v>145</v>
      </c>
      <c r="D6" s="45"/>
      <c r="E6" s="45"/>
      <c r="F6" s="45"/>
      <c r="G6" s="43"/>
      <c r="H6" s="14" t="s">
        <v>146</v>
      </c>
      <c r="I6" s="14"/>
      <c r="J6" s="14"/>
      <c r="K6" s="14"/>
      <c r="L6" s="15"/>
      <c r="M6" s="68" t="s">
        <v>33</v>
      </c>
      <c r="N6" s="68"/>
      <c r="O6" s="68"/>
      <c r="P6" s="68"/>
      <c r="Q6" s="45"/>
      <c r="R6" s="45"/>
      <c r="S6" s="43"/>
      <c r="T6" s="21"/>
    </row>
    <row r="7" ht="16.5" customHeight="1">
      <c r="A7" s="21"/>
      <c r="B7" s="6"/>
      <c r="C7" s="41"/>
      <c r="D7" s="32"/>
      <c r="E7" s="32"/>
      <c r="F7" s="32"/>
      <c r="G7" s="34"/>
      <c r="H7" s="15"/>
      <c r="I7" s="15"/>
      <c r="J7" s="15"/>
      <c r="K7" s="15"/>
      <c r="L7" s="15"/>
      <c r="M7" s="41"/>
      <c r="N7" s="41"/>
      <c r="O7" s="41"/>
      <c r="P7" s="41"/>
      <c r="Q7" s="32"/>
      <c r="R7" s="32"/>
      <c r="S7" s="34"/>
      <c r="T7" s="21"/>
    </row>
    <row r="8" ht="30.75" customHeight="1">
      <c r="A8" s="21"/>
      <c r="B8" s="6"/>
      <c r="C8" s="71" t="s">
        <f>VLOOKUP(E5,day71!$B$1:$Z$99,3,FALSE)</f>
        <v>64</v>
      </c>
      <c r="D8" s="45"/>
      <c r="E8" s="45"/>
      <c r="F8" s="45"/>
      <c r="G8" s="45"/>
      <c r="H8" s="71" t="s">
        <f>VLOOKUP(E5,day71!$B$1:$Z$99,4,FALSE)</f>
        <v>64</v>
      </c>
      <c r="I8" s="45"/>
      <c r="J8" s="45"/>
      <c r="K8" s="45"/>
      <c r="L8" s="45"/>
      <c r="M8" s="71" t="s">
        <f>VLOOKUP(E5,day71!$B$1:$Z$99,5,FALSE)</f>
        <v>137</v>
      </c>
      <c r="N8" s="45"/>
      <c r="O8" s="45"/>
      <c r="P8" s="45"/>
      <c r="Q8" s="45"/>
      <c r="R8" s="45"/>
      <c r="S8" s="45"/>
      <c r="T8" s="21"/>
    </row>
    <row r="9" ht="16.5" customHeight="1">
      <c r="A9" s="21"/>
      <c r="B9" s="6"/>
      <c r="C9" s="51"/>
      <c r="H9" s="51"/>
      <c r="M9" s="51"/>
      <c r="T9" s="21"/>
    </row>
    <row r="10" ht="16.5" customHeight="1">
      <c r="A10" s="21"/>
      <c r="B10" s="6"/>
      <c r="C10" s="41"/>
      <c r="D10" s="32"/>
      <c r="E10" s="32"/>
      <c r="F10" s="32"/>
      <c r="G10" s="32"/>
      <c r="H10" s="41"/>
      <c r="I10" s="32"/>
      <c r="J10" s="32"/>
      <c r="K10" s="32"/>
      <c r="L10" s="32"/>
      <c r="M10" s="51"/>
      <c r="T10" s="21"/>
    </row>
    <row r="11" ht="16.5" customHeight="1">
      <c r="A11" s="21"/>
      <c r="B11" s="6"/>
      <c r="C11" s="93" t="s">
        <v>568</v>
      </c>
      <c r="D11" s="94"/>
      <c r="E11" s="95"/>
      <c r="F11" s="93" t="s">
        <v>569</v>
      </c>
      <c r="G11" s="94"/>
      <c r="H11" s="95"/>
      <c r="I11" s="93" t="s">
        <v>676</v>
      </c>
      <c r="J11" s="94"/>
      <c r="K11" s="95"/>
      <c r="L11" s="93" t="s">
        <v>571</v>
      </c>
      <c r="M11" s="94"/>
      <c r="N11" s="95"/>
      <c r="O11" s="93" t="s">
        <v>677</v>
      </c>
      <c r="P11" s="94"/>
      <c r="Q11" s="94"/>
      <c r="R11" s="94"/>
      <c r="S11" s="95"/>
      <c r="T11" s="21"/>
    </row>
    <row r="12" ht="16.5" customHeight="1">
      <c r="A12" s="21"/>
      <c r="B12" s="6"/>
      <c r="C12" s="96"/>
      <c r="D12" s="97"/>
      <c r="E12" s="98"/>
      <c r="F12" s="96"/>
      <c r="G12" s="97"/>
      <c r="H12" s="98"/>
      <c r="I12" s="96"/>
      <c r="J12" s="97"/>
      <c r="K12" s="98"/>
      <c r="L12" s="96"/>
      <c r="M12" s="97"/>
      <c r="N12" s="98"/>
      <c r="O12" s="96"/>
      <c r="P12" s="97"/>
      <c r="Q12" s="97"/>
      <c r="R12" s="97"/>
      <c r="S12" s="98"/>
      <c r="T12" s="21"/>
    </row>
    <row r="13" ht="66.75" customHeight="1">
      <c r="A13" s="21"/>
      <c r="B13" s="6"/>
      <c r="C13" s="71" t="s">
        <f>VLOOKUP(E5,day71!$B$1:$Z$99,11,FALSE)</f>
        <v>117</v>
      </c>
      <c r="D13" s="45"/>
      <c r="E13" s="43"/>
      <c r="F13" s="71" t="s">
        <f>VLOOKUP(E5,day71!$B$1:$Z$99,12,FALSE)</f>
        <v>117</v>
      </c>
      <c r="G13" s="45"/>
      <c r="H13" s="43"/>
      <c r="I13" s="16" t="s">
        <f>VLOOKUP(E5,day71!$B$1:$Z$99,13,FALSE)</f>
        <v>64</v>
      </c>
      <c r="J13" s="45"/>
      <c r="K13" s="43"/>
      <c r="L13" s="71" t="s">
        <f>VLOOKUP(E5,day71!$B$1:$Z$99,14,FALSE)</f>
        <v>76</v>
      </c>
      <c r="M13" s="45"/>
      <c r="N13" s="43"/>
      <c r="O13" s="71" t="s">
        <f>VLOOKUP(E5,day71!$B$1:$Z$99,15,FALSE)</f>
        <v>76</v>
      </c>
      <c r="P13" s="45"/>
      <c r="Q13" s="45"/>
      <c r="R13" s="45"/>
      <c r="S13" s="45"/>
      <c r="T13" s="21"/>
    </row>
    <row r="14" ht="16.5" customHeight="1">
      <c r="A14" s="21"/>
      <c r="B14" s="6"/>
      <c r="C14" s="51"/>
      <c r="E14" s="67"/>
      <c r="F14" s="51"/>
      <c r="H14" s="67"/>
      <c r="I14" s="51"/>
      <c r="K14" s="67"/>
      <c r="L14" s="51"/>
      <c r="N14" s="67"/>
      <c r="O14" s="51"/>
      <c r="T14" s="21"/>
    </row>
    <row r="15" ht="47.25" customHeight="1" hidden="1">
      <c r="A15" s="21"/>
      <c r="B15" s="6"/>
      <c r="C15" s="41"/>
      <c r="D15" s="32"/>
      <c r="E15" s="34"/>
      <c r="F15" s="41"/>
      <c r="G15" s="32"/>
      <c r="H15" s="34"/>
      <c r="I15" s="41"/>
      <c r="J15" s="32"/>
      <c r="K15" s="34"/>
      <c r="L15" s="41"/>
      <c r="M15" s="32"/>
      <c r="N15" s="34"/>
      <c r="O15" s="51"/>
      <c r="T15" s="21"/>
    </row>
    <row r="16" ht="74.25" customHeight="1">
      <c r="A16" s="21"/>
      <c r="B16" s="6"/>
      <c r="C16" s="72"/>
      <c r="D16" s="63"/>
      <c r="E16" s="63"/>
      <c r="F16" s="63"/>
      <c r="G16" s="63"/>
      <c r="H16" s="63"/>
      <c r="I16" s="63"/>
      <c r="J16" s="63"/>
      <c r="K16" s="63"/>
      <c r="L16" s="63"/>
      <c r="M16" s="63"/>
      <c r="N16" s="63"/>
      <c r="O16" s="63"/>
      <c r="P16" s="63"/>
      <c r="Q16" s="63"/>
      <c r="R16" s="63"/>
      <c r="S16" s="69"/>
      <c r="T16" s="21"/>
    </row>
    <row r="17" ht="60.75" customHeight="1">
      <c r="A17" s="21"/>
      <c r="B17" s="6"/>
      <c r="C17" s="130" t="s">
        <v>291</v>
      </c>
      <c r="D17" s="532" t="s">
        <v>292</v>
      </c>
      <c r="E17" s="12"/>
      <c r="F17" s="12"/>
      <c r="G17" s="12"/>
      <c r="H17" s="12"/>
      <c r="I17" s="73" t="s">
        <f>VLOOKUP(E5,day71!$B$1:$Z$99,18,FALSE)</f>
        <v>921</v>
      </c>
      <c r="J17" s="45"/>
      <c r="K17" s="45"/>
      <c r="L17" s="45"/>
      <c r="M17" s="45"/>
      <c r="N17" s="45"/>
      <c r="O17" s="45"/>
      <c r="P17" s="45"/>
      <c r="Q17" s="45"/>
      <c r="R17" s="45"/>
      <c r="S17" s="45"/>
      <c r="T17" s="11"/>
    </row>
    <row r="18" ht="140.25" customHeight="1">
      <c r="A18" s="21"/>
      <c r="B18" s="6"/>
      <c r="C18" s="131"/>
      <c r="D18" s="12"/>
      <c r="E18" s="12"/>
      <c r="F18" s="12"/>
      <c r="G18" s="12"/>
      <c r="H18" s="12"/>
      <c r="I18" s="51"/>
      <c r="T18" s="11"/>
    </row>
    <row r="19" ht="276.75" customHeight="1">
      <c r="A19" s="21"/>
      <c r="B19" s="6"/>
      <c r="C19" s="131"/>
      <c r="D19" s="533" t="s">
        <v>305</v>
      </c>
      <c r="E19" s="12"/>
      <c r="F19" s="12"/>
      <c r="G19" s="12"/>
      <c r="H19" s="12"/>
      <c r="I19" s="73" t="s">
        <f>VLOOKUP(E5,day71!$B$1:$Z$99,19,FALSE)</f>
        <v>922</v>
      </c>
      <c r="J19" s="45"/>
      <c r="K19" s="45"/>
      <c r="L19" s="45"/>
      <c r="M19" s="45"/>
      <c r="N19" s="45"/>
      <c r="O19" s="45"/>
      <c r="P19" s="45"/>
      <c r="Q19" s="45"/>
      <c r="R19" s="45"/>
      <c r="S19" s="45"/>
      <c r="T19" s="11"/>
    </row>
    <row r="20" ht="53.25" customHeight="1" hidden="1">
      <c r="A20" s="21"/>
      <c r="B20" s="6"/>
      <c r="C20" s="131"/>
      <c r="D20" s="12"/>
      <c r="E20" s="12"/>
      <c r="F20" s="12"/>
      <c r="G20" s="12"/>
      <c r="H20" s="12"/>
      <c r="I20" s="51"/>
      <c r="T20" s="11"/>
    </row>
    <row r="21" ht="75" customHeight="1">
      <c r="A21" s="18"/>
      <c r="B21" s="22"/>
      <c r="C21" s="58"/>
      <c r="D21" s="534" t="s">
        <v>787</v>
      </c>
      <c r="E21" s="59"/>
      <c r="F21" s="59"/>
      <c r="G21" s="59"/>
      <c r="H21" s="112"/>
      <c r="I21" s="73" t="s">
        <f>VLOOKUP(E5,day71!$B$1:$Z$99,20,FALSE)</f>
        <v>923</v>
      </c>
      <c r="J21" s="45"/>
      <c r="K21" s="45"/>
      <c r="L21" s="45"/>
      <c r="M21" s="45"/>
      <c r="N21" s="45"/>
      <c r="O21" s="45"/>
      <c r="P21" s="45"/>
      <c r="Q21" s="45"/>
      <c r="R21" s="45"/>
      <c r="S21" s="45"/>
      <c r="T21" s="21"/>
    </row>
    <row r="22" ht="16.5" customHeight="1">
      <c r="A22" s="18"/>
      <c r="B22" s="22"/>
      <c r="C22" s="12" t="s">
        <v>297</v>
      </c>
      <c r="D22" s="76" t="s">
        <f>VLOOKUP(E5,day71!$B$1:$Z$99,16,FALSE)</f>
        <v>920</v>
      </c>
      <c r="E22" s="76"/>
      <c r="F22" s="76"/>
      <c r="G22" s="76"/>
      <c r="H22" s="45"/>
      <c r="I22" s="45"/>
      <c r="J22" s="45"/>
      <c r="K22" s="45"/>
      <c r="L22" s="45"/>
      <c r="M22" s="45"/>
      <c r="N22" s="45"/>
      <c r="O22" s="45"/>
      <c r="P22" s="45"/>
      <c r="Q22" s="45"/>
      <c r="R22" s="45"/>
      <c r="S22" s="43"/>
      <c r="T22" s="11"/>
    </row>
    <row r="23" ht="98.25" customHeight="1">
      <c r="A23" s="18"/>
      <c r="B23" s="22"/>
      <c r="C23" s="7"/>
      <c r="D23" s="41"/>
      <c r="E23" s="41"/>
      <c r="F23" s="41"/>
      <c r="G23" s="41"/>
      <c r="H23" s="32"/>
      <c r="I23" s="32"/>
      <c r="J23" s="32"/>
      <c r="K23" s="32"/>
      <c r="L23" s="32"/>
      <c r="M23" s="32"/>
      <c r="N23" s="32"/>
      <c r="O23" s="32"/>
      <c r="P23" s="32"/>
      <c r="Q23" s="32"/>
      <c r="R23" s="32"/>
      <c r="S23" s="34"/>
      <c r="T23" s="11"/>
    </row>
    <row r="24" ht="16.5" customHeight="1">
      <c r="A24" s="8"/>
      <c r="B24" s="9"/>
      <c r="C24" s="9"/>
      <c r="D24" s="9"/>
      <c r="E24" s="9"/>
      <c r="F24" s="9"/>
      <c r="G24" s="9"/>
      <c r="H24" s="9"/>
      <c r="I24" s="9"/>
      <c r="J24" s="9"/>
      <c r="K24" s="9"/>
      <c r="L24" s="9"/>
      <c r="M24" s="9"/>
      <c r="N24" s="9"/>
      <c r="O24" s="9"/>
      <c r="P24" s="9"/>
      <c r="Q24" s="9"/>
      <c r="R24" s="9"/>
      <c r="S24" s="9"/>
      <c r="T24" s="8"/>
    </row>
    <row r="25" ht="16.5" customHeight="1"/>
    <row r="39" ht="16.5" customHeight="1">
      <c r="A39" s="23" t="s">
        <v>564</v>
      </c>
      <c r="B39" s="24"/>
      <c r="C39" s="24"/>
      <c r="D39" s="24"/>
      <c r="E39" s="24"/>
      <c r="F39" s="24"/>
      <c r="G39" s="24"/>
      <c r="H39" s="24"/>
      <c r="I39" s="24"/>
      <c r="J39" s="24"/>
      <c r="K39" s="25"/>
    </row>
    <row r="40" ht="16.5" customHeight="1">
      <c r="A40" s="26"/>
      <c r="B40" s="27"/>
      <c r="C40" s="27"/>
      <c r="D40" s="27"/>
      <c r="E40" s="27"/>
      <c r="F40" s="27"/>
      <c r="G40" s="27"/>
      <c r="H40" s="27"/>
      <c r="I40" s="27"/>
      <c r="J40" s="27"/>
      <c r="K40" s="28"/>
    </row>
    <row r="41" ht="16.5" customHeight="1">
      <c r="A41" s="29"/>
      <c r="B41" s="30"/>
      <c r="C41" s="30"/>
      <c r="D41" s="30"/>
      <c r="E41" s="30"/>
      <c r="F41" s="30"/>
      <c r="G41" s="30"/>
      <c r="H41" s="30"/>
      <c r="I41" s="30"/>
      <c r="J41" s="30"/>
      <c r="K41" s="31"/>
    </row>
    <row r="42" ht="16.5" customHeight="1">
      <c r="A42" s="18"/>
      <c r="B42" s="19"/>
      <c r="C42" s="20"/>
      <c r="D42" s="20"/>
      <c r="E42" s="20"/>
      <c r="F42" s="20"/>
      <c r="G42" s="20"/>
      <c r="H42" s="20"/>
      <c r="I42" s="20"/>
      <c r="J42" s="10" t="s">
        <v>96</v>
      </c>
      <c r="K42" s="21"/>
    </row>
    <row r="43" ht="19.5" customHeight="1">
      <c r="A43" s="21"/>
      <c r="B43" s="22"/>
      <c r="C43" s="44" t="s">
        <v>675</v>
      </c>
      <c r="D43" s="44" t="s">
        <v>929</v>
      </c>
      <c r="E43" s="44" t="s">
        <v>930</v>
      </c>
      <c r="F43" s="44" t="s">
        <v>931</v>
      </c>
      <c r="G43" s="7"/>
      <c r="H43" s="7"/>
      <c r="I43" s="7"/>
      <c r="J43" s="7"/>
      <c r="K43" s="11"/>
    </row>
    <row r="44" ht="18.75" customHeight="1">
      <c r="A44" s="21"/>
      <c r="B44" s="6"/>
      <c r="C44" s="36" t="s">
        <v>145</v>
      </c>
      <c r="D44" s="32"/>
      <c r="E44" s="34"/>
      <c r="F44" s="36" t="s">
        <v>146</v>
      </c>
      <c r="G44" s="32"/>
      <c r="H44" s="36" t="s">
        <v>33</v>
      </c>
      <c r="I44" s="32"/>
      <c r="J44" s="34"/>
      <c r="K44" s="21"/>
      <c r="Q44" s="23" t="s">
        <v>285</v>
      </c>
      <c r="R44" s="24"/>
      <c r="S44" s="24"/>
      <c r="T44" s="24"/>
      <c r="U44" s="24"/>
      <c r="V44" s="24"/>
      <c r="W44" s="24"/>
      <c r="X44" s="24"/>
      <c r="Y44" s="24"/>
      <c r="Z44" s="24"/>
      <c r="AA44" s="24"/>
      <c r="AB44" s="25"/>
    </row>
    <row r="45" ht="16.5" customHeight="1">
      <c r="A45" s="21"/>
      <c r="B45" s="6"/>
      <c r="C45" s="50"/>
      <c r="D45" s="50"/>
      <c r="E45" s="50"/>
      <c r="F45" s="50"/>
      <c r="G45" s="50"/>
      <c r="H45" s="50"/>
      <c r="I45" s="50"/>
      <c r="J45" s="50"/>
      <c r="K45" s="21"/>
      <c r="Q45" s="26"/>
      <c r="R45" s="27"/>
      <c r="S45" s="27"/>
      <c r="T45" s="27"/>
      <c r="U45" s="27"/>
      <c r="V45" s="27"/>
      <c r="W45" s="27"/>
      <c r="X45" s="27"/>
      <c r="Y45" s="27"/>
      <c r="Z45" s="27"/>
      <c r="AA45" s="27"/>
      <c r="AB45" s="28"/>
    </row>
    <row r="46" ht="16.5" customHeight="1">
      <c r="A46" s="21"/>
      <c r="B46" s="6"/>
      <c r="C46" s="16" t="s">
        <v>57</v>
      </c>
      <c r="D46" s="16"/>
      <c r="E46" s="16" t="s">
        <v>64</v>
      </c>
      <c r="F46" s="16"/>
      <c r="G46" s="16" t="s">
        <v>104</v>
      </c>
      <c r="H46" s="16"/>
      <c r="I46" s="16" t="s">
        <v>63</v>
      </c>
      <c r="J46" s="16"/>
      <c r="K46" s="21"/>
      <c r="Q46" s="29"/>
      <c r="R46" s="30"/>
      <c r="S46" s="30"/>
      <c r="T46" s="30"/>
      <c r="U46" s="30"/>
      <c r="V46" s="30"/>
      <c r="W46" s="30"/>
      <c r="X46" s="30"/>
      <c r="Y46" s="30"/>
      <c r="Z46" s="30"/>
      <c r="AA46" s="30"/>
      <c r="AB46" s="31"/>
    </row>
    <row r="47" ht="16.5" customHeight="1">
      <c r="A47" s="21"/>
      <c r="B47" s="6"/>
      <c r="C47" s="16"/>
      <c r="D47" s="16"/>
      <c r="E47" s="16"/>
      <c r="F47" s="16"/>
      <c r="G47" s="16"/>
      <c r="H47" s="16"/>
      <c r="I47" s="16"/>
      <c r="J47" s="16"/>
      <c r="K47" s="21"/>
      <c r="Q47" s="18"/>
      <c r="R47" s="19"/>
      <c r="S47" s="20"/>
      <c r="T47" s="20"/>
      <c r="U47" s="20"/>
      <c r="V47" s="20"/>
      <c r="W47" s="20"/>
      <c r="X47" s="20"/>
      <c r="Y47" s="20"/>
      <c r="Z47" s="20"/>
      <c r="AA47" s="10" t="s">
        <v>96</v>
      </c>
      <c r="AB47" s="21"/>
    </row>
    <row r="48" ht="16.5" customHeight="1">
      <c r="A48" s="21"/>
      <c r="B48" s="6"/>
      <c r="C48" s="16"/>
      <c r="D48" s="16"/>
      <c r="E48" s="16"/>
      <c r="F48" s="16"/>
      <c r="G48" s="16"/>
      <c r="H48" s="16"/>
      <c r="I48" s="16"/>
      <c r="J48" s="16"/>
      <c r="K48" s="21"/>
      <c r="Q48" s="21"/>
      <c r="R48" s="22"/>
      <c r="S48" s="42" t="s">
        <v>286</v>
      </c>
      <c r="T48" s="7"/>
      <c r="U48" s="7"/>
      <c r="V48" s="7"/>
      <c r="W48" s="7"/>
      <c r="X48" s="7"/>
      <c r="Y48" s="7"/>
      <c r="Z48" s="7"/>
      <c r="AA48" s="7"/>
      <c r="AB48" s="21"/>
    </row>
    <row r="49" ht="16.5" customHeight="1">
      <c r="A49" s="21"/>
      <c r="B49" s="6"/>
      <c r="C49" s="21"/>
      <c r="D49" s="21"/>
      <c r="E49" s="21"/>
      <c r="F49" s="21"/>
      <c r="G49" s="21"/>
      <c r="H49" s="21"/>
      <c r="I49" s="21"/>
      <c r="J49" s="21"/>
      <c r="K49" s="21"/>
      <c r="Q49" s="21"/>
      <c r="R49" s="6"/>
      <c r="S49" s="535" t="s">
        <v>287</v>
      </c>
      <c r="T49" s="15"/>
      <c r="U49" s="536" t="s">
        <v>288</v>
      </c>
      <c r="V49" s="14"/>
      <c r="W49" s="15"/>
      <c r="X49" s="537" t="s">
        <v>289</v>
      </c>
      <c r="Y49" s="15"/>
      <c r="Z49" s="538" t="s">
        <v>290</v>
      </c>
      <c r="AA49" s="15"/>
      <c r="AB49" s="21"/>
    </row>
    <row r="50" ht="16.5" customHeight="1">
      <c r="A50" s="21"/>
      <c r="B50" s="6"/>
      <c r="C50" s="12" t="s">
        <v>291</v>
      </c>
      <c r="D50" s="539" t="s">
        <v>292</v>
      </c>
      <c r="E50" s="12"/>
      <c r="F50" s="540" t="s">
        <v>565</v>
      </c>
      <c r="G50" s="17"/>
      <c r="H50" s="17"/>
      <c r="I50" s="17"/>
      <c r="J50" s="17"/>
      <c r="K50" s="11"/>
      <c r="Q50" s="21"/>
      <c r="R50" s="6"/>
      <c r="S50" s="15"/>
      <c r="T50" s="15"/>
      <c r="U50" s="15"/>
      <c r="V50" s="15"/>
      <c r="W50" s="15"/>
      <c r="X50" s="15"/>
      <c r="Y50" s="15"/>
      <c r="Z50" s="15"/>
      <c r="AA50" s="15"/>
      <c r="AB50" s="21"/>
    </row>
    <row r="51" ht="16.5" customHeight="1">
      <c r="A51" s="21"/>
      <c r="B51" s="6"/>
      <c r="C51" s="12"/>
      <c r="D51" s="12"/>
      <c r="E51" s="12"/>
      <c r="F51" s="17"/>
      <c r="G51" s="17"/>
      <c r="H51" s="17"/>
      <c r="I51" s="17"/>
      <c r="J51" s="17"/>
      <c r="K51" s="11"/>
      <c r="Q51" s="21"/>
      <c r="R51" s="6"/>
      <c r="S51" s="16" t="n">
        <v>30</v>
      </c>
      <c r="T51" s="16"/>
      <c r="U51" s="16" t="n">
        <v>28.5</v>
      </c>
      <c r="V51" s="16"/>
      <c r="W51" s="16"/>
      <c r="X51" s="16" t="n">
        <v>30</v>
      </c>
      <c r="Y51" s="16"/>
      <c r="Z51" s="16" t="n">
        <f>SUM(S51:Y53)</f>
        <v>88.5</v>
      </c>
      <c r="AA51" s="16"/>
      <c r="AB51" s="21"/>
    </row>
    <row r="52" ht="16.5" customHeight="1">
      <c r="A52" s="21"/>
      <c r="B52" s="6"/>
      <c r="C52" s="12"/>
      <c r="D52" s="541" t="s">
        <v>305</v>
      </c>
      <c r="E52" s="12"/>
      <c r="F52" s="17" t="s">
        <v>566</v>
      </c>
      <c r="G52" s="17"/>
      <c r="H52" s="17"/>
      <c r="I52" s="17"/>
      <c r="J52" s="17"/>
      <c r="K52" s="11"/>
      <c r="Q52" s="21"/>
      <c r="R52" s="6"/>
      <c r="S52" s="16"/>
      <c r="T52" s="16"/>
      <c r="U52" s="16"/>
      <c r="V52" s="16"/>
      <c r="W52" s="16"/>
      <c r="X52" s="16"/>
      <c r="Y52" s="16"/>
      <c r="Z52" s="16"/>
      <c r="AA52" s="16"/>
      <c r="AB52" s="21"/>
    </row>
    <row r="53" ht="16.5" customHeight="1">
      <c r="A53" s="21"/>
      <c r="B53" s="6"/>
      <c r="C53" s="12"/>
      <c r="D53" s="12"/>
      <c r="E53" s="12"/>
      <c r="F53" s="17"/>
      <c r="G53" s="17"/>
      <c r="H53" s="17"/>
      <c r="I53" s="17"/>
      <c r="J53" s="17"/>
      <c r="K53" s="11"/>
      <c r="Q53" s="21"/>
      <c r="R53" s="6"/>
      <c r="S53" s="16"/>
      <c r="T53" s="16"/>
      <c r="U53" s="16"/>
      <c r="V53" s="16"/>
      <c r="W53" s="16"/>
      <c r="X53" s="16"/>
      <c r="Y53" s="16"/>
      <c r="Z53" s="16"/>
      <c r="AA53" s="16"/>
      <c r="AB53" s="21"/>
    </row>
    <row r="54" ht="16.5" customHeight="1">
      <c r="A54" s="18"/>
      <c r="B54" s="22"/>
      <c r="C54" s="12" t="s">
        <v>297</v>
      </c>
      <c r="D54" s="5" t="s">
        <v>567</v>
      </c>
      <c r="E54" s="13"/>
      <c r="F54" s="13"/>
      <c r="G54" s="13"/>
      <c r="H54" s="13"/>
      <c r="I54" s="13"/>
      <c r="J54" s="13"/>
      <c r="K54" s="11"/>
      <c r="Q54" s="21"/>
      <c r="R54" s="6"/>
      <c r="S54" s="21"/>
      <c r="T54" s="21"/>
      <c r="U54" s="21"/>
      <c r="V54" s="21"/>
      <c r="W54" s="21"/>
      <c r="X54" s="21"/>
      <c r="Y54" s="21"/>
      <c r="Z54" s="21"/>
      <c r="AA54" s="21"/>
      <c r="AB54" s="21"/>
    </row>
    <row r="55" ht="16.5" customHeight="1">
      <c r="A55" s="18"/>
      <c r="B55" s="22"/>
      <c r="C55" s="7"/>
      <c r="D55" s="13"/>
      <c r="E55" s="13"/>
      <c r="F55" s="13"/>
      <c r="G55" s="13"/>
      <c r="H55" s="13"/>
      <c r="I55" s="13"/>
      <c r="J55" s="13"/>
      <c r="K55" s="11"/>
      <c r="Q55" s="21"/>
      <c r="R55" s="6"/>
      <c r="S55" s="12" t="s">
        <v>291</v>
      </c>
      <c r="T55" s="542" t="s">
        <v>292</v>
      </c>
      <c r="U55" s="45"/>
      <c r="V55" s="43"/>
      <c r="W55" s="17" t="s">
        <v>294</v>
      </c>
      <c r="X55" s="17"/>
      <c r="Y55" s="17"/>
      <c r="Z55" s="17"/>
      <c r="AA55" s="17"/>
      <c r="AB55" s="11"/>
    </row>
    <row r="56" ht="16.5" customHeight="1">
      <c r="A56" s="8"/>
      <c r="B56" s="9"/>
      <c r="C56" s="9"/>
      <c r="D56" s="9"/>
      <c r="E56" s="9"/>
      <c r="F56" s="9"/>
      <c r="G56" s="9"/>
      <c r="H56" s="9"/>
      <c r="I56" s="9"/>
      <c r="J56" s="9"/>
      <c r="K56" s="8"/>
      <c r="Q56" s="21"/>
      <c r="R56" s="6"/>
      <c r="S56" s="12"/>
      <c r="T56" s="41"/>
      <c r="U56" s="32"/>
      <c r="V56" s="34"/>
      <c r="W56" s="17"/>
      <c r="X56" s="17"/>
      <c r="Y56" s="17"/>
      <c r="Z56" s="17"/>
      <c r="AA56" s="17"/>
      <c r="AB56" s="11"/>
    </row>
    <row r="57" ht="16.5" customHeight="1">
      <c r="Q57" s="21"/>
      <c r="R57" s="6"/>
      <c r="S57" s="12"/>
      <c r="T57" s="543" t="s">
        <v>293</v>
      </c>
      <c r="U57" s="45"/>
      <c r="V57" s="43"/>
      <c r="W57" s="544" t="s">
        <v>296</v>
      </c>
      <c r="X57" s="17"/>
      <c r="Y57" s="17"/>
      <c r="Z57" s="17"/>
      <c r="AA57" s="17"/>
      <c r="AB57" s="11"/>
    </row>
    <row r="58" ht="16.5" customHeight="1">
      <c r="Q58" s="21"/>
      <c r="R58" s="6"/>
      <c r="S58" s="12"/>
      <c r="T58" s="41"/>
      <c r="U58" s="32"/>
      <c r="V58" s="34"/>
      <c r="W58" s="17"/>
      <c r="X58" s="17"/>
      <c r="Y58" s="17"/>
      <c r="Z58" s="17"/>
      <c r="AA58" s="17"/>
      <c r="AB58" s="11"/>
    </row>
    <row r="59" ht="16.5" customHeight="1">
      <c r="A59" s="23" t="s">
        <v>300</v>
      </c>
      <c r="B59" s="24"/>
      <c r="C59" s="24"/>
      <c r="D59" s="24"/>
      <c r="E59" s="24"/>
      <c r="F59" s="24"/>
      <c r="G59" s="24"/>
      <c r="H59" s="24"/>
      <c r="I59" s="24"/>
      <c r="J59" s="24"/>
      <c r="K59" s="25"/>
      <c r="Q59" s="21"/>
      <c r="R59" s="6"/>
      <c r="S59" s="12"/>
      <c r="T59" s="545" t="s">
        <v>295</v>
      </c>
      <c r="U59" s="45"/>
      <c r="V59" s="43"/>
      <c r="W59" s="17" t="s">
        <v>298</v>
      </c>
      <c r="X59" s="17"/>
      <c r="Y59" s="17"/>
      <c r="Z59" s="17"/>
      <c r="AA59" s="17"/>
      <c r="AB59" s="11"/>
    </row>
    <row r="60" ht="16.5" customHeight="1">
      <c r="A60" s="26"/>
      <c r="B60" s="27"/>
      <c r="C60" s="27"/>
      <c r="D60" s="27"/>
      <c r="E60" s="27"/>
      <c r="F60" s="27"/>
      <c r="G60" s="27"/>
      <c r="H60" s="27"/>
      <c r="I60" s="27"/>
      <c r="J60" s="27"/>
      <c r="K60" s="28"/>
      <c r="Q60" s="39"/>
      <c r="R60" s="6"/>
      <c r="S60" s="12"/>
      <c r="T60" s="41"/>
      <c r="U60" s="32"/>
      <c r="V60" s="34"/>
      <c r="W60" s="17"/>
      <c r="X60" s="17"/>
      <c r="Y60" s="17"/>
      <c r="Z60" s="17"/>
      <c r="AA60" s="17"/>
      <c r="AB60" s="38"/>
    </row>
    <row r="61" ht="16.5" customHeight="1">
      <c r="A61" s="29"/>
      <c r="B61" s="30"/>
      <c r="C61" s="30"/>
      <c r="D61" s="30"/>
      <c r="E61" s="30"/>
      <c r="F61" s="30"/>
      <c r="G61" s="30"/>
      <c r="H61" s="30"/>
      <c r="I61" s="30"/>
      <c r="J61" s="30"/>
      <c r="K61" s="31"/>
      <c r="Q61" s="18"/>
      <c r="R61" s="22"/>
      <c r="S61" s="12" t="s">
        <v>297</v>
      </c>
      <c r="T61" s="13" t="s">
        <v>299</v>
      </c>
      <c r="U61" s="13"/>
      <c r="V61" s="13"/>
      <c r="W61" s="13"/>
      <c r="X61" s="13"/>
      <c r="Y61" s="13"/>
      <c r="Z61" s="13"/>
      <c r="AA61" s="13"/>
      <c r="AB61" s="11"/>
    </row>
    <row r="62" ht="16.5" customHeight="1">
      <c r="A62" s="18"/>
      <c r="B62" s="19"/>
      <c r="C62" s="20"/>
      <c r="D62" s="20"/>
      <c r="E62" s="20"/>
      <c r="F62" s="20"/>
      <c r="G62" s="20"/>
      <c r="H62" s="20"/>
      <c r="I62" s="20"/>
      <c r="J62" s="10" t="s">
        <v>96</v>
      </c>
      <c r="K62" s="21"/>
      <c r="Q62" s="18"/>
      <c r="R62" s="22"/>
      <c r="S62" s="7"/>
      <c r="T62" s="13"/>
      <c r="U62" s="13"/>
      <c r="V62" s="13"/>
      <c r="W62" s="13"/>
      <c r="X62" s="13"/>
      <c r="Y62" s="13"/>
      <c r="Z62" s="13"/>
      <c r="AA62" s="13"/>
      <c r="AB62" s="11"/>
    </row>
    <row r="63" ht="19.5" customHeight="1">
      <c r="A63" s="21"/>
      <c r="B63" s="22"/>
      <c r="C63" s="33" t="s">
        <v>301</v>
      </c>
      <c r="D63" s="35"/>
      <c r="E63" s="33" t="n">
        <f>$G$42</f>
        <v>0</v>
      </c>
      <c r="F63" s="37"/>
      <c r="G63" s="37"/>
      <c r="H63" s="37"/>
      <c r="I63" s="37"/>
      <c r="J63" s="35"/>
      <c r="K63" s="21"/>
      <c r="Q63" s="8"/>
      <c r="R63" s="9"/>
      <c r="S63" s="9"/>
      <c r="T63" s="9"/>
      <c r="U63" s="9"/>
      <c r="V63" s="9"/>
      <c r="W63" s="9"/>
      <c r="X63" s="9"/>
      <c r="Y63" s="9"/>
      <c r="Z63" s="9"/>
      <c r="AA63" s="9"/>
      <c r="AB63" s="8"/>
    </row>
    <row r="64" ht="16.5" customHeight="1">
      <c r="A64" s="21"/>
      <c r="B64" s="6"/>
      <c r="C64" s="14" t="s">
        <v>144</v>
      </c>
      <c r="D64" s="15"/>
      <c r="E64" s="14" t="s">
        <v>302</v>
      </c>
      <c r="F64" s="15"/>
      <c r="G64" s="14" t="s">
        <v>303</v>
      </c>
      <c r="H64" s="15"/>
      <c r="I64" s="14" t="s">
        <v>33</v>
      </c>
      <c r="J64" s="15"/>
      <c r="K64" s="21"/>
    </row>
    <row r="65" ht="16.5" customHeight="1">
      <c r="A65" s="21"/>
      <c r="B65" s="6"/>
      <c r="C65" s="15"/>
      <c r="D65" s="15"/>
      <c r="E65" s="15"/>
      <c r="F65" s="15"/>
      <c r="G65" s="15"/>
      <c r="H65" s="15"/>
      <c r="I65" s="15"/>
      <c r="J65" s="15"/>
      <c r="K65" s="21"/>
    </row>
    <row r="66" ht="16.5" customHeight="1">
      <c r="A66" s="21"/>
      <c r="B66" s="6"/>
      <c r="C66" s="16" t="s">
        <v>63</v>
      </c>
      <c r="D66" s="16"/>
      <c r="E66" s="16" t="s">
        <v>63</v>
      </c>
      <c r="F66" s="16"/>
      <c r="G66" s="16" t="s">
        <v>57</v>
      </c>
      <c r="H66" s="16"/>
      <c r="I66" s="16" t="s">
        <v>63</v>
      </c>
      <c r="J66" s="16"/>
      <c r="K66" s="21"/>
    </row>
    <row r="67" ht="16.5" customHeight="1">
      <c r="A67" s="21"/>
      <c r="B67" s="6"/>
      <c r="C67" s="16"/>
      <c r="D67" s="16"/>
      <c r="E67" s="16"/>
      <c r="F67" s="16"/>
      <c r="G67" s="16"/>
      <c r="H67" s="16"/>
      <c r="I67" s="16"/>
      <c r="J67" s="16"/>
      <c r="K67" s="21"/>
    </row>
    <row r="68" ht="16.5" customHeight="1">
      <c r="A68" s="21"/>
      <c r="B68" s="6"/>
      <c r="C68" s="16"/>
      <c r="D68" s="16"/>
      <c r="E68" s="16"/>
      <c r="F68" s="16"/>
      <c r="G68" s="16"/>
      <c r="H68" s="16"/>
      <c r="I68" s="16"/>
      <c r="J68" s="16"/>
      <c r="K68" s="21"/>
    </row>
    <row r="69" ht="16.5" customHeight="1">
      <c r="A69" s="21"/>
      <c r="B69" s="6"/>
      <c r="C69" s="21"/>
      <c r="D69" s="21"/>
      <c r="E69" s="21"/>
      <c r="F69" s="21"/>
      <c r="G69" s="21"/>
      <c r="H69" s="21"/>
      <c r="I69" s="21"/>
      <c r="J69" s="21"/>
      <c r="K69" s="21"/>
    </row>
    <row r="70" ht="16.5" customHeight="1">
      <c r="A70" s="21"/>
      <c r="B70" s="6"/>
      <c r="C70" s="12" t="s">
        <v>291</v>
      </c>
      <c r="D70" s="546" t="s">
        <v>292</v>
      </c>
      <c r="E70" s="12"/>
      <c r="F70" s="547" t="s">
        <v>304</v>
      </c>
      <c r="G70" s="17"/>
      <c r="H70" s="17"/>
      <c r="I70" s="17"/>
      <c r="J70" s="17"/>
      <c r="K70" s="11"/>
    </row>
    <row r="71" ht="16.5" customHeight="1">
      <c r="A71" s="21"/>
      <c r="B71" s="6"/>
      <c r="C71" s="12"/>
      <c r="D71" s="12"/>
      <c r="E71" s="12"/>
      <c r="F71" s="17"/>
      <c r="G71" s="17"/>
      <c r="H71" s="17"/>
      <c r="I71" s="17"/>
      <c r="J71" s="17"/>
      <c r="K71" s="11"/>
    </row>
    <row r="72" ht="16.5" customHeight="1">
      <c r="A72" s="21"/>
      <c r="B72" s="6"/>
      <c r="C72" s="12"/>
      <c r="D72" s="548" t="s">
        <v>305</v>
      </c>
      <c r="E72" s="12"/>
      <c r="F72" s="17" t="s">
        <v>306</v>
      </c>
      <c r="G72" s="17"/>
      <c r="H72" s="17"/>
      <c r="I72" s="17"/>
      <c r="J72" s="17"/>
      <c r="K72" s="11"/>
    </row>
    <row r="73" ht="16.5" customHeight="1">
      <c r="A73" s="21"/>
      <c r="B73" s="6"/>
      <c r="C73" s="12"/>
      <c r="D73" s="12"/>
      <c r="E73" s="12"/>
      <c r="F73" s="17"/>
      <c r="G73" s="17"/>
      <c r="H73" s="17"/>
      <c r="I73" s="17"/>
      <c r="J73" s="17"/>
      <c r="K73" s="11"/>
    </row>
    <row r="74" ht="16.5" customHeight="1">
      <c r="A74" s="18"/>
      <c r="B74" s="22"/>
      <c r="C74" s="12" t="s">
        <v>297</v>
      </c>
      <c r="D74" s="13" t="s">
        <v>307</v>
      </c>
      <c r="E74" s="13"/>
      <c r="F74" s="13"/>
      <c r="G74" s="13"/>
      <c r="H74" s="13"/>
      <c r="I74" s="13"/>
      <c r="J74" s="13"/>
      <c r="K74" s="11"/>
    </row>
    <row r="75" ht="16.5" customHeight="1">
      <c r="A75" s="18"/>
      <c r="B75" s="22"/>
      <c r="C75" s="7"/>
      <c r="D75" s="13"/>
      <c r="E75" s="13"/>
      <c r="F75" s="13"/>
      <c r="G75" s="13"/>
      <c r="H75" s="13"/>
      <c r="I75" s="13"/>
      <c r="J75" s="13"/>
      <c r="K75" s="11"/>
    </row>
    <row r="76" ht="16.5" customHeight="1">
      <c r="A76" s="8"/>
      <c r="B76" s="9"/>
      <c r="C76" s="9"/>
      <c r="D76" s="9"/>
      <c r="E76" s="9"/>
      <c r="F76" s="9"/>
      <c r="G76" s="9"/>
      <c r="H76" s="9"/>
      <c r="I76" s="9"/>
      <c r="J76" s="9"/>
      <c r="K76" s="8"/>
    </row>
  </sheetData>
  <mergeCells count="102">
    <mergeCell ref="C44:E44"/>
    <mergeCell ref="F44:G44"/>
    <mergeCell ref="B62:I62"/>
    <mergeCell ref="B63:B73"/>
    <mergeCell ref="D72:E73"/>
    <mergeCell ref="A59:K61"/>
    <mergeCell ref="K42:K53"/>
    <mergeCell ref="C64:D65"/>
    <mergeCell ref="B43:B53"/>
    <mergeCell ref="E64:F65"/>
    <mergeCell ref="G64:H65"/>
    <mergeCell ref="I64:J65"/>
    <mergeCell ref="E66:F68"/>
    <mergeCell ref="I46:J48"/>
    <mergeCell ref="C70:C73"/>
    <mergeCell ref="H44:J44"/>
    <mergeCell ref="D50:E51"/>
    <mergeCell ref="G66:H68"/>
    <mergeCell ref="C54:C55"/>
    <mergeCell ref="C46:D48"/>
    <mergeCell ref="B42:I42"/>
    <mergeCell ref="A39:K41"/>
    <mergeCell ref="D52:E53"/>
    <mergeCell ref="F70:J71"/>
    <mergeCell ref="E46:F48"/>
    <mergeCell ref="A76:K76"/>
    <mergeCell ref="A62:A73"/>
    <mergeCell ref="C50:C53"/>
    <mergeCell ref="F72:J73"/>
    <mergeCell ref="F50:J51"/>
    <mergeCell ref="F52:J53"/>
    <mergeCell ref="A56:K56"/>
    <mergeCell ref="I66:J68"/>
    <mergeCell ref="G46:H48"/>
    <mergeCell ref="F43:J43"/>
    <mergeCell ref="K62:K73"/>
    <mergeCell ref="C66:D68"/>
    <mergeCell ref="D70:E71"/>
    <mergeCell ref="C74:C75"/>
    <mergeCell ref="A42:A53"/>
    <mergeCell ref="D74:J75"/>
    <mergeCell ref="C63:D63"/>
    <mergeCell ref="D54:J55"/>
    <mergeCell ref="E63:J63"/>
    <mergeCell ref="Q47:Q60"/>
    <mergeCell ref="AB47:AB60"/>
    <mergeCell ref="W55:AA56"/>
    <mergeCell ref="W57:AA58"/>
    <mergeCell ref="W59:AA60"/>
    <mergeCell ref="U51:W53"/>
    <mergeCell ref="Z51:AA53"/>
    <mergeCell ref="T55:V56"/>
    <mergeCell ref="T59:V60"/>
    <mergeCell ref="X51:Y53"/>
    <mergeCell ref="Q63:AB63"/>
    <mergeCell ref="S61:S62"/>
    <mergeCell ref="R47:Z47"/>
    <mergeCell ref="T61:AA62"/>
    <mergeCell ref="Z49:AA50"/>
    <mergeCell ref="T57:V58"/>
    <mergeCell ref="S48:AA48"/>
    <mergeCell ref="R48:R60"/>
    <mergeCell ref="Q44:AB46"/>
    <mergeCell ref="S49:T50"/>
    <mergeCell ref="U49:W50"/>
    <mergeCell ref="X49:Y50"/>
    <mergeCell ref="S51:T53"/>
    <mergeCell ref="S55:S60"/>
    <mergeCell ref="A4:A20"/>
    <mergeCell ref="T4:T20"/>
    <mergeCell ref="A24:T24"/>
    <mergeCell ref="B5:B20"/>
    <mergeCell ref="A1:T3"/>
    <mergeCell ref="H6:L7"/>
    <mergeCell ref="D17:H18"/>
    <mergeCell ref="D19:H20"/>
    <mergeCell ref="C22:C23"/>
    <mergeCell ref="C5:D5"/>
    <mergeCell ref="B4:S4"/>
    <mergeCell ref="M6:S7"/>
    <mergeCell ref="D22:S23"/>
    <mergeCell ref="C11:E12"/>
    <mergeCell ref="C8:G10"/>
    <mergeCell ref="C6:G7"/>
    <mergeCell ref="F11:H12"/>
    <mergeCell ref="I11:K12"/>
    <mergeCell ref="L11:N12"/>
    <mergeCell ref="O11:S12"/>
    <mergeCell ref="M8:S10"/>
    <mergeCell ref="I17:S18"/>
    <mergeCell ref="I19:S20"/>
    <mergeCell ref="E5:S5"/>
    <mergeCell ref="C13:E15"/>
    <mergeCell ref="F13:H15"/>
    <mergeCell ref="I13:K15"/>
    <mergeCell ref="L13:N15"/>
    <mergeCell ref="O13:S15"/>
    <mergeCell ref="C16:S16"/>
    <mergeCell ref="H8:L10"/>
    <mergeCell ref="C17:C21"/>
    <mergeCell ref="D21:H21"/>
    <mergeCell ref="I21:S21"/>
  </mergeCells>
  <phoneticPr fontId="1" type="noConversion"/>
  <dataValidations count="5">
    <dataValidation type="list" errorStyle="information" allowBlank="1" showErrorMessage="1" sqref="G49:H49">
      <formula1>"A,B,C,暂无"</formula1>
    </dataValidation>
    <dataValidation type="list" allowBlank="1" showErrorMessage="1" sqref="C46:J48">
      <formula1>"A,A+,A-,B,B+,B-,C,C+,S"</formula1>
    </dataValidation>
    <dataValidation type="list" errorStyle="information" allowBlank="1" showErrorMessage="1" sqref="G69:H69">
      <formula1>"A,B,C,暂无"</formula1>
    </dataValidation>
    <dataValidation type="list" allowBlank="1" showErrorMessage="1" sqref="C66:J68">
      <formula1>"A,A+,A-,B,B+,B-,C,C+,S"</formula1>
    </dataValidation>
    <dataValidation type="list" errorStyle="information" allowBlank="1" showErrorMessage="1" sqref="X54:Y54">
      <formula1>"A,B,C,暂无"</formula1>
    </dataValidation>
  </dataValidation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3" max="3" width="12.85546875" customWidth="1"/>
    <col min="4" max="4" width="17.3203125" customWidth="1"/>
    <col min="5" max="5" width="14.8212890625" customWidth="1"/>
    <col min="6" max="13" width="12.85546875" customWidth="1"/>
    <col min="14" max="14" width="62.8564453125" customWidth="1"/>
  </cols>
  <sheetData>
    <row r="1" ht="16.5" customHeight="1">
      <c r="A1" s="4" t="s">
        <v>143</v>
      </c>
      <c r="B1" s="4" t="s">
        <v>38</v>
      </c>
      <c r="C1" s="4" t="s">
        <v>932</v>
      </c>
      <c r="D1" s="4" t="s">
        <v>933</v>
      </c>
      <c r="E1" s="4" t="s">
        <v>934</v>
      </c>
      <c r="F1" s="4" t="s">
        <v>935</v>
      </c>
      <c r="G1" s="4" t="s">
        <v>936</v>
      </c>
      <c r="H1" s="4" t="s">
        <v>937</v>
      </c>
      <c r="I1" s="4" t="s">
        <v>938</v>
      </c>
      <c r="J1" s="4" t="s">
        <v>939</v>
      </c>
      <c r="K1" s="4" t="s">
        <v>940</v>
      </c>
      <c r="L1" s="4" t="s">
        <v>941</v>
      </c>
      <c r="M1" s="4" t="s">
        <v>942</v>
      </c>
      <c r="N1" s="4" t="s">
        <v>147</v>
      </c>
      <c r="O1" s="4" t="s">
        <v>573</v>
      </c>
    </row>
    <row r="2" ht="203.25" customHeight="1">
      <c r="A2" s="5" t="s">
        <v>943</v>
      </c>
      <c r="B2" s="121" t="s">
        <v>944</v>
      </c>
      <c r="C2" s="7" t="s">
        <v>63</v>
      </c>
      <c r="D2" s="7" t="s">
        <v>64</v>
      </c>
      <c r="E2" s="7" t="s">
        <v>63</v>
      </c>
      <c r="F2" s="65" t="s">
        <v>63</v>
      </c>
      <c r="G2" s="65" t="s">
        <v>63</v>
      </c>
      <c r="H2" s="7" t="s">
        <v>63</v>
      </c>
      <c r="N2" s="4" t="s">
        <f>A8&amp;D8&amp;E8&amp;G8&amp;H8&amp;I8</f>
        <v>945</v>
      </c>
    </row>
    <row r="4" ht="16.5" customHeight="1">
      <c r="C4" s="47" t="s">
        <v>946</v>
      </c>
      <c r="D4" s="47" t="s">
        <v>946</v>
      </c>
      <c r="E4" s="47" t="s">
        <v>947</v>
      </c>
      <c r="F4" s="47" t="s">
        <v>948</v>
      </c>
      <c r="G4" s="47" t="s">
        <v>949</v>
      </c>
      <c r="H4" s="47" t="s">
        <v>950</v>
      </c>
    </row>
    <row r="5" ht="16.5" customHeight="1">
      <c r="C5" s="47" t="s">
        <v>951</v>
      </c>
      <c r="D5" s="47" t="s">
        <v>951</v>
      </c>
      <c r="E5" s="47"/>
      <c r="F5" s="47" t="s">
        <v>952</v>
      </c>
      <c r="G5" s="47" t="s">
        <v>953</v>
      </c>
      <c r="H5" s="47" t="s">
        <v>954</v>
      </c>
    </row>
    <row r="6" ht="16.5" customHeight="1">
      <c r="C6" s="47" t="s">
        <v>955</v>
      </c>
      <c r="D6" s="47" t="s">
        <v>955</v>
      </c>
      <c r="E6" s="47"/>
      <c r="F6" s="47" t="s">
        <v>956</v>
      </c>
      <c r="G6" s="47" t="s">
        <v>957</v>
      </c>
      <c r="H6" s="47" t="s">
        <v>958</v>
      </c>
    </row>
    <row r="8" ht="16.5" customHeight="1">
      <c r="A8" s="4" t="s">
        <f>SUBSTITUTE(A2,"【xx】",B2)</f>
        <v>959</v>
      </c>
      <c r="C8" s="47" t="s">
        <f>SUBSTITUTE(IF(C2="A",C4,IF(C2="B",C5,IF(C2="C",C6,""))),"【xx】",B2)</f>
        <v>960</v>
      </c>
      <c r="D8" s="47" t="s">
        <f>SUBSTITUTE(IF(D2="A",D4,IF(D2="B",D5,IF(D2="C",D6,""))),"【xx】",B2)</f>
        <v>961</v>
      </c>
      <c r="E8" s="47" t="s">
        <f>SUBSTITUTE(IF(E2="A",E4,IF(E2="B",E5,IF(E2="C",E6,""))),"【xx】",B2)</f>
        <v>962</v>
      </c>
      <c r="F8" s="47" t="s">
        <f>SUBSTITUTE(IF(F2="A",F4,IF(F2="B",F5,IF(F2="C",F6,""))),"【xx】",B2)</f>
        <v>963</v>
      </c>
      <c r="G8" s="47" t="s">
        <f>SUBSTITUTE(IF(G2="A",G4,IF(G2="B",G5,IF(G2="C",G6,""))),"【xx】",B2)</f>
        <v>964</v>
      </c>
      <c r="H8" s="47" t="s">
        <f>SUBSTITUTE(IF(H2="A",H4,IF(H2="B",H5,IF(H2="C",H6,""))),"【xx】",B2)</f>
        <v>965</v>
      </c>
      <c r="I8" s="4" t="s">
        <v>966</v>
      </c>
    </row>
    <row r="11" ht="95.25" customHeight="1">
      <c r="B11" s="121" t="s">
        <v>236</v>
      </c>
      <c r="C11" s="7" t="s">
        <v>63</v>
      </c>
      <c r="D11" s="7" t="s">
        <v>57</v>
      </c>
      <c r="E11" s="7" t="s">
        <v>63</v>
      </c>
      <c r="F11" s="65" t="s">
        <v>63</v>
      </c>
      <c r="G11" s="7" t="s">
        <v>57</v>
      </c>
      <c r="H11" s="7" t="s">
        <v>57</v>
      </c>
      <c r="I11" s="59" t="s">
        <v>57</v>
      </c>
      <c r="N11" s="5" t="s">
        <v>967</v>
      </c>
    </row>
    <row r="12" ht="95.25" customHeight="1">
      <c r="B12" s="121" t="s">
        <v>705</v>
      </c>
      <c r="C12" s="7" t="s">
        <v>63</v>
      </c>
      <c r="D12" s="7" t="s">
        <v>117</v>
      </c>
      <c r="E12" s="7" t="s">
        <v>63</v>
      </c>
      <c r="F12" s="65" t="s">
        <v>63</v>
      </c>
      <c r="G12" s="7" t="s">
        <v>117</v>
      </c>
      <c r="H12" s="7" t="s">
        <v>117</v>
      </c>
      <c r="I12" s="59" t="s">
        <v>63</v>
      </c>
      <c r="N12" s="5" t="s">
        <v>968</v>
      </c>
    </row>
    <row r="13" ht="81.75" customHeight="1">
      <c r="B13" s="121" t="s">
        <v>273</v>
      </c>
      <c r="C13" s="7" t="s">
        <v>63</v>
      </c>
      <c r="D13" s="7" t="s">
        <v>63</v>
      </c>
      <c r="E13" s="7" t="s">
        <v>63</v>
      </c>
      <c r="F13" s="65" t="s">
        <v>63</v>
      </c>
      <c r="G13" s="7" t="s">
        <v>57</v>
      </c>
      <c r="H13" s="7" t="s">
        <v>63</v>
      </c>
      <c r="I13" s="59" t="s">
        <v>63</v>
      </c>
      <c r="N13" s="5" t="s">
        <v>969</v>
      </c>
    </row>
    <row r="14" ht="81.75" customHeight="1">
      <c r="B14" s="121" t="s">
        <v>703</v>
      </c>
      <c r="C14" s="7" t="s">
        <v>63</v>
      </c>
      <c r="D14" s="7" t="s">
        <v>63</v>
      </c>
      <c r="E14" s="7" t="s">
        <v>63</v>
      </c>
      <c r="F14" s="65" t="s">
        <v>63</v>
      </c>
      <c r="G14" s="7" t="s">
        <v>57</v>
      </c>
      <c r="H14" s="114" t="s">
        <v>63</v>
      </c>
      <c r="I14" s="45" t="s">
        <v>104</v>
      </c>
      <c r="N14" s="5" t="s">
        <v>970</v>
      </c>
    </row>
    <row r="15" ht="81.75" customHeight="1">
      <c r="B15" s="121" t="s">
        <v>259</v>
      </c>
      <c r="C15" s="7" t="s">
        <v>63</v>
      </c>
      <c r="D15" s="7" t="s">
        <v>104</v>
      </c>
      <c r="E15" s="7" t="s">
        <v>63</v>
      </c>
      <c r="F15" s="65" t="s">
        <v>63</v>
      </c>
      <c r="G15" s="65" t="s">
        <v>63</v>
      </c>
      <c r="H15" s="7" t="s">
        <v>311</v>
      </c>
      <c r="I15" s="7" t="s">
        <v>104</v>
      </c>
      <c r="N15" s="5" t="s">
        <v>971</v>
      </c>
    </row>
    <row r="16" ht="95.25" customHeight="1">
      <c r="B16" s="122" t="s">
        <v>251</v>
      </c>
      <c r="C16" s="7" t="s">
        <v>63</v>
      </c>
      <c r="D16" s="7" t="s">
        <v>64</v>
      </c>
      <c r="E16" s="7" t="s">
        <v>63</v>
      </c>
      <c r="F16" s="65" t="s">
        <v>63</v>
      </c>
      <c r="G16" s="65" t="s">
        <v>117</v>
      </c>
      <c r="H16" s="7" t="s">
        <v>117</v>
      </c>
      <c r="I16" s="32" t="s">
        <v>117</v>
      </c>
      <c r="N16" s="5" t="s">
        <v>972</v>
      </c>
    </row>
    <row r="17" ht="81.75" customHeight="1">
      <c r="B17" s="121" t="s">
        <v>256</v>
      </c>
      <c r="C17" s="7" t="s">
        <v>63</v>
      </c>
      <c r="D17" s="7" t="s">
        <v>104</v>
      </c>
      <c r="E17" s="7" t="s">
        <v>63</v>
      </c>
      <c r="F17" s="65" t="s">
        <v>63</v>
      </c>
      <c r="G17" s="65" t="s">
        <v>64</v>
      </c>
      <c r="H17" s="7" t="s">
        <v>311</v>
      </c>
      <c r="I17" s="59" t="s">
        <v>117</v>
      </c>
      <c r="N17" s="5" t="s">
        <v>973</v>
      </c>
    </row>
    <row r="18" ht="81.75" customHeight="1">
      <c r="B18" s="123" t="s">
        <v>278</v>
      </c>
      <c r="C18" s="7" t="s">
        <v>63</v>
      </c>
      <c r="D18" s="7" t="s">
        <v>64</v>
      </c>
      <c r="E18" s="7" t="s">
        <v>63</v>
      </c>
      <c r="F18" s="65" t="s">
        <v>63</v>
      </c>
      <c r="G18" s="65" t="s">
        <v>311</v>
      </c>
      <c r="H18" s="7" t="s">
        <v>311</v>
      </c>
      <c r="I18" s="59" t="s">
        <v>137</v>
      </c>
      <c r="N18" s="5" t="s">
        <v>974</v>
      </c>
    </row>
    <row r="19" ht="95.25" customHeight="1">
      <c r="B19" s="121" t="s">
        <v>263</v>
      </c>
      <c r="C19" s="7" t="s">
        <v>63</v>
      </c>
      <c r="D19" s="7" t="s">
        <v>64</v>
      </c>
      <c r="E19" s="7" t="s">
        <v>63</v>
      </c>
      <c r="F19" s="65" t="s">
        <v>63</v>
      </c>
      <c r="G19" s="65" t="s">
        <v>117</v>
      </c>
      <c r="H19" s="7" t="s">
        <v>117</v>
      </c>
      <c r="I19" s="59" t="s">
        <v>64</v>
      </c>
      <c r="N19" s="5" t="s">
        <v>975</v>
      </c>
    </row>
    <row r="20" ht="95.25" customHeight="1">
      <c r="B20" s="121" t="s">
        <v>268</v>
      </c>
      <c r="C20" s="7" t="s">
        <v>63</v>
      </c>
      <c r="D20" s="7" t="s">
        <v>64</v>
      </c>
      <c r="E20" s="7" t="s">
        <v>63</v>
      </c>
      <c r="F20" s="65" t="s">
        <v>63</v>
      </c>
      <c r="G20" s="65" t="s">
        <v>311</v>
      </c>
      <c r="H20" s="7" t="s">
        <v>311</v>
      </c>
      <c r="I20" s="59" t="s">
        <v>64</v>
      </c>
      <c r="N20" s="5" t="s">
        <v>976</v>
      </c>
    </row>
    <row r="21" ht="81.75" customHeight="1">
      <c r="B21" s="121" t="s">
        <v>246</v>
      </c>
      <c r="C21" s="7" t="s">
        <v>63</v>
      </c>
      <c r="D21" s="7" t="s">
        <v>104</v>
      </c>
      <c r="E21" s="7" t="s">
        <v>63</v>
      </c>
      <c r="F21" s="65" t="s">
        <v>63</v>
      </c>
      <c r="G21" s="65" t="s">
        <v>63</v>
      </c>
      <c r="H21" s="7" t="s">
        <v>311</v>
      </c>
      <c r="I21" s="59" t="s">
        <v>104</v>
      </c>
      <c r="N21" s="5" t="s">
        <v>977</v>
      </c>
    </row>
    <row r="22" ht="95.25" customHeight="1">
      <c r="B22" s="121" t="s">
        <v>241</v>
      </c>
      <c r="C22" s="7" t="s">
        <v>63</v>
      </c>
      <c r="D22" s="7" t="s">
        <v>64</v>
      </c>
      <c r="E22" s="7" t="s">
        <v>63</v>
      </c>
      <c r="F22" s="65" t="s">
        <v>63</v>
      </c>
      <c r="G22" s="65" t="s">
        <v>64</v>
      </c>
      <c r="H22" s="7" t="s">
        <v>117</v>
      </c>
      <c r="I22" s="59" t="s">
        <v>64</v>
      </c>
      <c r="N22" s="5" t="s">
        <v>978</v>
      </c>
    </row>
    <row r="23" ht="81.75" customHeight="1">
      <c r="B23" s="121" t="s">
        <v>232</v>
      </c>
      <c r="C23" s="7" t="s">
        <v>63</v>
      </c>
      <c r="D23" s="7" t="s">
        <v>63</v>
      </c>
      <c r="E23" s="7" t="s">
        <v>63</v>
      </c>
      <c r="F23" s="7" t="s">
        <v>63</v>
      </c>
      <c r="G23" s="7" t="s">
        <v>63</v>
      </c>
      <c r="H23" s="7" t="s">
        <v>63</v>
      </c>
      <c r="I23" s="59" t="s">
        <v>63</v>
      </c>
      <c r="N23" s="5" t="s">
        <v>945</v>
      </c>
    </row>
    <row r="24" ht="16.5" customHeight="1">
      <c r="N24" s="5"/>
    </row>
    <row r="31" ht="16.5" customHeight="1">
      <c r="A31" s="3" t="s">
        <v>283</v>
      </c>
    </row>
    <row r="46" ht="16.5" customHeight="1">
      <c r="A46" s="190" t="s">
        <v>143</v>
      </c>
      <c r="B46" s="190" t="s">
        <v>38</v>
      </c>
      <c r="C46" s="190" t="s">
        <v>144</v>
      </c>
      <c r="D46" s="190" t="s">
        <v>146</v>
      </c>
      <c r="E46" s="190" t="s">
        <v>979</v>
      </c>
      <c r="F46" s="190" t="s">
        <v>33</v>
      </c>
      <c r="G46" s="190" t="s">
        <v>980</v>
      </c>
      <c r="H46" s="190" t="s">
        <v>148</v>
      </c>
      <c r="I46" s="190" t="s">
        <v>149</v>
      </c>
      <c r="J46" s="190" t="s">
        <v>573</v>
      </c>
      <c r="K46" s="190" t="s">
        <v>940</v>
      </c>
      <c r="L46" s="190" t="s">
        <v>941</v>
      </c>
      <c r="M46" s="190" t="s">
        <v>942</v>
      </c>
      <c r="N46" s="190" t="s">
        <v>147</v>
      </c>
    </row>
    <row r="47" ht="203.25" customHeight="1">
      <c r="A47" s="194" t="s">
        <v>943</v>
      </c>
      <c r="B47" s="66"/>
      <c r="C47" s="204" t="s">
        <v>63</v>
      </c>
      <c r="D47" s="204" t="s">
        <v>104</v>
      </c>
      <c r="E47" s="204" t="s">
        <v>63</v>
      </c>
      <c r="F47" s="204" t="s">
        <v>63</v>
      </c>
      <c r="G47" s="199" t="s">
        <v>63</v>
      </c>
      <c r="H47" s="196" t="s">
        <v>63</v>
      </c>
      <c r="I47" s="201"/>
      <c r="J47" s="201"/>
      <c r="K47" s="201"/>
      <c r="L47" s="201"/>
      <c r="M47" s="201"/>
      <c r="N47" s="190" t="s">
        <f>A53&amp;D53&amp;E53&amp;G53&amp;H53&amp;I53</f>
        <v>981</v>
      </c>
    </row>
    <row r="48" ht="16.5" customHeight="1">
      <c r="C48" s="201"/>
      <c r="D48" s="201"/>
      <c r="E48" s="201"/>
      <c r="F48" s="201"/>
      <c r="G48" s="201"/>
      <c r="H48" s="201"/>
      <c r="I48" s="201"/>
      <c r="J48" s="201"/>
      <c r="K48" s="201"/>
      <c r="L48" s="201"/>
      <c r="M48" s="201"/>
      <c r="N48" s="201"/>
    </row>
    <row r="49" ht="16.5" customHeight="1">
      <c r="C49" s="190" t="s">
        <v>946</v>
      </c>
      <c r="D49" s="190" t="s">
        <v>946</v>
      </c>
      <c r="E49" s="190" t="s">
        <v>947</v>
      </c>
      <c r="F49" s="190" t="s">
        <v>948</v>
      </c>
      <c r="G49" s="190" t="s">
        <v>949</v>
      </c>
      <c r="H49" s="190" t="s">
        <v>950</v>
      </c>
      <c r="I49" s="201"/>
      <c r="J49" s="201"/>
      <c r="K49" s="201"/>
      <c r="L49" s="201"/>
      <c r="M49" s="201"/>
      <c r="N49" s="201"/>
    </row>
    <row r="50" ht="16.5" customHeight="1">
      <c r="C50" s="190" t="s">
        <v>951</v>
      </c>
      <c r="D50" s="190" t="s">
        <v>951</v>
      </c>
      <c r="E50" s="190"/>
      <c r="F50" s="190" t="s">
        <v>952</v>
      </c>
      <c r="G50" s="190" t="s">
        <v>953</v>
      </c>
      <c r="H50" s="190" t="s">
        <v>954</v>
      </c>
      <c r="I50" s="201"/>
      <c r="J50" s="201"/>
      <c r="K50" s="201"/>
      <c r="L50" s="201"/>
      <c r="M50" s="201"/>
      <c r="N50" s="201"/>
    </row>
    <row r="51" ht="16.5" customHeight="1">
      <c r="C51" s="190" t="s">
        <v>955</v>
      </c>
      <c r="D51" s="190" t="s">
        <v>955</v>
      </c>
      <c r="E51" s="190"/>
      <c r="F51" s="190" t="s">
        <v>956</v>
      </c>
      <c r="G51" s="190" t="s">
        <v>957</v>
      </c>
      <c r="H51" s="190" t="s">
        <v>958</v>
      </c>
      <c r="I51" s="201"/>
      <c r="J51" s="201"/>
      <c r="K51" s="201"/>
      <c r="L51" s="201"/>
      <c r="M51" s="201"/>
      <c r="N51" s="201"/>
    </row>
    <row r="52" ht="16.5" customHeight="1">
      <c r="C52" s="201"/>
      <c r="D52" s="201"/>
      <c r="E52" s="201"/>
      <c r="F52" s="201"/>
      <c r="G52" s="201"/>
      <c r="H52" s="201"/>
      <c r="I52" s="201"/>
      <c r="J52" s="201"/>
      <c r="K52" s="201"/>
      <c r="L52" s="201"/>
      <c r="M52" s="201"/>
      <c r="N52" s="201"/>
    </row>
    <row r="53" ht="16.5" customHeight="1">
      <c r="A53" s="190" t="s">
        <f>SUBSTITUTE(A47,"【xx】",B47)</f>
        <v>982</v>
      </c>
      <c r="C53" s="190" t="s">
        <f>SUBSTITUTE(IF(C47="A",C49,IF(C47="B",C50,IF(C47="C",C51,""))),"【xx】",B47)</f>
        <v>983</v>
      </c>
      <c r="D53" s="190" t="s">
        <f>SUBSTITUTE(IF(D47="A",D49,IF(D47="B",D50,IF(D47="C",D51,""))),"【xx】",B47)</f>
        <v>697</v>
      </c>
      <c r="E53" s="190" t="s">
        <f>SUBSTITUTE(IF(E47="A",E49,IF(E47="B",E50,IF(E47="C",E51,""))),"【xx】",B47)</f>
        <v>984</v>
      </c>
      <c r="F53" s="190" t="s">
        <f>SUBSTITUTE(IF(F47="A",F49,IF(F47="B",F50,IF(F47="C",F51,""))),"【xx】",B47)</f>
        <v>985</v>
      </c>
      <c r="G53" s="190" t="s">
        <f>SUBSTITUTE(IF(G47="A",G49,IF(G47="B",G50,IF(G47="C",G51,""))),"【xx】",B47)</f>
        <v>986</v>
      </c>
      <c r="H53" s="190" t="s">
        <f>SUBSTITUTE(IF(H47="A",H49,IF(H47="B",H50,IF(H47="C",H51,""))),"【xx】",B47)</f>
        <v>987</v>
      </c>
      <c r="I53" s="190" t="s">
        <v>966</v>
      </c>
      <c r="J53" s="201"/>
      <c r="K53" s="201"/>
      <c r="L53" s="201"/>
      <c r="M53" s="201"/>
      <c r="N53" s="201"/>
    </row>
    <row r="54" ht="16.5" customHeight="1">
      <c r="C54" s="201"/>
      <c r="D54" s="201"/>
      <c r="E54" s="201"/>
      <c r="F54" s="201"/>
      <c r="G54" s="201"/>
      <c r="H54" s="201"/>
      <c r="I54" s="201"/>
      <c r="J54" s="201"/>
      <c r="K54" s="201"/>
      <c r="L54" s="201"/>
      <c r="M54" s="201"/>
      <c r="N54" s="201"/>
    </row>
    <row r="55" ht="16.5" customHeight="1">
      <c r="C55" s="201"/>
      <c r="D55" s="201"/>
      <c r="E55" s="201"/>
      <c r="F55" s="201"/>
      <c r="G55" s="201"/>
      <c r="H55" s="201"/>
      <c r="I55" s="201"/>
      <c r="J55" s="201"/>
      <c r="K55" s="201"/>
      <c r="L55" s="201"/>
      <c r="M55" s="201"/>
      <c r="N55" s="201"/>
    </row>
    <row r="56" ht="315" customHeight="1">
      <c r="B56" s="66" t="s">
        <v>5</v>
      </c>
      <c r="C56" s="204" t="s">
        <v>63</v>
      </c>
      <c r="D56" s="204" t="s">
        <v>63</v>
      </c>
      <c r="E56" s="204" t="s">
        <v>63</v>
      </c>
      <c r="F56" s="204" t="s">
        <v>63</v>
      </c>
      <c r="G56" s="113" t="s">
        <v>988</v>
      </c>
      <c r="H56" s="113" t="s">
        <v>989</v>
      </c>
      <c r="I56" s="113" t="s">
        <v>990</v>
      </c>
      <c r="J56" s="203" t="s">
        <v>991</v>
      </c>
      <c r="K56" s="201"/>
      <c r="L56" s="201"/>
      <c r="M56" s="201"/>
      <c r="N56" s="194" t="s">
        <v>967</v>
      </c>
    </row>
    <row r="57" ht="315" customHeight="1">
      <c r="B57" s="66" t="s">
        <v>16</v>
      </c>
      <c r="C57" s="204" t="s">
        <v>104</v>
      </c>
      <c r="D57" s="204" t="s">
        <v>104</v>
      </c>
      <c r="E57" s="204" t="s">
        <v>117</v>
      </c>
      <c r="F57" s="204" t="s">
        <v>117</v>
      </c>
      <c r="G57" s="113" t="s">
        <v>992</v>
      </c>
      <c r="H57" s="113" t="s">
        <v>993</v>
      </c>
      <c r="I57" s="113" t="s">
        <v>994</v>
      </c>
      <c r="J57" s="549" t="s">
        <v>995</v>
      </c>
      <c r="K57" s="201"/>
      <c r="L57" s="201"/>
      <c r="M57" s="201"/>
      <c r="N57" s="194" t="s">
        <v>968</v>
      </c>
    </row>
    <row r="58" ht="315" customHeight="1">
      <c r="B58" s="66" t="s">
        <v>18</v>
      </c>
      <c r="C58" s="204" t="s">
        <v>104</v>
      </c>
      <c r="D58" s="204" t="s">
        <v>117</v>
      </c>
      <c r="E58" s="204" t="s">
        <v>104</v>
      </c>
      <c r="F58" s="204" t="s">
        <v>117</v>
      </c>
      <c r="G58" s="113" t="s">
        <v>996</v>
      </c>
      <c r="H58" s="113" t="s">
        <v>997</v>
      </c>
      <c r="I58" s="113" t="s">
        <v>998</v>
      </c>
      <c r="J58" s="550" t="s">
        <v>999</v>
      </c>
      <c r="K58" s="201"/>
      <c r="L58" s="201"/>
      <c r="M58" s="201"/>
      <c r="N58" s="194" t="s">
        <v>969</v>
      </c>
    </row>
    <row r="59" ht="315" customHeight="1">
      <c r="B59" s="66" t="s">
        <v>13</v>
      </c>
      <c r="C59" s="204" t="s">
        <v>63</v>
      </c>
      <c r="D59" s="204" t="s">
        <v>63</v>
      </c>
      <c r="E59" s="204" t="s">
        <v>63</v>
      </c>
      <c r="F59" s="204" t="s">
        <v>104</v>
      </c>
      <c r="G59" s="113" t="s">
        <v>1000</v>
      </c>
      <c r="H59" s="113" t="s">
        <v>1001</v>
      </c>
      <c r="I59" s="113" t="s">
        <v>1002</v>
      </c>
      <c r="J59" s="203" t="s">
        <v>1003</v>
      </c>
      <c r="K59" s="201"/>
      <c r="L59" s="201"/>
      <c r="M59" s="201"/>
      <c r="N59" s="194" t="s">
        <v>970</v>
      </c>
    </row>
    <row r="60" ht="315" customHeight="1">
      <c r="B60" s="66" t="s">
        <v>6</v>
      </c>
      <c r="C60" s="204" t="s">
        <v>104</v>
      </c>
      <c r="D60" s="204" t="s">
        <v>63</v>
      </c>
      <c r="E60" s="204" t="s">
        <v>117</v>
      </c>
      <c r="F60" s="204" t="s">
        <v>104</v>
      </c>
      <c r="G60" s="113" t="s">
        <v>1004</v>
      </c>
      <c r="H60" s="113" t="s">
        <v>1005</v>
      </c>
      <c r="I60" s="113" t="s">
        <v>1006</v>
      </c>
      <c r="J60" s="551" t="s">
        <v>1007</v>
      </c>
      <c r="K60" s="201"/>
      <c r="L60" s="201"/>
      <c r="M60" s="201"/>
      <c r="N60" s="194" t="s">
        <v>971</v>
      </c>
    </row>
    <row r="61" ht="315" customHeight="1">
      <c r="B61" s="66" t="s">
        <v>12</v>
      </c>
      <c r="C61" s="204" t="s">
        <v>104</v>
      </c>
      <c r="D61" s="204" t="s">
        <v>104</v>
      </c>
      <c r="E61" s="204" t="s">
        <v>63</v>
      </c>
      <c r="F61" s="204" t="s">
        <v>104</v>
      </c>
      <c r="G61" s="552" t="s">
        <v>1008</v>
      </c>
      <c r="H61" s="113" t="s">
        <v>1009</v>
      </c>
      <c r="I61" s="113" t="s">
        <v>1010</v>
      </c>
      <c r="J61" s="553" t="s">
        <v>1011</v>
      </c>
      <c r="K61" s="201"/>
      <c r="L61" s="201"/>
      <c r="M61" s="201"/>
      <c r="N61" s="194" t="s">
        <v>972</v>
      </c>
    </row>
    <row r="62" ht="315" customHeight="1">
      <c r="B62" s="66" t="s">
        <v>14</v>
      </c>
      <c r="C62" s="204" t="s">
        <v>117</v>
      </c>
      <c r="D62" s="204" t="s">
        <v>117</v>
      </c>
      <c r="E62" s="204" t="s">
        <v>104</v>
      </c>
      <c r="F62" s="204" t="s">
        <v>117</v>
      </c>
      <c r="G62" s="113" t="s">
        <v>1012</v>
      </c>
      <c r="H62" s="113" t="s">
        <v>1013</v>
      </c>
      <c r="I62" s="113" t="s">
        <v>1014</v>
      </c>
      <c r="J62" s="554" t="s">
        <v>1015</v>
      </c>
      <c r="K62" s="201"/>
      <c r="L62" s="201"/>
      <c r="M62" s="201"/>
      <c r="N62" s="194" t="s">
        <v>973</v>
      </c>
    </row>
    <row r="63" ht="315" customHeight="1">
      <c r="B63" s="66" t="s">
        <v>4</v>
      </c>
      <c r="C63" s="204" t="s">
        <v>104</v>
      </c>
      <c r="D63" s="204" t="s">
        <v>63</v>
      </c>
      <c r="E63" s="204" t="s">
        <v>104</v>
      </c>
      <c r="F63" s="204" t="s">
        <v>104</v>
      </c>
      <c r="G63" s="555" t="s">
        <v>1016</v>
      </c>
      <c r="H63" s="556" t="s">
        <v>1017</v>
      </c>
      <c r="I63" s="557" t="s">
        <v>1018</v>
      </c>
      <c r="J63" s="558" t="s">
        <v>1019</v>
      </c>
      <c r="K63" s="201"/>
      <c r="L63" s="201"/>
      <c r="M63" s="201"/>
      <c r="N63" s="194" t="s">
        <v>974</v>
      </c>
    </row>
    <row r="64" ht="315" customHeight="1">
      <c r="B64" s="66" t="s">
        <v>15</v>
      </c>
      <c r="C64" s="204" t="s">
        <v>104</v>
      </c>
      <c r="D64" s="204" t="s">
        <v>63</v>
      </c>
      <c r="E64" s="204" t="s">
        <v>63</v>
      </c>
      <c r="F64" s="204" t="s">
        <v>63</v>
      </c>
      <c r="G64" s="113" t="s">
        <v>1020</v>
      </c>
      <c r="H64" s="113" t="s">
        <v>1021</v>
      </c>
      <c r="I64" s="113" t="s">
        <v>1022</v>
      </c>
      <c r="J64" s="559" t="s">
        <v>1023</v>
      </c>
      <c r="K64" s="201"/>
      <c r="L64" s="201"/>
      <c r="M64" s="201"/>
      <c r="N64" s="194" t="s">
        <v>975</v>
      </c>
    </row>
    <row r="65" ht="315" customHeight="1">
      <c r="B65" s="66" t="s">
        <v>8</v>
      </c>
      <c r="C65" s="204" t="s">
        <v>63</v>
      </c>
      <c r="D65" s="204" t="s">
        <v>104</v>
      </c>
      <c r="E65" s="204" t="s">
        <v>63</v>
      </c>
      <c r="F65" s="204" t="s">
        <v>104</v>
      </c>
      <c r="G65" s="560" t="s">
        <v>1024</v>
      </c>
      <c r="H65" s="113" t="s">
        <v>1025</v>
      </c>
      <c r="I65" s="113" t="s">
        <v>1026</v>
      </c>
      <c r="J65" s="561" t="s">
        <v>1027</v>
      </c>
      <c r="K65" s="201"/>
      <c r="L65" s="201"/>
      <c r="M65" s="201"/>
      <c r="N65" s="194" t="s">
        <v>976</v>
      </c>
    </row>
    <row r="66" ht="315" customHeight="1">
      <c r="B66" s="66" t="s">
        <v>11</v>
      </c>
      <c r="C66" s="204" t="s">
        <v>104</v>
      </c>
      <c r="D66" s="204" t="s">
        <v>63</v>
      </c>
      <c r="E66" s="204" t="s">
        <v>63</v>
      </c>
      <c r="F66" s="204" t="s">
        <v>104</v>
      </c>
      <c r="G66" s="562" t="s">
        <v>1028</v>
      </c>
      <c r="H66" s="563" t="s">
        <v>1029</v>
      </c>
      <c r="I66" s="113" t="s">
        <v>1030</v>
      </c>
      <c r="J66" s="564" t="s">
        <v>1031</v>
      </c>
      <c r="K66" s="201"/>
      <c r="L66" s="201"/>
      <c r="M66" s="201"/>
      <c r="N66" s="194" t="s">
        <v>977</v>
      </c>
    </row>
    <row r="67" ht="315" customHeight="1">
      <c r="B67" s="66" t="s">
        <v>19</v>
      </c>
      <c r="C67" s="204" t="s">
        <v>104</v>
      </c>
      <c r="D67" s="204" t="s">
        <v>63</v>
      </c>
      <c r="E67" s="204" t="s">
        <v>104</v>
      </c>
      <c r="F67" s="204" t="s">
        <v>63</v>
      </c>
      <c r="G67" s="113" t="s">
        <v>1032</v>
      </c>
      <c r="H67" s="113" t="s">
        <v>1033</v>
      </c>
      <c r="I67" s="113" t="s">
        <v>1034</v>
      </c>
      <c r="J67" s="203" t="s">
        <v>1035</v>
      </c>
      <c r="K67" s="201"/>
      <c r="L67" s="201"/>
      <c r="M67" s="201"/>
      <c r="N67" s="194" t="s">
        <v>978</v>
      </c>
    </row>
    <row r="68" ht="315" customHeight="1">
      <c r="B68" s="66" t="s">
        <v>10</v>
      </c>
      <c r="C68" s="204" t="s">
        <v>104</v>
      </c>
      <c r="D68" s="204" t="s">
        <v>104</v>
      </c>
      <c r="E68" s="204" t="s">
        <v>104</v>
      </c>
      <c r="F68" s="204" t="s">
        <v>104</v>
      </c>
      <c r="G68" s="565" t="s">
        <v>1036</v>
      </c>
      <c r="H68" s="566" t="s">
        <v>1037</v>
      </c>
      <c r="I68" s="113" t="s">
        <v>1038</v>
      </c>
      <c r="J68" s="203" t="s">
        <v>1039</v>
      </c>
      <c r="K68" s="201"/>
      <c r="L68" s="201"/>
      <c r="M68" s="201"/>
      <c r="N68" s="194" t="s">
        <v>945</v>
      </c>
    </row>
    <row r="69" ht="315" customHeight="1">
      <c r="B69" s="66" t="s">
        <v>17</v>
      </c>
      <c r="C69" s="204" t="s">
        <v>104</v>
      </c>
      <c r="D69" s="204" t="s">
        <v>104</v>
      </c>
      <c r="E69" s="204" t="s">
        <v>117</v>
      </c>
      <c r="F69" s="204" t="s">
        <v>117</v>
      </c>
      <c r="G69" s="567" t="s">
        <v>1040</v>
      </c>
      <c r="H69" s="568" t="s">
        <v>1041</v>
      </c>
      <c r="I69" s="569" t="s">
        <v>1042</v>
      </c>
      <c r="J69" s="570" t="s">
        <v>1043</v>
      </c>
      <c r="K69" s="201"/>
      <c r="L69" s="201"/>
      <c r="M69" s="201"/>
      <c r="N69" s="194"/>
    </row>
    <row r="70" ht="315" customHeight="1">
      <c r="B70" s="66" t="s">
        <v>3</v>
      </c>
      <c r="C70" s="204" t="s">
        <v>104</v>
      </c>
      <c r="D70" s="204" t="s">
        <v>117</v>
      </c>
      <c r="E70" s="204" t="s">
        <v>104</v>
      </c>
      <c r="F70" s="204" t="s">
        <v>64</v>
      </c>
      <c r="G70" s="113" t="s">
        <v>1044</v>
      </c>
      <c r="H70" s="113" t="s">
        <v>1045</v>
      </c>
      <c r="I70" s="113" t="s">
        <v>1046</v>
      </c>
      <c r="J70" s="571" t="s">
        <v>1047</v>
      </c>
      <c r="K70" s="201"/>
      <c r="L70" s="201"/>
      <c r="M70" s="201"/>
      <c r="N70" s="194"/>
    </row>
    <row r="71" ht="315" customHeight="1">
      <c r="B71" s="66" t="s">
        <v>9</v>
      </c>
      <c r="C71" s="204" t="s">
        <v>104</v>
      </c>
      <c r="D71" s="204" t="s">
        <v>117</v>
      </c>
      <c r="E71" s="204" t="s">
        <v>104</v>
      </c>
      <c r="F71" s="204" t="s">
        <v>117</v>
      </c>
      <c r="G71" s="572" t="s">
        <v>1048</v>
      </c>
      <c r="H71" s="573" t="s">
        <v>1049</v>
      </c>
      <c r="I71" s="113" t="s">
        <v>1050</v>
      </c>
      <c r="J71" s="574" t="s">
        <v>1051</v>
      </c>
      <c r="K71" s="201"/>
      <c r="L71" s="201"/>
      <c r="M71" s="201"/>
      <c r="N71" s="194"/>
    </row>
    <row r="72" ht="315" customHeight="1">
      <c r="B72" s="205" t="s">
        <v>1052</v>
      </c>
      <c r="C72" s="204" t="s">
        <v>63</v>
      </c>
      <c r="D72" s="204" t="s">
        <v>63</v>
      </c>
      <c r="E72" s="204" t="s">
        <v>63</v>
      </c>
      <c r="F72" s="204" t="s">
        <v>63</v>
      </c>
      <c r="G72" s="203" t="s">
        <v>239</v>
      </c>
      <c r="H72" s="203" t="s">
        <v>239</v>
      </c>
      <c r="I72" s="203" t="s">
        <v>239</v>
      </c>
      <c r="J72" s="203" t="s">
        <v>1053</v>
      </c>
      <c r="K72" s="201"/>
      <c r="L72" s="201"/>
      <c r="M72" s="201"/>
      <c r="N72" s="194"/>
    </row>
    <row r="73" ht="315" customHeight="1">
      <c r="B73" s="205" t="s">
        <v>1054</v>
      </c>
      <c r="C73" s="204" t="s">
        <v>63</v>
      </c>
      <c r="D73" s="204" t="s">
        <v>63</v>
      </c>
      <c r="E73" s="204" t="s">
        <v>63</v>
      </c>
      <c r="F73" s="204" t="s">
        <v>63</v>
      </c>
      <c r="G73" s="203" t="s">
        <v>239</v>
      </c>
      <c r="H73" s="203" t="s">
        <v>239</v>
      </c>
      <c r="I73" s="203" t="s">
        <v>239</v>
      </c>
      <c r="J73" s="203" t="s">
        <v>1055</v>
      </c>
      <c r="K73" s="201"/>
      <c r="L73" s="201"/>
      <c r="M73" s="201"/>
      <c r="N73" s="194"/>
    </row>
    <row r="74" ht="315" customHeight="1">
      <c r="B74" s="205" t="s">
        <v>1056</v>
      </c>
      <c r="C74" s="204" t="s">
        <v>104</v>
      </c>
      <c r="D74" s="204" t="s">
        <v>63</v>
      </c>
      <c r="E74" s="204" t="s">
        <v>104</v>
      </c>
      <c r="F74" s="204" t="s">
        <v>104</v>
      </c>
      <c r="G74" s="203" t="s">
        <v>1057</v>
      </c>
      <c r="H74" s="203" t="s">
        <v>1058</v>
      </c>
      <c r="I74" s="203" t="s">
        <v>1059</v>
      </c>
      <c r="J74" s="203" t="s">
        <v>1060</v>
      </c>
      <c r="K74" s="201"/>
      <c r="L74" s="201"/>
      <c r="M74" s="201"/>
      <c r="N74" s="194"/>
    </row>
    <row r="75" ht="315" customHeight="1">
      <c r="B75" s="205" t="s">
        <v>1061</v>
      </c>
      <c r="C75" s="204" t="s">
        <v>63</v>
      </c>
      <c r="D75" s="204" t="s">
        <v>63</v>
      </c>
      <c r="E75" s="204" t="s">
        <v>104</v>
      </c>
      <c r="F75" s="204" t="s">
        <v>63</v>
      </c>
      <c r="G75" s="203" t="s">
        <v>239</v>
      </c>
      <c r="H75" s="203" t="s">
        <v>239</v>
      </c>
      <c r="I75" s="203" t="s">
        <v>239</v>
      </c>
      <c r="J75" s="203" t="s">
        <v>1062</v>
      </c>
      <c r="K75" s="201"/>
      <c r="L75" s="201"/>
      <c r="M75" s="201"/>
      <c r="N75" s="194"/>
    </row>
    <row r="76" ht="315" customHeight="1">
      <c r="B76" s="205" t="s">
        <v>1063</v>
      </c>
      <c r="C76" s="204" t="s">
        <v>63</v>
      </c>
      <c r="D76" s="204" t="s">
        <v>63</v>
      </c>
      <c r="E76" s="204" t="s">
        <v>104</v>
      </c>
      <c r="F76" s="204" t="s">
        <v>63</v>
      </c>
      <c r="G76" s="575" t="s">
        <v>1064</v>
      </c>
      <c r="H76" s="576" t="s">
        <v>1065</v>
      </c>
      <c r="I76" s="4" t="s">
        <v>1066</v>
      </c>
      <c r="J76" s="203" t="s">
        <v>1067</v>
      </c>
      <c r="K76" s="201"/>
      <c r="L76" s="201"/>
      <c r="M76" s="201"/>
      <c r="N76" s="194"/>
    </row>
    <row r="77" ht="315" customHeight="1">
      <c r="B77" s="205" t="s">
        <v>1068</v>
      </c>
      <c r="C77" s="204" t="s">
        <v>104</v>
      </c>
      <c r="D77" s="204" t="s">
        <v>117</v>
      </c>
      <c r="E77" s="204" t="s">
        <v>117</v>
      </c>
      <c r="F77" s="204" t="s">
        <v>117</v>
      </c>
      <c r="G77" s="203" t="s">
        <v>239</v>
      </c>
      <c r="H77" s="203" t="s">
        <v>239</v>
      </c>
      <c r="I77" s="203" t="s">
        <v>239</v>
      </c>
      <c r="J77" s="203" t="s">
        <v>1069</v>
      </c>
      <c r="K77" s="201"/>
      <c r="L77" s="201"/>
      <c r="M77" s="201"/>
      <c r="N77" s="194"/>
    </row>
    <row r="78" ht="315" customHeight="1">
      <c r="B78" s="205" t="s">
        <v>1070</v>
      </c>
      <c r="C78" s="204" t="s">
        <v>63</v>
      </c>
      <c r="D78" s="204" t="s">
        <v>104</v>
      </c>
      <c r="E78" s="204" t="s">
        <v>104</v>
      </c>
      <c r="F78" s="204" t="s">
        <v>104</v>
      </c>
      <c r="G78" s="203" t="s">
        <v>239</v>
      </c>
      <c r="H78" s="203" t="s">
        <v>239</v>
      </c>
      <c r="I78" s="203" t="s">
        <v>239</v>
      </c>
      <c r="J78" s="203" t="s">
        <v>1071</v>
      </c>
      <c r="K78" s="201"/>
      <c r="L78" s="201"/>
      <c r="M78" s="201"/>
      <c r="N78" s="194"/>
    </row>
    <row r="79" ht="315" customHeight="1">
      <c r="B79" s="205" t="s">
        <v>1072</v>
      </c>
      <c r="C79" s="204" t="s">
        <v>104</v>
      </c>
      <c r="D79" s="204" t="s">
        <v>117</v>
      </c>
      <c r="E79" s="204" t="s">
        <v>117</v>
      </c>
      <c r="F79" s="204" t="s">
        <v>117</v>
      </c>
      <c r="G79" s="203" t="s">
        <v>1073</v>
      </c>
      <c r="H79" s="203" t="s">
        <v>239</v>
      </c>
      <c r="I79" s="203" t="s">
        <v>239</v>
      </c>
      <c r="J79" s="203" t="s">
        <v>1074</v>
      </c>
      <c r="K79" s="201"/>
      <c r="L79" s="201"/>
      <c r="M79" s="201"/>
      <c r="N79" s="194"/>
    </row>
  </sheetData>
  <mergeCells count="1">
    <mergeCell ref="A31:N37"/>
  </mergeCells>
  <phoneticPr fontId="1" type="noConversion"/>
  <dataValidations count="5">
    <dataValidation type="list" allowBlank="1" showErrorMessage="1" sqref="E2:H2">
      <formula1>"A,B,C"</formula1>
    </dataValidation>
    <dataValidation type="list" allowBlank="1" showErrorMessage="1" sqref="I11:I20 I23 I21:I22">
      <formula1>"A+,A,A-,B+,B,B-,C+,C"</formula1>
    </dataValidation>
    <dataValidation type="list" allowBlank="1" showErrorMessage="1" sqref="G47:H47">
      <formula1>"A,B,C"</formula1>
    </dataValidation>
    <dataValidation type="list" allowBlank="1" showErrorMessage="1" sqref="C47:F47 C72:F79">
      <formula1>"A+,A,A-,B+,B,B-,C+,C"</formula1>
    </dataValidation>
    <dataValidation type="list" allowBlank="1" showErrorMessage="1" sqref="C56:F71">
      <formula1>"A+,A,A-,B+,B,B-,C+,C"</formula1>
    </dataValidation>
  </dataValidation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3" max="3" width="27.75" customWidth="1"/>
    <col min="5" max="5" width="25.623046875" customWidth="1"/>
    <col min="7" max="7" width="27.2490234375" customWidth="1"/>
    <col min="9" max="9" width="24.375" customWidth="1"/>
  </cols>
  <sheetData>
    <row r="1" ht="16.5" customHeight="1">
      <c r="A1" s="224" t="s">
        <v>284</v>
      </c>
      <c r="B1" s="225"/>
      <c r="C1" s="225"/>
      <c r="D1" s="225"/>
      <c r="E1" s="225"/>
      <c r="F1" s="225"/>
      <c r="G1" s="225"/>
      <c r="H1" s="225"/>
      <c r="I1" s="225"/>
      <c r="J1" s="226"/>
    </row>
    <row r="2" ht="16.5" customHeight="1">
      <c r="A2" s="227"/>
      <c r="B2" s="228"/>
      <c r="C2" s="228"/>
      <c r="D2" s="228"/>
      <c r="E2" s="228"/>
      <c r="F2" s="228"/>
      <c r="G2" s="228"/>
      <c r="H2" s="228"/>
      <c r="I2" s="228"/>
      <c r="J2" s="229"/>
    </row>
    <row r="3" ht="16.5" customHeight="1">
      <c r="A3" s="230"/>
      <c r="B3" s="231"/>
      <c r="C3" s="231"/>
      <c r="D3" s="231"/>
      <c r="E3" s="231"/>
      <c r="F3" s="231"/>
      <c r="G3" s="231"/>
      <c r="H3" s="231"/>
      <c r="I3" s="231"/>
      <c r="J3" s="232"/>
    </row>
    <row r="4" ht="16.5" customHeight="1">
      <c r="A4" s="224"/>
      <c r="B4" s="219" t="s">
        <v>38</v>
      </c>
      <c r="C4" s="220"/>
      <c r="D4" s="202" t="s">
        <v>9</v>
      </c>
      <c r="E4" s="248"/>
      <c r="F4" s="248"/>
      <c r="G4" s="248"/>
      <c r="H4" s="248"/>
      <c r="I4" s="248"/>
      <c r="J4" s="224"/>
    </row>
    <row r="5" ht="16.5" customHeight="1">
      <c r="A5" s="239"/>
      <c r="B5" s="220"/>
      <c r="C5" s="220"/>
      <c r="D5" s="249"/>
      <c r="E5" s="250"/>
      <c r="F5" s="46"/>
      <c r="G5" s="46"/>
      <c r="H5" s="250"/>
      <c r="I5" s="46"/>
      <c r="J5" s="239"/>
    </row>
    <row r="6" ht="16.5" customHeight="1">
      <c r="A6" s="223"/>
      <c r="B6" s="219" t="s">
        <v>144</v>
      </c>
      <c r="C6" s="220"/>
      <c r="D6" s="219" t="s">
        <v>146</v>
      </c>
      <c r="E6" s="220"/>
      <c r="F6" s="219" t="s">
        <v>979</v>
      </c>
      <c r="G6" s="220"/>
      <c r="H6" s="219" t="s">
        <v>33</v>
      </c>
      <c r="I6" s="220"/>
      <c r="J6" s="223"/>
    </row>
    <row r="7" ht="16.5" customHeight="1">
      <c r="A7" s="223"/>
      <c r="B7" s="220"/>
      <c r="C7" s="220"/>
      <c r="D7" s="220"/>
      <c r="E7" s="220"/>
      <c r="F7" s="220"/>
      <c r="G7" s="220"/>
      <c r="H7" s="220"/>
      <c r="I7" s="220"/>
      <c r="J7" s="223"/>
    </row>
    <row r="8" ht="16.5" customHeight="1">
      <c r="A8" s="223"/>
      <c r="B8" s="245" t="s">
        <f>VLOOKUP(D4,day8!$B$7:$Z$100,2,FALSE)</f>
        <v>104</v>
      </c>
      <c r="C8" s="244"/>
      <c r="D8" s="245" t="s">
        <f>VLOOKUP(D4,day8!$B$7:$Z$100,3,FALSE)</f>
        <v>117</v>
      </c>
      <c r="E8" s="244"/>
      <c r="F8" s="245" t="s">
        <f>VLOOKUP(D4,day8!$B$7:$G$101,4,FALSE)</f>
        <v>104</v>
      </c>
      <c r="G8" s="244"/>
      <c r="H8" s="245" t="s">
        <f>VLOOKUP(D4,day8!$B$7:$G$101,5,FALSE)</f>
        <v>117</v>
      </c>
      <c r="I8" s="244"/>
      <c r="J8" s="223"/>
    </row>
    <row r="9" ht="16.5" customHeight="1">
      <c r="A9" s="223"/>
      <c r="B9" s="244"/>
      <c r="C9" s="244"/>
      <c r="D9" s="244"/>
      <c r="E9" s="244"/>
      <c r="F9" s="244"/>
      <c r="G9" s="244"/>
      <c r="H9" s="244"/>
      <c r="I9" s="244"/>
      <c r="J9" s="223"/>
    </row>
    <row r="10" ht="16.5" customHeight="1">
      <c r="A10" s="223"/>
      <c r="B10" s="244"/>
      <c r="C10" s="244"/>
      <c r="D10" s="244"/>
      <c r="E10" s="244"/>
      <c r="F10" s="244"/>
      <c r="G10" s="244"/>
      <c r="H10" s="244"/>
      <c r="I10" s="244"/>
      <c r="J10" s="223"/>
    </row>
    <row r="11" ht="16.5" customHeight="1">
      <c r="A11" s="223"/>
      <c r="B11" s="242"/>
      <c r="C11" s="240"/>
      <c r="D11" s="240"/>
      <c r="E11" s="240"/>
      <c r="F11" s="240"/>
      <c r="G11" s="240"/>
      <c r="H11" s="240"/>
      <c r="I11" s="241"/>
      <c r="J11" s="223"/>
    </row>
    <row r="12" ht="16.5" customHeight="1">
      <c r="A12" s="223"/>
      <c r="B12" s="217"/>
      <c r="C12" s="577" t="s">
        <v>1075</v>
      </c>
      <c r="D12" s="237"/>
      <c r="E12" s="578" t="s">
        <f>VLOOKUP(D4,day8!$B$7:$G$101,6,FALSE)</f>
        <v>1048</v>
      </c>
      <c r="F12" s="194"/>
      <c r="G12" s="194"/>
      <c r="H12" s="194"/>
      <c r="I12" s="194"/>
      <c r="J12" s="216"/>
    </row>
    <row r="13" ht="92.25" customHeight="1">
      <c r="A13" s="223"/>
      <c r="B13" s="217"/>
      <c r="C13" s="236"/>
      <c r="D13" s="233"/>
      <c r="E13" s="194"/>
      <c r="F13" s="194"/>
      <c r="G13" s="194"/>
      <c r="H13" s="194"/>
      <c r="I13" s="194"/>
      <c r="J13" s="216"/>
    </row>
    <row r="14" ht="16.5" customHeight="1">
      <c r="A14" s="223"/>
      <c r="B14" s="217"/>
      <c r="C14" s="579" t="s">
        <v>1076</v>
      </c>
      <c r="D14" s="237"/>
      <c r="E14" s="580" t="s">
        <f>VLOOKUP(D4,day8!$B$7:$Z$101,7,FALSE)</f>
        <v>1049</v>
      </c>
      <c r="F14" s="221"/>
      <c r="G14" s="221"/>
      <c r="H14" s="221"/>
      <c r="I14" s="221"/>
      <c r="J14" s="216"/>
    </row>
    <row r="15" ht="90" customHeight="1">
      <c r="A15" s="223"/>
      <c r="B15" s="217"/>
      <c r="C15" s="236"/>
      <c r="D15" s="233"/>
      <c r="E15" s="221"/>
      <c r="F15" s="221"/>
      <c r="G15" s="221"/>
      <c r="H15" s="221"/>
      <c r="I15" s="221"/>
      <c r="J15" s="216"/>
    </row>
    <row r="16" ht="16.5" customHeight="1">
      <c r="A16" s="223"/>
      <c r="B16" s="217"/>
      <c r="C16" s="581" t="s">
        <v>1077</v>
      </c>
      <c r="D16" s="237"/>
      <c r="E16" s="218" t="s">
        <f>VLOOKUP(D4,day8!$B$7:$Z$101,8,FALSE)</f>
        <v>1050</v>
      </c>
      <c r="F16" s="218"/>
      <c r="G16" s="218"/>
      <c r="H16" s="218"/>
      <c r="I16" s="218"/>
      <c r="J16" s="216"/>
    </row>
    <row r="17" ht="74.25" customHeight="1">
      <c r="A17" s="235"/>
      <c r="B17" s="217"/>
      <c r="C17" s="236"/>
      <c r="D17" s="233"/>
      <c r="E17" s="218"/>
      <c r="F17" s="218"/>
      <c r="G17" s="218"/>
      <c r="H17" s="218"/>
      <c r="I17" s="218"/>
      <c r="J17" s="234"/>
    </row>
    <row r="18" ht="16.5" customHeight="1">
      <c r="A18" s="222"/>
      <c r="B18" s="217" t="s">
        <v>297</v>
      </c>
      <c r="C18" s="582" t="s">
        <f>VLOOKUP(D4,day8!$B$7:$Z$100,9,FALSE)</f>
        <v>1051</v>
      </c>
      <c r="D18" s="194"/>
      <c r="E18" s="194"/>
      <c r="F18" s="194"/>
      <c r="G18" s="194"/>
      <c r="H18" s="194"/>
      <c r="I18" s="194"/>
      <c r="J18" s="216"/>
    </row>
    <row r="19" ht="91.5" customHeight="1">
      <c r="A19" s="222"/>
      <c r="B19" s="196"/>
      <c r="C19" s="194"/>
      <c r="D19" s="194"/>
      <c r="E19" s="194"/>
      <c r="F19" s="194"/>
      <c r="G19" s="194"/>
      <c r="H19" s="194"/>
      <c r="I19" s="194"/>
      <c r="J19" s="216"/>
    </row>
    <row r="20" ht="16.5" customHeight="1">
      <c r="A20" s="200"/>
      <c r="B20" s="206"/>
      <c r="C20" s="206"/>
      <c r="D20" s="206"/>
      <c r="E20" s="206"/>
      <c r="F20" s="206"/>
      <c r="G20" s="206"/>
      <c r="H20" s="206"/>
      <c r="I20" s="206"/>
      <c r="J20" s="200"/>
    </row>
  </sheetData>
  <mergeCells count="26">
    <mergeCell ref="E16:I17"/>
    <mergeCell ref="A6:A17"/>
    <mergeCell ref="J6:J17"/>
    <mergeCell ref="E14:I15"/>
    <mergeCell ref="C12:D13"/>
    <mergeCell ref="C16:D17"/>
    <mergeCell ref="B18:B19"/>
    <mergeCell ref="H6:I7"/>
    <mergeCell ref="C14:D15"/>
    <mergeCell ref="A1:J3"/>
    <mergeCell ref="B6:C7"/>
    <mergeCell ref="D6:E7"/>
    <mergeCell ref="F6:G7"/>
    <mergeCell ref="B12:B17"/>
    <mergeCell ref="A4:A5"/>
    <mergeCell ref="J4:J5"/>
    <mergeCell ref="E12:I13"/>
    <mergeCell ref="B11:I11"/>
    <mergeCell ref="F8:G10"/>
    <mergeCell ref="H8:I10"/>
    <mergeCell ref="A20:J20"/>
    <mergeCell ref="B8:C10"/>
    <mergeCell ref="D8:E10"/>
    <mergeCell ref="D4:I5"/>
    <mergeCell ref="B4:C5"/>
    <mergeCell ref="C18:I19"/>
  </mergeCells>
  <phoneticPr fontId="1" type="noConversion"/>
  <dataValidations count="3">
    <dataValidation type="list" errorStyle="information" allowBlank="1" showErrorMessage="1" sqref="F9:G9">
      <formula1>"A,B,C,暂无"</formula1>
    </dataValidation>
    <dataValidation type="list" errorStyle="information" allowBlank="1" showErrorMessage="1" sqref="F11:G11">
      <formula1>"A,B,C,暂无"</formula1>
    </dataValidation>
    <dataValidation type="list" errorStyle="information" allowBlank="1" showErrorMessage="1" sqref="G13:H13">
      <formula1>"A,B,C,暂无"</formula1>
    </dataValidation>
  </dataValidation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9" max="9" width="45.123046875" customWidth="1"/>
  </cols>
  <sheetData>
    <row r="1" ht="16.5" customHeight="1">
      <c r="A1" s="190" t="s">
        <v>38</v>
      </c>
      <c r="B1" s="190" t="s">
        <v>144</v>
      </c>
      <c r="C1" s="190" t="s">
        <v>146</v>
      </c>
      <c r="D1" s="190" t="s">
        <v>979</v>
      </c>
      <c r="E1" s="190" t="s">
        <v>33</v>
      </c>
      <c r="F1" s="190" t="s">
        <v>980</v>
      </c>
      <c r="G1" s="190" t="s">
        <v>148</v>
      </c>
      <c r="H1" s="190" t="s">
        <v>149</v>
      </c>
      <c r="I1" s="190" t="s">
        <v>573</v>
      </c>
    </row>
    <row r="2" ht="203.25" customHeight="1">
      <c r="A2" s="66" t="s">
        <v>5</v>
      </c>
      <c r="B2" s="204" t="s">
        <v>63</v>
      </c>
      <c r="C2" s="204" t="s">
        <v>63</v>
      </c>
      <c r="D2" s="204" t="s">
        <v>63</v>
      </c>
      <c r="E2" s="204" t="s">
        <v>63</v>
      </c>
      <c r="F2" s="113" t="s">
        <v>988</v>
      </c>
      <c r="G2" s="113" t="s">
        <v>989</v>
      </c>
      <c r="H2" s="113" t="s">
        <v>990</v>
      </c>
      <c r="I2" s="203" t="s">
        <v>991</v>
      </c>
    </row>
    <row r="3" ht="189.75" customHeight="1">
      <c r="A3" s="66" t="s">
        <v>16</v>
      </c>
      <c r="B3" s="204" t="s">
        <v>104</v>
      </c>
      <c r="C3" s="204" t="s">
        <v>104</v>
      </c>
      <c r="D3" s="204" t="s">
        <v>117</v>
      </c>
      <c r="E3" s="204" t="s">
        <v>117</v>
      </c>
      <c r="F3" s="113" t="s">
        <v>992</v>
      </c>
      <c r="G3" s="113" t="s">
        <v>993</v>
      </c>
      <c r="H3" s="113" t="s">
        <v>994</v>
      </c>
      <c r="I3" s="583" t="s">
        <v>995</v>
      </c>
    </row>
    <row r="4" ht="189.75" customHeight="1">
      <c r="A4" s="66" t="s">
        <v>18</v>
      </c>
      <c r="B4" s="204" t="s">
        <v>104</v>
      </c>
      <c r="C4" s="204" t="s">
        <v>117</v>
      </c>
      <c r="D4" s="204" t="s">
        <v>104</v>
      </c>
      <c r="E4" s="204" t="s">
        <v>117</v>
      </c>
      <c r="F4" s="113" t="s">
        <v>996</v>
      </c>
      <c r="G4" s="113" t="s">
        <v>997</v>
      </c>
      <c r="H4" s="113" t="s">
        <v>998</v>
      </c>
      <c r="I4" s="584" t="s">
        <v>999</v>
      </c>
    </row>
    <row r="5" ht="149.25" customHeight="1">
      <c r="A5" s="66" t="s">
        <v>13</v>
      </c>
      <c r="B5" s="204" t="s">
        <v>63</v>
      </c>
      <c r="C5" s="204" t="s">
        <v>63</v>
      </c>
      <c r="D5" s="204" t="s">
        <v>63</v>
      </c>
      <c r="E5" s="204" t="s">
        <v>104</v>
      </c>
      <c r="F5" s="113" t="s">
        <v>1000</v>
      </c>
      <c r="G5" s="113" t="s">
        <v>1001</v>
      </c>
      <c r="H5" s="113" t="s">
        <v>1002</v>
      </c>
      <c r="I5" s="203" t="s">
        <v>1003</v>
      </c>
    </row>
    <row r="6" ht="162.75" customHeight="1">
      <c r="A6" s="66" t="s">
        <v>6</v>
      </c>
      <c r="B6" s="204" t="s">
        <v>104</v>
      </c>
      <c r="C6" s="204" t="s">
        <v>63</v>
      </c>
      <c r="D6" s="204" t="s">
        <v>117</v>
      </c>
      <c r="E6" s="204" t="s">
        <v>104</v>
      </c>
      <c r="F6" s="113" t="s">
        <v>1004</v>
      </c>
      <c r="G6" s="113" t="s">
        <v>1005</v>
      </c>
      <c r="H6" s="113" t="s">
        <v>1006</v>
      </c>
      <c r="I6" s="585" t="s">
        <v>1007</v>
      </c>
    </row>
    <row r="7" ht="176.25" customHeight="1">
      <c r="A7" s="66" t="s">
        <v>12</v>
      </c>
      <c r="B7" s="204" t="s">
        <v>104</v>
      </c>
      <c r="C7" s="204" t="s">
        <v>104</v>
      </c>
      <c r="D7" s="204" t="s">
        <v>63</v>
      </c>
      <c r="E7" s="204" t="s">
        <v>104</v>
      </c>
      <c r="F7" s="586" t="s">
        <v>1008</v>
      </c>
      <c r="G7" s="113" t="s">
        <v>1009</v>
      </c>
      <c r="H7" s="113" t="s">
        <v>1010</v>
      </c>
      <c r="I7" s="587" t="s">
        <v>1011</v>
      </c>
    </row>
    <row r="8" ht="189.75" customHeight="1">
      <c r="A8" s="66" t="s">
        <v>14</v>
      </c>
      <c r="B8" s="204" t="s">
        <v>117</v>
      </c>
      <c r="C8" s="204" t="s">
        <v>117</v>
      </c>
      <c r="D8" s="204" t="s">
        <v>104</v>
      </c>
      <c r="E8" s="204" t="s">
        <v>117</v>
      </c>
      <c r="F8" s="113" t="s">
        <v>1012</v>
      </c>
      <c r="G8" s="113" t="s">
        <v>1013</v>
      </c>
      <c r="H8" s="113" t="s">
        <v>1014</v>
      </c>
      <c r="I8" s="588" t="s">
        <v>1015</v>
      </c>
    </row>
    <row r="9" ht="203.25" customHeight="1">
      <c r="A9" s="66" t="s">
        <v>4</v>
      </c>
      <c r="B9" s="204" t="s">
        <v>104</v>
      </c>
      <c r="C9" s="204" t="s">
        <v>63</v>
      </c>
      <c r="D9" s="204" t="s">
        <v>104</v>
      </c>
      <c r="E9" s="204" t="s">
        <v>104</v>
      </c>
      <c r="F9" s="589" t="s">
        <v>1016</v>
      </c>
      <c r="G9" s="590" t="s">
        <v>1017</v>
      </c>
      <c r="H9" s="591" t="s">
        <v>1018</v>
      </c>
      <c r="I9" s="592" t="s">
        <v>1019</v>
      </c>
    </row>
    <row r="10" ht="189.75" customHeight="1">
      <c r="A10" s="66" t="s">
        <v>15</v>
      </c>
      <c r="B10" s="204" t="s">
        <v>104</v>
      </c>
      <c r="C10" s="204" t="s">
        <v>63</v>
      </c>
      <c r="D10" s="204" t="s">
        <v>63</v>
      </c>
      <c r="E10" s="204" t="s">
        <v>63</v>
      </c>
      <c r="F10" s="113" t="s">
        <v>1020</v>
      </c>
      <c r="G10" s="113" t="s">
        <v>1021</v>
      </c>
      <c r="H10" s="113" t="s">
        <v>1022</v>
      </c>
      <c r="I10" s="593" t="s">
        <v>1023</v>
      </c>
    </row>
    <row r="11" ht="315" customHeight="1">
      <c r="A11" s="66" t="s">
        <v>8</v>
      </c>
      <c r="B11" s="204" t="s">
        <v>63</v>
      </c>
      <c r="C11" s="204" t="s">
        <v>104</v>
      </c>
      <c r="D11" s="204" t="s">
        <v>63</v>
      </c>
      <c r="E11" s="204" t="s">
        <v>104</v>
      </c>
      <c r="F11" s="594" t="s">
        <v>1024</v>
      </c>
      <c r="G11" s="113" t="s">
        <v>1025</v>
      </c>
      <c r="H11" s="113" t="s">
        <v>1026</v>
      </c>
      <c r="I11" s="595" t="s">
        <v>1027</v>
      </c>
    </row>
    <row r="12" ht="162.75" customHeight="1">
      <c r="A12" s="66" t="s">
        <v>11</v>
      </c>
      <c r="B12" s="204" t="s">
        <v>104</v>
      </c>
      <c r="C12" s="204" t="s">
        <v>63</v>
      </c>
      <c r="D12" s="204" t="s">
        <v>63</v>
      </c>
      <c r="E12" s="204" t="s">
        <v>104</v>
      </c>
      <c r="F12" s="596" t="s">
        <v>1028</v>
      </c>
      <c r="G12" s="597" t="s">
        <v>1029</v>
      </c>
      <c r="H12" s="113" t="s">
        <v>1030</v>
      </c>
      <c r="I12" s="598" t="s">
        <v>1031</v>
      </c>
    </row>
    <row r="13" ht="51" customHeight="1">
      <c r="A13" s="66" t="s">
        <v>19</v>
      </c>
      <c r="B13" s="204" t="s">
        <v>104</v>
      </c>
      <c r="C13" s="204" t="s">
        <v>63</v>
      </c>
      <c r="D13" s="204" t="s">
        <v>104</v>
      </c>
      <c r="E13" s="204" t="s">
        <v>63</v>
      </c>
      <c r="F13" s="113" t="s">
        <v>1032</v>
      </c>
      <c r="G13" s="113" t="s">
        <v>1033</v>
      </c>
      <c r="H13" s="113" t="s">
        <v>1034</v>
      </c>
      <c r="I13" s="203"/>
    </row>
    <row r="14" ht="315" customHeight="1">
      <c r="A14" s="66" t="s">
        <v>10</v>
      </c>
      <c r="B14" s="204" t="s">
        <v>104</v>
      </c>
      <c r="C14" s="204" t="s">
        <v>104</v>
      </c>
      <c r="D14" s="204" t="s">
        <v>104</v>
      </c>
      <c r="E14" s="204" t="s">
        <v>104</v>
      </c>
      <c r="F14" s="599" t="s">
        <v>1036</v>
      </c>
      <c r="G14" s="600" t="s">
        <v>1037</v>
      </c>
      <c r="H14" s="113" t="s">
        <v>1038</v>
      </c>
      <c r="I14" s="203"/>
    </row>
    <row r="15" ht="51.75" customHeight="1">
      <c r="A15" s="66" t="s">
        <v>17</v>
      </c>
      <c r="B15" s="204" t="s">
        <v>104</v>
      </c>
      <c r="C15" s="204" t="s">
        <v>104</v>
      </c>
      <c r="D15" s="204" t="s">
        <v>117</v>
      </c>
      <c r="E15" s="204" t="s">
        <v>117</v>
      </c>
      <c r="F15" s="601" t="s">
        <v>1040</v>
      </c>
      <c r="G15" s="602" t="s">
        <v>1041</v>
      </c>
      <c r="H15" s="603" t="s">
        <v>1042</v>
      </c>
      <c r="I15" s="203"/>
    </row>
    <row r="16" ht="51" customHeight="1">
      <c r="A16" s="66" t="s">
        <v>3</v>
      </c>
      <c r="B16" s="204" t="s">
        <v>104</v>
      </c>
      <c r="C16" s="204" t="s">
        <v>117</v>
      </c>
      <c r="D16" s="204" t="s">
        <v>104</v>
      </c>
      <c r="E16" s="204" t="s">
        <v>64</v>
      </c>
      <c r="F16" s="113" t="s">
        <v>1044</v>
      </c>
      <c r="G16" s="113" t="s">
        <v>1045</v>
      </c>
      <c r="H16" s="113" t="s">
        <v>1046</v>
      </c>
      <c r="I16" s="203"/>
    </row>
    <row r="17" ht="115.5" customHeight="1">
      <c r="A17" s="66" t="s">
        <v>9</v>
      </c>
      <c r="B17" s="204" t="s">
        <v>104</v>
      </c>
      <c r="C17" s="204" t="s">
        <v>117</v>
      </c>
      <c r="D17" s="204" t="s">
        <v>104</v>
      </c>
      <c r="E17" s="204" t="s">
        <v>117</v>
      </c>
      <c r="F17" s="604" t="s">
        <v>1048</v>
      </c>
      <c r="G17" s="605" t="s">
        <v>1049</v>
      </c>
      <c r="H17" s="113" t="s">
        <v>1050</v>
      </c>
      <c r="I17" s="203"/>
    </row>
  </sheetData>
  <phoneticPr fontId="1" type="noConversion"/>
  <dataValidations count="1">
    <dataValidation type="list" allowBlank="1" showErrorMessage="1" sqref="B2:E17">
      <formula1>"A+,A,A-,B+,B,B-,C+,C"</formula1>
    </dataValidation>
  </dataValidation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4.25" customWidth="1"/>
    <col min="6" max="6" width="28.5" customWidth="1"/>
    <col min="7" max="7" width="20.4990234375" customWidth="1"/>
    <col min="8" max="8" width="24.498046875" customWidth="1"/>
    <col min="9" max="10" width="22.623046875" customWidth="1"/>
  </cols>
  <sheetData>
    <row r="1" ht="16.5" customHeight="1">
      <c r="A1" s="4" t="s">
        <v>143</v>
      </c>
      <c r="B1" s="4" t="s">
        <v>38</v>
      </c>
      <c r="C1" s="4" t="s">
        <v>145</v>
      </c>
      <c r="D1" s="4" t="s">
        <v>146</v>
      </c>
      <c r="E1" s="4" t="s">
        <v>1078</v>
      </c>
      <c r="F1" s="4" t="s">
        <v>568</v>
      </c>
      <c r="G1" s="4" t="s">
        <v>569</v>
      </c>
      <c r="H1" s="4" t="s">
        <v>570</v>
      </c>
      <c r="I1" s="4" t="s">
        <v>571</v>
      </c>
      <c r="J1" s="46" t="s">
        <v>572</v>
      </c>
      <c r="K1" s="46" t="s">
        <v>147</v>
      </c>
      <c r="L1" s="46" t="s">
        <v>148</v>
      </c>
      <c r="M1" s="46" t="s">
        <v>149</v>
      </c>
      <c r="N1" s="4" t="s">
        <v>151</v>
      </c>
      <c r="O1" s="4" t="s">
        <v>573</v>
      </c>
    </row>
    <row r="2" ht="68.25" customHeight="1">
      <c r="A2" s="5" t="s">
        <v>1079</v>
      </c>
      <c r="B2" s="121" t="s">
        <v>1080</v>
      </c>
      <c r="C2" s="4" t="s">
        <v>63</v>
      </c>
      <c r="D2" s="4" t="s">
        <v>63</v>
      </c>
      <c r="E2" s="4" t="s">
        <v>63</v>
      </c>
      <c r="F2" s="4" t="s">
        <v>76</v>
      </c>
      <c r="G2" s="4" t="s">
        <v>76</v>
      </c>
      <c r="H2" s="4" t="s">
        <v>64</v>
      </c>
      <c r="I2" s="4" t="s">
        <v>63</v>
      </c>
      <c r="J2" s="4" t="s">
        <v>64</v>
      </c>
      <c r="O2" s="4" t="s">
        <f>A8&amp;J8&amp;F8&amp;G8&amp;H8</f>
        <v>1081</v>
      </c>
    </row>
    <row r="4" ht="16.5" customHeight="1">
      <c r="F4" s="47" t="s">
        <v>1082</v>
      </c>
      <c r="G4" s="47" t="s">
        <v>1083</v>
      </c>
      <c r="H4" s="47" t="s">
        <v>1084</v>
      </c>
      <c r="I4" s="47" t="s">
        <v>1085</v>
      </c>
      <c r="J4" s="47" t="s">
        <v>684</v>
      </c>
    </row>
    <row r="5" ht="16.5" customHeight="1">
      <c r="F5" s="4" t="s">
        <v>1086</v>
      </c>
      <c r="G5" s="47" t="s">
        <v>1087</v>
      </c>
      <c r="H5" s="47" t="s">
        <v>1088</v>
      </c>
      <c r="I5" s="47" t="s">
        <v>1089</v>
      </c>
      <c r="J5" s="47" t="s">
        <v>689</v>
      </c>
    </row>
    <row r="6" ht="16.5" customHeight="1">
      <c r="F6" s="47" t="s">
        <v>1090</v>
      </c>
      <c r="G6" s="4" t="s">
        <v>1091</v>
      </c>
      <c r="J6" s="47" t="s">
        <v>693</v>
      </c>
    </row>
    <row r="8" ht="16.5" customHeight="1">
      <c r="A8" s="47" t="s">
        <f>SUBSTITUTE(A2,"【xx】",B2)</f>
        <v>1092</v>
      </c>
      <c r="F8" s="47" t="s">
        <f>SUBSTITUTE(IF(F2="A",F4,IF(F2="B",F5,IF(F2="C",F6,""))),"【xx】",B2)</f>
        <v>1093</v>
      </c>
      <c r="G8" s="47" t="s">
        <f>SUBSTITUTE(IF(G2="A",G4,IF(G2="B",G5,IF(G2="C",G6,""))),"【xx】",B2)</f>
        <v>1094</v>
      </c>
      <c r="H8" s="47" t="s">
        <f>SUBSTITUTE(IF(H2="A",H4,IF(H2="B",H5,IF(H2="C",H6,""))),"【xx】",B2)</f>
        <v>1095</v>
      </c>
      <c r="I8" s="47" t="s">
        <f>SUBSTITUTE(IF(I2="A",I4,IF(I2="B",I5,IF(I2="C",I6,""))),"【xx】",B2)</f>
        <v>1096</v>
      </c>
      <c r="J8" s="47" t="s">
        <f>SUBSTITUTE(IF(J2="A",J4,IF(J2="B",J5,IF(J2="C",J6,""))),"【xx】",B2)</f>
        <v>1097</v>
      </c>
    </row>
    <row r="10" ht="16.5" customHeight="1">
      <c r="J10" s="4" t="s">
        <v>1098</v>
      </c>
    </row>
    <row r="11" ht="16.5" customHeight="1">
      <c r="B11" s="121" t="s">
        <v>236</v>
      </c>
      <c r="C11" s="7" t="s">
        <v>57</v>
      </c>
      <c r="D11" s="7" t="s">
        <v>57</v>
      </c>
      <c r="E11" s="59" t="s">
        <v>57</v>
      </c>
      <c r="F11" s="7" t="s">
        <v>57</v>
      </c>
      <c r="G11" s="7" t="s">
        <v>57</v>
      </c>
      <c r="H11" s="7" t="s">
        <v>63</v>
      </c>
      <c r="I11" s="65" t="s">
        <v>63</v>
      </c>
      <c r="J11" s="7" t="s">
        <v>57</v>
      </c>
      <c r="K11" s="66" t="s">
        <v>1099</v>
      </c>
      <c r="L11" s="66" t="s">
        <v>1100</v>
      </c>
      <c r="M11" s="66" t="s">
        <v>1101</v>
      </c>
      <c r="N11" s="7" t="s">
        <v>1102</v>
      </c>
    </row>
    <row r="12" ht="39" customHeight="1">
      <c r="B12" s="121" t="s">
        <v>273</v>
      </c>
      <c r="C12" s="7" t="s">
        <v>57</v>
      </c>
      <c r="D12" s="7" t="s">
        <v>63</v>
      </c>
      <c r="E12" s="59" t="s">
        <v>63</v>
      </c>
      <c r="F12" s="7" t="s">
        <v>57</v>
      </c>
      <c r="G12" s="7" t="s">
        <v>57</v>
      </c>
      <c r="H12" s="7" t="s">
        <v>104</v>
      </c>
      <c r="I12" s="65" t="s">
        <v>63</v>
      </c>
      <c r="J12" s="7" t="s">
        <v>63</v>
      </c>
      <c r="K12" s="606" t="s">
        <v>1103</v>
      </c>
      <c r="L12" s="607" t="s">
        <v>1104</v>
      </c>
      <c r="M12" s="66" t="s">
        <v>631</v>
      </c>
      <c r="N12" s="7" t="s">
        <v>1105</v>
      </c>
    </row>
    <row r="13" ht="39" customHeight="1">
      <c r="B13" s="121" t="s">
        <v>232</v>
      </c>
      <c r="C13" s="7" t="s">
        <v>63</v>
      </c>
      <c r="D13" s="7" t="s">
        <v>63</v>
      </c>
      <c r="E13" s="59" t="s">
        <v>63</v>
      </c>
      <c r="F13" s="7" t="s">
        <v>57</v>
      </c>
      <c r="G13" s="7" t="s">
        <v>63</v>
      </c>
      <c r="H13" s="7" t="s">
        <v>104</v>
      </c>
      <c r="I13" s="65" t="s">
        <v>64</v>
      </c>
      <c r="J13" s="7" t="s">
        <v>63</v>
      </c>
      <c r="K13" s="608" t="s">
        <v>1106</v>
      </c>
      <c r="L13" s="66" t="s">
        <v>1107</v>
      </c>
      <c r="M13" s="66" t="s">
        <v>1108</v>
      </c>
      <c r="N13" s="7" t="s">
        <v>1109</v>
      </c>
    </row>
    <row r="14" ht="77.25" customHeight="1">
      <c r="B14" s="121" t="s">
        <v>705</v>
      </c>
      <c r="C14" s="7" t="s">
        <v>104</v>
      </c>
      <c r="D14" s="7" t="s">
        <v>104</v>
      </c>
      <c r="E14" s="59" t="s">
        <v>104</v>
      </c>
      <c r="F14" s="114" t="s">
        <v>57</v>
      </c>
      <c r="G14" s="7" t="s">
        <v>117</v>
      </c>
      <c r="H14" s="7" t="s">
        <v>104</v>
      </c>
      <c r="I14" s="65" t="s">
        <v>63</v>
      </c>
      <c r="J14" s="7" t="s">
        <v>104</v>
      </c>
      <c r="K14" s="609" t="s">
        <v>1110</v>
      </c>
      <c r="L14" s="610" t="s">
        <v>1111</v>
      </c>
      <c r="M14" s="66" t="s">
        <v>1112</v>
      </c>
      <c r="N14" s="7" t="s">
        <v>1113</v>
      </c>
    </row>
    <row r="15" ht="77.25" customHeight="1">
      <c r="B15" s="122" t="s">
        <v>251</v>
      </c>
      <c r="C15" s="7" t="s">
        <v>104</v>
      </c>
      <c r="D15" s="7" t="s">
        <v>104</v>
      </c>
      <c r="E15" s="59" t="s">
        <v>104</v>
      </c>
      <c r="F15" s="7" t="s">
        <v>57</v>
      </c>
      <c r="G15" s="7" t="s">
        <v>311</v>
      </c>
      <c r="H15" s="7" t="s">
        <v>104</v>
      </c>
      <c r="I15" s="65" t="s">
        <v>57</v>
      </c>
      <c r="J15" s="7" t="s">
        <v>104</v>
      </c>
      <c r="K15" s="611" t="s">
        <v>1114</v>
      </c>
      <c r="L15" s="612" t="s">
        <v>1115</v>
      </c>
      <c r="M15" s="66" t="s">
        <v>1116</v>
      </c>
      <c r="N15" s="7" t="s">
        <v>1117</v>
      </c>
    </row>
    <row r="16" ht="39" customHeight="1">
      <c r="B16" s="121" t="s">
        <v>259</v>
      </c>
      <c r="C16" s="7" t="s">
        <v>117</v>
      </c>
      <c r="D16" s="7" t="s">
        <v>117</v>
      </c>
      <c r="E16" s="59" t="s">
        <v>117</v>
      </c>
      <c r="F16" s="7" t="s">
        <v>63</v>
      </c>
      <c r="G16" s="7" t="s">
        <v>104</v>
      </c>
      <c r="H16" s="7" t="s">
        <v>104</v>
      </c>
      <c r="I16" s="65" t="s">
        <v>64</v>
      </c>
      <c r="J16" s="7" t="s">
        <v>104</v>
      </c>
      <c r="K16" s="613" t="s">
        <v>1118</v>
      </c>
      <c r="L16" s="66" t="s">
        <v>1119</v>
      </c>
      <c r="M16" s="66" t="s">
        <v>1120</v>
      </c>
      <c r="N16" s="7" t="s">
        <v>1121</v>
      </c>
    </row>
    <row r="17" ht="16.5" customHeight="1">
      <c r="B17" s="121" t="s">
        <v>703</v>
      </c>
      <c r="C17" s="7" t="s">
        <v>104</v>
      </c>
      <c r="D17" s="7" t="s">
        <v>63</v>
      </c>
      <c r="E17" s="59" t="s">
        <v>104</v>
      </c>
      <c r="F17" s="7" t="s">
        <v>63</v>
      </c>
      <c r="G17" s="7" t="s">
        <v>117</v>
      </c>
      <c r="H17" s="7" t="s">
        <v>104</v>
      </c>
      <c r="I17" s="65" t="s">
        <v>64</v>
      </c>
      <c r="J17" s="7" t="s">
        <v>117</v>
      </c>
      <c r="K17" s="66" t="s">
        <v>1122</v>
      </c>
      <c r="L17" s="66" t="s">
        <v>1123</v>
      </c>
      <c r="M17" s="66" t="s">
        <v>1124</v>
      </c>
      <c r="N17" s="7" t="s">
        <v>1125</v>
      </c>
    </row>
    <row r="18" ht="141" customHeight="1">
      <c r="B18" s="121" t="s">
        <v>263</v>
      </c>
      <c r="C18" s="7" t="s">
        <v>64</v>
      </c>
      <c r="D18" s="7" t="s">
        <v>117</v>
      </c>
      <c r="E18" s="59" t="s">
        <v>117</v>
      </c>
      <c r="F18" s="7" t="s">
        <v>63</v>
      </c>
      <c r="G18" s="7" t="s">
        <v>64</v>
      </c>
      <c r="H18" s="7" t="s">
        <v>64</v>
      </c>
      <c r="I18" s="65" t="s">
        <v>64</v>
      </c>
      <c r="J18" s="7" t="s">
        <v>64</v>
      </c>
      <c r="K18" s="614" t="s">
        <v>1126</v>
      </c>
      <c r="L18" s="615" t="s">
        <v>1127</v>
      </c>
      <c r="M18" s="66" t="s">
        <v>1128</v>
      </c>
      <c r="N18" s="7" t="s">
        <v>1129</v>
      </c>
    </row>
    <row r="19" ht="16.5" customHeight="1">
      <c r="B19" s="121" t="s">
        <v>241</v>
      </c>
      <c r="C19" s="7" t="s">
        <v>64</v>
      </c>
      <c r="D19" s="7" t="s">
        <v>64</v>
      </c>
      <c r="E19" s="59" t="s">
        <v>64</v>
      </c>
      <c r="F19" s="7" t="s">
        <v>63</v>
      </c>
      <c r="G19" s="7" t="s">
        <v>64</v>
      </c>
      <c r="H19" s="7" t="s">
        <v>64</v>
      </c>
      <c r="I19" s="65" t="s">
        <v>64</v>
      </c>
      <c r="J19" s="7" t="s">
        <v>64</v>
      </c>
      <c r="K19" s="66" t="s">
        <v>1130</v>
      </c>
      <c r="L19" s="66" t="s">
        <v>1131</v>
      </c>
      <c r="M19" s="66" t="s">
        <v>1132</v>
      </c>
      <c r="N19" s="7" t="s">
        <v>1133</v>
      </c>
    </row>
    <row r="20" ht="16.5" customHeight="1">
      <c r="B20" s="123" t="s">
        <v>278</v>
      </c>
      <c r="C20" s="7" t="s">
        <v>64</v>
      </c>
      <c r="D20" s="7" t="s">
        <v>64</v>
      </c>
      <c r="E20" s="59" t="s">
        <v>117</v>
      </c>
      <c r="F20" s="7" t="s">
        <v>63</v>
      </c>
      <c r="G20" s="59" t="s">
        <v>64</v>
      </c>
      <c r="H20" s="7" t="s">
        <v>64</v>
      </c>
      <c r="I20" s="65" t="s">
        <v>64</v>
      </c>
      <c r="J20" s="7" t="s">
        <v>64</v>
      </c>
      <c r="K20" s="66" t="s">
        <v>1134</v>
      </c>
      <c r="L20" s="66" t="s">
        <v>1135</v>
      </c>
      <c r="M20" s="66" t="s">
        <v>1136</v>
      </c>
      <c r="N20" s="7" t="s">
        <v>1137</v>
      </c>
    </row>
    <row r="21" ht="39" customHeight="1">
      <c r="B21" s="121" t="s">
        <v>246</v>
      </c>
      <c r="C21" s="7" t="s">
        <v>64</v>
      </c>
      <c r="D21" s="7" t="s">
        <v>64</v>
      </c>
      <c r="E21" s="59" t="s">
        <v>64</v>
      </c>
      <c r="F21" s="7" t="s">
        <v>64</v>
      </c>
      <c r="G21" s="59" t="s">
        <v>64</v>
      </c>
      <c r="H21" s="7" t="s">
        <v>64</v>
      </c>
      <c r="I21" s="7" t="s">
        <v>64</v>
      </c>
      <c r="J21" s="7" t="s">
        <v>64</v>
      </c>
      <c r="K21" s="616" t="s">
        <v>1138</v>
      </c>
      <c r="L21" s="617" t="s">
        <v>1139</v>
      </c>
      <c r="M21" s="618" t="s">
        <v>1140</v>
      </c>
      <c r="N21" s="7" t="s">
        <v>1141</v>
      </c>
    </row>
    <row r="22" ht="128.25" customHeight="1">
      <c r="B22" s="121" t="s">
        <v>256</v>
      </c>
      <c r="C22" s="7" t="s">
        <v>64</v>
      </c>
      <c r="D22" s="7" t="s">
        <v>137</v>
      </c>
      <c r="E22" s="59" t="s">
        <v>64</v>
      </c>
      <c r="F22" s="7" t="s">
        <v>64</v>
      </c>
      <c r="G22" s="59" t="s">
        <v>64</v>
      </c>
      <c r="H22" s="7" t="s">
        <v>64</v>
      </c>
      <c r="I22" s="65" t="s">
        <v>64</v>
      </c>
      <c r="J22" s="7" t="s">
        <v>64</v>
      </c>
      <c r="K22" s="619" t="s">
        <v>1142</v>
      </c>
      <c r="L22" s="620" t="s">
        <v>1143</v>
      </c>
      <c r="M22" s="621" t="s">
        <v>1144</v>
      </c>
      <c r="N22" s="7" t="s">
        <v>1145</v>
      </c>
    </row>
    <row r="23" ht="26.25" customHeight="1">
      <c r="B23" s="121" t="s">
        <v>268</v>
      </c>
      <c r="C23" s="7" t="s">
        <v>137</v>
      </c>
      <c r="D23" s="7" t="s">
        <v>137</v>
      </c>
      <c r="E23" s="59" t="s">
        <v>311</v>
      </c>
      <c r="F23" s="7" t="s">
        <v>64</v>
      </c>
      <c r="G23" s="7" t="s">
        <v>64</v>
      </c>
      <c r="H23" s="7" t="s">
        <v>137</v>
      </c>
      <c r="I23" s="65" t="s">
        <v>64</v>
      </c>
      <c r="J23" s="7" t="s">
        <v>64</v>
      </c>
      <c r="K23" s="66" t="s">
        <v>1146</v>
      </c>
      <c r="L23" s="622" t="s">
        <v>1147</v>
      </c>
      <c r="M23" s="66" t="s">
        <v>1148</v>
      </c>
      <c r="N23" s="7" t="s">
        <v>1081</v>
      </c>
    </row>
    <row r="31" ht="16.5" customHeight="1">
      <c r="A31" s="3" t="s">
        <v>283</v>
      </c>
    </row>
  </sheetData>
  <mergeCells count="1">
    <mergeCell ref="A31:H37"/>
  </mergeCells>
  <phoneticPr fontId="1" type="noConversion"/>
  <dataValidations count="6">
    <dataValidation type="list" allowBlank="1" showErrorMessage="1" sqref="J2">
      <formula1>"A,B,C"</formula1>
    </dataValidation>
    <dataValidation type="list" allowBlank="1" showErrorMessage="1" sqref="C2:D2">
      <formula1>"A,B,C"</formula1>
    </dataValidation>
    <dataValidation type="list" allowBlank="1" showErrorMessage="1" sqref="E2">
      <formula1>"A,B,C"</formula1>
    </dataValidation>
    <dataValidation type="list" allowBlank="1" showErrorMessage="1" sqref="C11:E20 D21:E23">
      <formula1>"A+,A,A-,B+,B,B-,C+,C"</formula1>
    </dataValidation>
    <dataValidation type="list" allowBlank="1" showErrorMessage="1" sqref="F2:I2">
      <formula1>"A,B,C"</formula1>
    </dataValidation>
    <dataValidation type="list" allowBlank="1" showErrorMessage="1" sqref="C23 F15:F20 H11:H17 I11:I12 I14:I16">
      <formula1>"A+,A,A-,B+,B,B-,C+,C"</formula1>
    </dataValidation>
  </dataValidation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sheetData>
    <row r="1" ht="16.5" customHeight="1">
      <c r="A1" s="243" t="s">
        <v>1149</v>
      </c>
      <c r="B1" s="247"/>
      <c r="C1" s="247"/>
      <c r="D1" s="247"/>
      <c r="E1" s="247"/>
      <c r="F1" s="247"/>
      <c r="G1" s="247"/>
      <c r="H1" s="247"/>
      <c r="I1" s="247"/>
      <c r="J1" s="247"/>
      <c r="K1" s="247"/>
      <c r="L1" s="247"/>
      <c r="M1" s="243"/>
      <c r="N1" s="243"/>
      <c r="O1" s="243"/>
      <c r="P1" s="255"/>
      <c r="Q1" s="255"/>
      <c r="R1" s="255"/>
      <c r="S1" s="255"/>
      <c r="T1" s="255"/>
      <c r="U1" s="255"/>
    </row>
    <row r="2" ht="16.5" customHeight="1">
      <c r="A2" s="247"/>
      <c r="B2" s="247"/>
      <c r="C2" s="247"/>
      <c r="D2" s="247"/>
      <c r="E2" s="247"/>
      <c r="F2" s="247"/>
      <c r="G2" s="247"/>
      <c r="H2" s="247"/>
      <c r="I2" s="247"/>
      <c r="J2" s="247"/>
      <c r="K2" s="247"/>
      <c r="L2" s="247"/>
      <c r="M2" s="243"/>
      <c r="N2" s="243"/>
      <c r="O2" s="243"/>
      <c r="P2" s="255"/>
      <c r="Q2" s="255"/>
      <c r="R2" s="255"/>
      <c r="S2" s="255"/>
      <c r="T2" s="255"/>
      <c r="U2" s="255"/>
    </row>
    <row r="3" ht="16.5" customHeight="1">
      <c r="A3" s="247"/>
      <c r="B3" s="247"/>
      <c r="C3" s="247"/>
      <c r="D3" s="247"/>
      <c r="E3" s="247"/>
      <c r="F3" s="247"/>
      <c r="G3" s="247"/>
      <c r="H3" s="247"/>
      <c r="I3" s="247"/>
      <c r="J3" s="247"/>
      <c r="K3" s="247"/>
      <c r="L3" s="247"/>
      <c r="M3" s="243"/>
      <c r="N3" s="243"/>
      <c r="O3" s="243"/>
      <c r="P3" s="255"/>
      <c r="Q3" s="255"/>
      <c r="R3" s="255"/>
      <c r="S3" s="255"/>
      <c r="T3" s="255"/>
      <c r="U3" s="255"/>
    </row>
    <row r="4" ht="29.25" customHeight="1">
      <c r="A4" s="255" t="s">
        <v>577</v>
      </c>
      <c r="B4" s="255" t="s">
        <v>578</v>
      </c>
      <c r="C4" s="255" t="s">
        <v>579</v>
      </c>
      <c r="D4" s="255"/>
      <c r="E4" s="255"/>
      <c r="F4" s="255"/>
      <c r="G4" s="255" t="s">
        <v>579</v>
      </c>
      <c r="H4" s="255" t="s">
        <v>580</v>
      </c>
      <c r="I4" s="623" t="s">
        <v>581</v>
      </c>
      <c r="J4" s="624" t="s">
        <v>582</v>
      </c>
      <c r="K4" s="625" t="s">
        <v>583</v>
      </c>
      <c r="L4" s="626" t="s">
        <v>584</v>
      </c>
      <c r="M4" s="256"/>
      <c r="N4" s="256"/>
      <c r="O4" s="256"/>
      <c r="P4" s="255" t="s">
        <v>585</v>
      </c>
      <c r="Q4" s="255" t="s">
        <v>586</v>
      </c>
      <c r="R4" s="255" t="s">
        <v>587</v>
      </c>
      <c r="S4" s="255" t="s">
        <v>588</v>
      </c>
      <c r="T4" s="255" t="s">
        <v>572</v>
      </c>
      <c r="U4" s="255" t="s">
        <v>573</v>
      </c>
    </row>
    <row r="5" ht="315" customHeight="1">
      <c r="A5" s="257" t="n">
        <v>1</v>
      </c>
      <c r="B5" s="163" t="s">
        <v>4</v>
      </c>
      <c r="C5" s="163" t="s">
        <v>4</v>
      </c>
      <c r="D5" s="247" t="s">
        <v>63</v>
      </c>
      <c r="E5" s="247" t="s">
        <v>63</v>
      </c>
      <c r="F5" s="247" t="s">
        <v>57</v>
      </c>
      <c r="G5" s="163" t="s">
        <v>4</v>
      </c>
      <c r="H5" s="258" t="n">
        <v>286</v>
      </c>
      <c r="I5" s="258" t="n">
        <v>100</v>
      </c>
      <c r="J5" s="258" t="n">
        <v>48</v>
      </c>
      <c r="K5" s="258" t="n">
        <v>58</v>
      </c>
      <c r="L5" s="258" t="n">
        <v>80</v>
      </c>
      <c r="M5" s="125" t="s">
        <v>1150</v>
      </c>
      <c r="N5" s="125" t="s">
        <v>1151</v>
      </c>
      <c r="O5" s="125" t="s">
        <v>1152</v>
      </c>
      <c r="P5" s="255" t="s">
        <f>IF(I5=0,"C",IF(RANK(I5,$I$5:$I$20,0)&lt;=ROUNDUP((COUNT($I$5:$I$20)-COUNTIF($I$5:$I$20,0))*25%,0),"A",IF(RANK(I5,$I$5:$I$20,0)&lt;=ROUNDUP((COUNT($I$5:$I$20)-COUNTIF($I$5:$I$20,0))*50%,0),"A-",IF(RANK(I5,$I$5:$I$20,0)&lt;=ROUNDUP((COUNT($I$5:$I$20)-COUNTIF($I$5:$I$20,0))*75%,0),"B+","B"))))</f>
        <v>63</v>
      </c>
      <c r="Q5" s="255" t="s">
        <f>IF(J5=0,"C",IF(RANK(J5,$J$5:$J$20,0)&lt;=ROUNDUP((COUNT($J$5:$J$20)-COUNTIF($J$5:$J$20,0))*25%,0),"A",IF(RANK(J5,$J$5:$J$20,0)&lt;=ROUNDUP((COUNT($J$5:$J$20)-COUNTIF($J$5:$J$20,0))*50%,0),"A-",IF(RANK(J5,$J$5:$J$20,0)&lt;=ROUNDUP((COUNT($J$5:$J$20)-COUNTIF($J$5:$J$20,0))*75%,0),"B+","B"))))</f>
        <v>104</v>
      </c>
      <c r="R5" s="255" t="s">
        <f>IF(K5=0,"C",IF(RANK(K5,$K$5:$K$20,0)&lt;=ROUNDUP((COUNT($K$5:$K$20)-COUNTIF($K$5:$K$20,0))*25%,0),"A",IF(RANK(K5,$K$5:$K$20,0)&lt;=ROUNDUP((COUNT($K$5:$K$20)-COUNTIF($K$5:$K$20,0))*50%,0),"A-",IF(RANK(K5,$K$5:$K$20,0)&lt;=ROUNDUP((COUNT($K$5:$K$20)-COUNTIF($K$5:$K$20,0))*75%,0),"B+","B"))))</f>
        <v>63</v>
      </c>
      <c r="S5" s="255" t="s">
        <f>IF(L5=0,"C",IF(RANK(L5,$L$5:$L$20,0)&lt;=ROUNDUP((COUNT($L$5:$L$20)-COUNTIF($L$5:$L$20,0))*25%,0),"A",IF(RANK(L5,$L$5:$L$20,0)&lt;=ROUNDUP((COUNT($L$5:$L$20)-COUNTIF($L$5:$L$20,0))*50%,0),"A-",IF(RANK(L5,$L$5:$L$20,0)&lt;=ROUNDUP((COUNT($L$5:$L$20)-COUNTIF($L$5:$L$20,0))*75%,0),"B+","B"))))</f>
        <v>63</v>
      </c>
      <c r="T5" s="255" t="s">
        <f>IF(H5&lt;20,"C",IF(RANK(H5,$H$5:$H$20,0)&lt;=ROUNDUP(COUNT($H$5:$H$20)*25%,0),"A",IF(RANK(H5,$H$5:$H$20,0)&lt;=ROUNDUP(COUNT($H$5:$H$20)*50%,0),"A-",IF(RANK(H5,$H$5:$H$20,0)&lt;=ROUNDUP(COUNT($H$5:$H$20)*75%,0),"B+","B"))))</f>
        <v>63</v>
      </c>
      <c r="U5" s="627" t="s">
        <v>1153</v>
      </c>
    </row>
    <row r="6" ht="315" customHeight="1">
      <c r="A6" s="257" t="n">
        <v>2</v>
      </c>
      <c r="B6" s="163" t="s">
        <v>6</v>
      </c>
      <c r="C6" s="163" t="s">
        <v>6</v>
      </c>
      <c r="D6" s="247" t="s">
        <v>57</v>
      </c>
      <c r="E6" s="247" t="s">
        <v>63</v>
      </c>
      <c r="F6" s="247" t="s">
        <v>57</v>
      </c>
      <c r="G6" s="163" t="s">
        <v>6</v>
      </c>
      <c r="H6" s="258" t="n">
        <v>238</v>
      </c>
      <c r="I6" s="258" t="n">
        <v>100</v>
      </c>
      <c r="J6" s="258" t="n">
        <v>98</v>
      </c>
      <c r="K6" s="258" t="n">
        <v>0</v>
      </c>
      <c r="L6" s="258" t="n">
        <v>40</v>
      </c>
      <c r="M6" s="125" t="s">
        <v>1154</v>
      </c>
      <c r="N6" s="125" t="s">
        <v>1155</v>
      </c>
      <c r="O6" s="125" t="s">
        <v>1156</v>
      </c>
      <c r="P6" s="255" t="s">
        <f>IF(I6=0,"C",IF(RANK(I6,$I$5:$I$20,0)&lt;=ROUNDUP((COUNT($I$5:$I$20)-COUNTIF($I$5:$I$20,0))*25%,0),"A",IF(RANK(I6,$I$5:$I$20,0)&lt;=ROUNDUP((COUNT($I$5:$I$20)-COUNTIF($I$5:$I$20,0))*50%,0),"A-",IF(RANK(I6,$I$5:$I$20,0)&lt;=ROUNDUP((COUNT($I$5:$I$20)-COUNTIF($I$5:$I$20,0))*75%,0),"B+","B"))))</f>
        <v>63</v>
      </c>
      <c r="Q6" s="255" t="s">
        <f>IF(J6=0,"C",IF(RANK(J6,$J$5:$J$20,0)&lt;=ROUNDUP((COUNT($J$5:$J$20)-COUNTIF($J$5:$J$20,0))*25%,0),"A",IF(RANK(J6,$J$5:$J$20,0)&lt;=ROUNDUP((COUNT($J$5:$J$20)-COUNTIF($J$5:$J$20,0))*50%,0),"A-",IF(RANK(J6,$J$5:$J$20,0)&lt;=ROUNDUP((COUNT($J$5:$J$20)-COUNTIF($J$5:$J$20,0))*75%,0),"B+","B"))))</f>
        <v>63</v>
      </c>
      <c r="R6" s="255" t="s">
        <f>IF(K6=0,"C",IF(RANK(K6,$K$5:$K$20,0)&lt;=ROUNDUP((COUNT($K$5:$K$20)-COUNTIF($K$5:$K$20,0))*25%,0),"A",IF(RANK(K6,$K$5:$K$20,0)&lt;=ROUNDUP((COUNT($K$5:$K$20)-COUNTIF($K$5:$K$20,0))*50%,0),"A-",IF(RANK(K6,$K$5:$K$20,0)&lt;=ROUNDUP((COUNT($K$5:$K$20)-COUNTIF($K$5:$K$20,0))*75%,0),"B+","B"))))</f>
        <v>76</v>
      </c>
      <c r="S6" s="255" t="s">
        <f>IF(L6=0,"C",IF(RANK(L6,$L$5:$L$20,0)&lt;=ROUNDUP((COUNT($L$5:$L$20)-COUNTIF($L$5:$L$20,0))*25%,0),"A",IF(RANK(L6,$L$5:$L$20,0)&lt;=ROUNDUP((COUNT($L$5:$L$20)-COUNTIF($L$5:$L$20,0))*50%,0),"A-",IF(RANK(L6,$L$5:$L$20,0)&lt;=ROUNDUP((COUNT($L$5:$L$20)-COUNTIF($L$5:$L$20,0))*75%,0),"B+","B"))))</f>
        <v>63</v>
      </c>
      <c r="T6" s="255" t="s">
        <f>IF(H6&lt;20,"C",IF(RANK(H6,$H$5:$H$20,0)&lt;=ROUNDUP(COUNT($H$5:$H$20)*25%,0),"A",IF(RANK(H6,$H$5:$H$20,0)&lt;=ROUNDUP(COUNT($H$5:$H$20)*50%,0),"A-",IF(RANK(H6,$H$5:$H$20,0)&lt;=ROUNDUP(COUNT($H$5:$H$20)*75%,0),"B+","B"))))</f>
        <v>63</v>
      </c>
      <c r="U6" s="628" t="s">
        <v>1157</v>
      </c>
    </row>
    <row r="7" ht="315" customHeight="1">
      <c r="A7" s="257" t="n">
        <v>3</v>
      </c>
      <c r="B7" s="163" t="s">
        <v>8</v>
      </c>
      <c r="C7" s="163" t="s">
        <v>8</v>
      </c>
      <c r="D7" s="247" t="s">
        <v>63</v>
      </c>
      <c r="E7" s="247" t="s">
        <v>63</v>
      </c>
      <c r="F7" s="247" t="s">
        <v>63</v>
      </c>
      <c r="G7" s="163" t="s">
        <v>8</v>
      </c>
      <c r="H7" s="258" t="n">
        <v>232</v>
      </c>
      <c r="I7" s="258" t="n">
        <v>100</v>
      </c>
      <c r="J7" s="258" t="n">
        <v>100</v>
      </c>
      <c r="K7" s="258" t="n">
        <v>12</v>
      </c>
      <c r="L7" s="258" t="n">
        <v>20</v>
      </c>
      <c r="M7" s="629" t="s">
        <v>1158</v>
      </c>
      <c r="N7" s="125" t="s">
        <v>1159</v>
      </c>
      <c r="O7" s="125" t="s">
        <v>1160</v>
      </c>
      <c r="P7" s="255" t="s">
        <f>IF(I7=0,"C",IF(RANK(I7,$I$5:$I$20,0)&lt;=ROUNDUP((COUNT($I$5:$I$20)-COUNTIF($I$5:$I$20,0))*25%,0),"A",IF(RANK(I7,$I$5:$I$20,0)&lt;=ROUNDUP((COUNT($I$5:$I$20)-COUNTIF($I$5:$I$20,0))*50%,0),"A-",IF(RANK(I7,$I$5:$I$20,0)&lt;=ROUNDUP((COUNT($I$5:$I$20)-COUNTIF($I$5:$I$20,0))*75%,0),"B+","B"))))</f>
        <v>63</v>
      </c>
      <c r="Q7" s="255" t="s">
        <f>IF(J7=0,"C",IF(RANK(J7,$J$5:$J$20,0)&lt;=ROUNDUP((COUNT($J$5:$J$20)-COUNTIF($J$5:$J$20,0))*25%,0),"A",IF(RANK(J7,$J$5:$J$20,0)&lt;=ROUNDUP((COUNT($J$5:$J$20)-COUNTIF($J$5:$J$20,0))*50%,0),"A-",IF(RANK(J7,$J$5:$J$20,0)&lt;=ROUNDUP((COUNT($J$5:$J$20)-COUNTIF($J$5:$J$20,0))*75%,0),"B+","B"))))</f>
        <v>63</v>
      </c>
      <c r="R7" s="255" t="s">
        <f>IF(K7=0,"C",IF(RANK(K7,$K$5:$K$20,0)&lt;=ROUNDUP((COUNT($K$5:$K$20)-COUNTIF($K$5:$K$20,0))*25%,0),"A",IF(RANK(K7,$K$5:$K$20,0)&lt;=ROUNDUP((COUNT($K$5:$K$20)-COUNTIF($K$5:$K$20,0))*50%,0),"A-",IF(RANK(K7,$K$5:$K$20,0)&lt;=ROUNDUP((COUNT($K$5:$K$20)-COUNTIF($K$5:$K$20,0))*75%,0),"B+","B"))))</f>
        <v>104</v>
      </c>
      <c r="S7" s="255" t="s">
        <f>IF(L7=0,"C",IF(RANK(L7,$L$5:$L$20,0)&lt;=ROUNDUP((COUNT($L$5:$L$20)-COUNTIF($L$5:$L$20,0))*25%,0),"A",IF(RANK(L7,$L$5:$L$20,0)&lt;=ROUNDUP((COUNT($L$5:$L$20)-COUNTIF($L$5:$L$20,0))*50%,0),"A-",IF(RANK(L7,$L$5:$L$20,0)&lt;=ROUNDUP((COUNT($L$5:$L$20)-COUNTIF($L$5:$L$20,0))*75%,0),"B+","B"))))</f>
        <v>104</v>
      </c>
      <c r="T7" s="255" t="s">
        <f>IF(H7&lt;20,"C",IF(RANK(H7,$H$5:$H$20,0)&lt;=ROUNDUP(COUNT($H$5:$H$20)*25%,0),"A",IF(RANK(H7,$H$5:$H$20,0)&lt;=ROUNDUP(COUNT($H$5:$H$20)*50%,0),"A-",IF(RANK(H7,$H$5:$H$20,0)&lt;=ROUNDUP(COUNT($H$5:$H$20)*75%,0),"B+","B"))))</f>
        <v>63</v>
      </c>
      <c r="U7" s="630" t="s">
        <v>1161</v>
      </c>
    </row>
    <row r="8" ht="315" customHeight="1">
      <c r="A8" s="257" t="n">
        <v>3</v>
      </c>
      <c r="B8" s="163" t="s">
        <v>15</v>
      </c>
      <c r="C8" s="163" t="s">
        <v>15</v>
      </c>
      <c r="D8" s="247" t="s">
        <v>63</v>
      </c>
      <c r="E8" s="247" t="s">
        <v>104</v>
      </c>
      <c r="F8" s="247" t="s">
        <v>63</v>
      </c>
      <c r="G8" s="163" t="s">
        <v>15</v>
      </c>
      <c r="H8" s="258" t="n">
        <v>228</v>
      </c>
      <c r="I8" s="258" t="n">
        <v>100</v>
      </c>
      <c r="J8" s="258" t="n">
        <v>70</v>
      </c>
      <c r="K8" s="258" t="n">
        <v>58</v>
      </c>
      <c r="L8" s="258" t="n">
        <v>0</v>
      </c>
      <c r="M8" s="125" t="s">
        <v>1162</v>
      </c>
      <c r="N8" s="125" t="s">
        <v>1163</v>
      </c>
      <c r="O8" s="125" t="s">
        <v>1164</v>
      </c>
      <c r="P8" s="255" t="s">
        <f>IF(I8=0,"C",IF(RANK(I8,$I$5:$I$20,0)&lt;=ROUNDUP((COUNT($I$5:$I$20)-COUNTIF($I$5:$I$20,0))*25%,0),"A",IF(RANK(I8,$I$5:$I$20,0)&lt;=ROUNDUP((COUNT($I$5:$I$20)-COUNTIF($I$5:$I$20,0))*50%,0),"A-",IF(RANK(I8,$I$5:$I$20,0)&lt;=ROUNDUP((COUNT($I$5:$I$20)-COUNTIF($I$5:$I$20,0))*75%,0),"B+","B"))))</f>
        <v>63</v>
      </c>
      <c r="Q8" s="255" t="s">
        <f>IF(J8=0,"C",IF(RANK(J8,$J$5:$J$20,0)&lt;=ROUNDUP((COUNT($J$5:$J$20)-COUNTIF($J$5:$J$20,0))*25%,0),"A",IF(RANK(J8,$J$5:$J$20,0)&lt;=ROUNDUP((COUNT($J$5:$J$20)-COUNTIF($J$5:$J$20,0))*50%,0),"A-",IF(RANK(J8,$J$5:$J$20,0)&lt;=ROUNDUP((COUNT($J$5:$J$20)-COUNTIF($J$5:$J$20,0))*75%,0),"B+","B"))))</f>
        <v>63</v>
      </c>
      <c r="R8" s="255" t="s">
        <f>IF(K8=0,"C",IF(RANK(K8,$K$5:$K$20,0)&lt;=ROUNDUP((COUNT($K$5:$K$20)-COUNTIF($K$5:$K$20,0))*25%,0),"A",IF(RANK(K8,$K$5:$K$20,0)&lt;=ROUNDUP((COUNT($K$5:$K$20)-COUNTIF($K$5:$K$20,0))*50%,0),"A-",IF(RANK(K8,$K$5:$K$20,0)&lt;=ROUNDUP((COUNT($K$5:$K$20)-COUNTIF($K$5:$K$20,0))*75%,0),"B+","B"))))</f>
        <v>63</v>
      </c>
      <c r="S8" s="255" t="s">
        <f>IF(L8=0,"C",IF(RANK(L8,$L$5:$L$20,0)&lt;=ROUNDUP((COUNT($L$5:$L$20)-COUNTIF($L$5:$L$20,0))*25%,0),"A",IF(RANK(L8,$L$5:$L$20,0)&lt;=ROUNDUP((COUNT($L$5:$L$20)-COUNTIF($L$5:$L$20,0))*50%,0),"A-",IF(RANK(L8,$L$5:$L$20,0)&lt;=ROUNDUP((COUNT($L$5:$L$20)-COUNTIF($L$5:$L$20,0))*75%,0),"B+","B"))))</f>
        <v>76</v>
      </c>
      <c r="T8" s="255" t="s">
        <f>IF(H8&lt;20,"C",IF(RANK(H8,$H$5:$H$20,0)&lt;=ROUNDUP(COUNT($H$5:$H$20)*25%,0),"A",IF(RANK(H8,$H$5:$H$20,0)&lt;=ROUNDUP(COUNT($H$5:$H$20)*50%,0),"A-",IF(RANK(H8,$H$5:$H$20,0)&lt;=ROUNDUP(COUNT($H$5:$H$20)*75%,0),"B+","B"))))</f>
        <v>63</v>
      </c>
      <c r="U8" s="631" t="s">
        <v>1165</v>
      </c>
    </row>
    <row r="9" ht="315" customHeight="1">
      <c r="A9" s="257" t="n">
        <v>4</v>
      </c>
      <c r="B9" s="163" t="s">
        <v>5</v>
      </c>
      <c r="C9" s="163" t="s">
        <v>5</v>
      </c>
      <c r="D9" s="247" t="s">
        <v>104</v>
      </c>
      <c r="E9" s="247" t="s">
        <v>104</v>
      </c>
      <c r="F9" s="247" t="s">
        <v>63</v>
      </c>
      <c r="G9" s="163" t="s">
        <v>5</v>
      </c>
      <c r="H9" s="258" t="n">
        <v>204</v>
      </c>
      <c r="I9" s="258" t="n">
        <v>100</v>
      </c>
      <c r="J9" s="258" t="n">
        <v>100</v>
      </c>
      <c r="K9" s="258" t="n">
        <v>4</v>
      </c>
      <c r="L9" s="258" t="n">
        <v>0</v>
      </c>
      <c r="M9" s="125" t="s">
        <v>1166</v>
      </c>
      <c r="N9" s="125" t="s">
        <v>1167</v>
      </c>
      <c r="O9" s="125" t="s">
        <v>1168</v>
      </c>
      <c r="P9" s="255" t="s">
        <f>IF(I9=0,"C",IF(RANK(I9,$I$5:$I$20,0)&lt;=ROUNDUP((COUNT($I$5:$I$20)-COUNTIF($I$5:$I$20,0))*25%,0),"A",IF(RANK(I9,$I$5:$I$20,0)&lt;=ROUNDUP((COUNT($I$5:$I$20)-COUNTIF($I$5:$I$20,0))*50%,0),"A-",IF(RANK(I9,$I$5:$I$20,0)&lt;=ROUNDUP((COUNT($I$5:$I$20)-COUNTIF($I$5:$I$20,0))*75%,0),"B+","B"))))</f>
        <v>63</v>
      </c>
      <c r="Q9" s="255" t="s">
        <f>IF(J9=0,"C",IF(RANK(J9,$J$5:$J$20,0)&lt;=ROUNDUP((COUNT($J$5:$J$20)-COUNTIF($J$5:$J$20,0))*25%,0),"A",IF(RANK(J9,$J$5:$J$20,0)&lt;=ROUNDUP((COUNT($J$5:$J$20)-COUNTIF($J$5:$J$20,0))*50%,0),"A-",IF(RANK(J9,$J$5:$J$20,0)&lt;=ROUNDUP((COUNT($J$5:$J$20)-COUNTIF($J$5:$J$20,0))*75%,0),"B+","B"))))</f>
        <v>63</v>
      </c>
      <c r="R9" s="255" t="s">
        <f>IF(K9=0,"C",IF(RANK(K9,$K$5:$K$20,0)&lt;=ROUNDUP((COUNT($K$5:$K$20)-COUNTIF($K$5:$K$20,0))*25%,0),"A",IF(RANK(K9,$K$5:$K$20,0)&lt;=ROUNDUP((COUNT($K$5:$K$20)-COUNTIF($K$5:$K$20,0))*50%,0),"A-",IF(RANK(K9,$K$5:$K$20,0)&lt;=ROUNDUP((COUNT($K$5:$K$20)-COUNTIF($K$5:$K$20,0))*75%,0),"B+","B"))))</f>
        <v>117</v>
      </c>
      <c r="S9" s="255" t="s">
        <f>IF(L9=0,"C",IF(RANK(L9,$L$5:$L$20,0)&lt;=ROUNDUP((COUNT($L$5:$L$20)-COUNTIF($L$5:$L$20,0))*25%,0),"A",IF(RANK(L9,$L$5:$L$20,0)&lt;=ROUNDUP((COUNT($L$5:$L$20)-COUNTIF($L$5:$L$20,0))*50%,0),"A-",IF(RANK(L9,$L$5:$L$20,0)&lt;=ROUNDUP((COUNT($L$5:$L$20)-COUNTIF($L$5:$L$20,0))*75%,0),"B+","B"))))</f>
        <v>76</v>
      </c>
      <c r="T9" s="255" t="s">
        <f>IF(H9&lt;20,"C",IF(RANK(H9,$H$5:$H$20,0)&lt;=ROUNDUP(COUNT($H$5:$H$20)*25%,0),"A",IF(RANK(H9,$H$5:$H$20,0)&lt;=ROUNDUP(COUNT($H$5:$H$20)*50%,0),"A-",IF(RANK(H9,$H$5:$H$20,0)&lt;=ROUNDUP(COUNT($H$5:$H$20)*75%,0),"B+","B"))))</f>
        <v>104</v>
      </c>
      <c r="U9" s="632" t="s">
        <v>1169</v>
      </c>
    </row>
    <row r="10" ht="315" customHeight="1">
      <c r="A10" s="257" t="n">
        <v>5</v>
      </c>
      <c r="B10" s="163" t="s">
        <v>11</v>
      </c>
      <c r="C10" s="163" t="s">
        <v>11</v>
      </c>
      <c r="D10" s="247" t="s">
        <v>104</v>
      </c>
      <c r="E10" s="247" t="s">
        <v>104</v>
      </c>
      <c r="F10" s="247" t="s">
        <v>104</v>
      </c>
      <c r="G10" s="163" t="s">
        <v>11</v>
      </c>
      <c r="H10" s="258" t="n">
        <v>196</v>
      </c>
      <c r="I10" s="258" t="n">
        <v>100</v>
      </c>
      <c r="J10" s="258" t="n">
        <v>18</v>
      </c>
      <c r="K10" s="258" t="n">
        <v>58</v>
      </c>
      <c r="L10" s="258" t="n">
        <v>20</v>
      </c>
      <c r="M10" s="633" t="s">
        <v>1170</v>
      </c>
      <c r="N10" s="634" t="s">
        <v>1171</v>
      </c>
      <c r="O10" s="125" t="s">
        <v>1172</v>
      </c>
      <c r="P10" s="255" t="s">
        <f>IF(I10=0,"C",IF(RANK(I10,$I$5:$I$20,0)&lt;=ROUNDUP((COUNT($I$5:$I$20)-COUNTIF($I$5:$I$20,0))*25%,0),"A",IF(RANK(I10,$I$5:$I$20,0)&lt;=ROUNDUP((COUNT($I$5:$I$20)-COUNTIF($I$5:$I$20,0))*50%,0),"A-",IF(RANK(I10,$I$5:$I$20,0)&lt;=ROUNDUP((COUNT($I$5:$I$20)-COUNTIF($I$5:$I$20,0))*75%,0),"B+","B"))))</f>
        <v>63</v>
      </c>
      <c r="Q10" s="255" t="s">
        <f>IF(J10=0,"C",IF(RANK(J10,$J$5:$J$20,0)&lt;=ROUNDUP((COUNT($J$5:$J$20)-COUNTIF($J$5:$J$20,0))*25%,0),"A",IF(RANK(J10,$J$5:$J$20,0)&lt;=ROUNDUP((COUNT($J$5:$J$20)-COUNTIF($J$5:$J$20,0))*50%,0),"A-",IF(RANK(J10,$J$5:$J$20,0)&lt;=ROUNDUP((COUNT($J$5:$J$20)-COUNTIF($J$5:$J$20,0))*75%,0),"B+","B"))))</f>
        <v>64</v>
      </c>
      <c r="R10" s="255" t="s">
        <f>IF(K10=0,"C",IF(RANK(K10,$K$5:$K$20,0)&lt;=ROUNDUP((COUNT($K$5:$K$20)-COUNTIF($K$5:$K$20,0))*25%,0),"A",IF(RANK(K10,$K$5:$K$20,0)&lt;=ROUNDUP((COUNT($K$5:$K$20)-COUNTIF($K$5:$K$20,0))*50%,0),"A-",IF(RANK(K10,$K$5:$K$20,0)&lt;=ROUNDUP((COUNT($K$5:$K$20)-COUNTIF($K$5:$K$20,0))*75%,0),"B+","B"))))</f>
        <v>63</v>
      </c>
      <c r="S10" s="255" t="s">
        <f>IF(L10=0,"C",IF(RANK(L10,$L$5:$L$20,0)&lt;=ROUNDUP((COUNT($L$5:$L$20)-COUNTIF($L$5:$L$20,0))*25%,0),"A",IF(RANK(L10,$L$5:$L$20,0)&lt;=ROUNDUP((COUNT($L$5:$L$20)-COUNTIF($L$5:$L$20,0))*50%,0),"A-",IF(RANK(L10,$L$5:$L$20,0)&lt;=ROUNDUP((COUNT($L$5:$L$20)-COUNTIF($L$5:$L$20,0))*75%,0),"B+","B"))))</f>
        <v>104</v>
      </c>
      <c r="T10" s="255" t="s">
        <f>IF(H10&lt;20,"C",IF(RANK(H10,$H$5:$H$20,0)&lt;=ROUNDUP(COUNT($H$5:$H$20)*25%,0),"A",IF(RANK(H10,$H$5:$H$20,0)&lt;=ROUNDUP(COUNT($H$5:$H$20)*50%,0),"A-",IF(RANK(H10,$H$5:$H$20,0)&lt;=ROUNDUP(COUNT($H$5:$H$20)*75%,0),"B+","B"))))</f>
        <v>104</v>
      </c>
      <c r="U10" s="635" t="s">
        <v>1173</v>
      </c>
    </row>
    <row r="11" ht="315" customHeight="1">
      <c r="A11" s="257" t="n">
        <v>6</v>
      </c>
      <c r="B11" s="163" t="s">
        <v>10</v>
      </c>
      <c r="C11" s="163" t="s">
        <v>10</v>
      </c>
      <c r="D11" s="247" t="s">
        <v>104</v>
      </c>
      <c r="E11" s="247" t="s">
        <v>104</v>
      </c>
      <c r="F11" s="247" t="s">
        <v>104</v>
      </c>
      <c r="G11" s="163" t="s">
        <v>10</v>
      </c>
      <c r="H11" s="258" t="n">
        <v>170</v>
      </c>
      <c r="I11" s="258" t="n">
        <v>100</v>
      </c>
      <c r="J11" s="258" t="n">
        <v>44</v>
      </c>
      <c r="K11" s="258" t="n">
        <v>6</v>
      </c>
      <c r="L11" s="258" t="n">
        <v>20</v>
      </c>
      <c r="M11" s="636" t="s">
        <v>1174</v>
      </c>
      <c r="N11" s="637" t="s">
        <v>1175</v>
      </c>
      <c r="O11" s="125" t="s">
        <v>1176</v>
      </c>
      <c r="P11" s="255" t="s">
        <f>IF(I11=0,"C",IF(RANK(I11,$I$5:$I$20,0)&lt;=ROUNDUP((COUNT($I$5:$I$20)-COUNTIF($I$5:$I$20,0))*25%,0),"A",IF(RANK(I11,$I$5:$I$20,0)&lt;=ROUNDUP((COUNT($I$5:$I$20)-COUNTIF($I$5:$I$20,0))*50%,0),"A-",IF(RANK(I11,$I$5:$I$20,0)&lt;=ROUNDUP((COUNT($I$5:$I$20)-COUNTIF($I$5:$I$20,0))*75%,0),"B+","B"))))</f>
        <v>63</v>
      </c>
      <c r="Q11" s="255" t="s">
        <f>IF(J11=0,"C",IF(RANK(J11,$J$5:$J$20,0)&lt;=ROUNDUP((COUNT($J$5:$J$20)-COUNTIF($J$5:$J$20,0))*25%,0),"A",IF(RANK(J11,$J$5:$J$20,0)&lt;=ROUNDUP((COUNT($J$5:$J$20)-COUNTIF($J$5:$J$20,0))*50%,0),"A-",IF(RANK(J11,$J$5:$J$20,0)&lt;=ROUNDUP((COUNT($J$5:$J$20)-COUNTIF($J$5:$J$20,0))*75%,0),"B+","B"))))</f>
        <v>104</v>
      </c>
      <c r="R11" s="255" t="s">
        <f>IF(K11=0,"C",IF(RANK(K11,$K$5:$K$20,0)&lt;=ROUNDUP((COUNT($K$5:$K$20)-COUNTIF($K$5:$K$20,0))*25%,0),"A",IF(RANK(K11,$K$5:$K$20,0)&lt;=ROUNDUP((COUNT($K$5:$K$20)-COUNTIF($K$5:$K$20,0))*50%,0),"A-",IF(RANK(K11,$K$5:$K$20,0)&lt;=ROUNDUP((COUNT($K$5:$K$20)-COUNTIF($K$5:$K$20,0))*75%,0),"B+","B"))))</f>
        <v>117</v>
      </c>
      <c r="S11" s="255" t="s">
        <f>IF(L11=0,"C",IF(RANK(L11,$L$5:$L$20,0)&lt;=ROUNDUP((COUNT($L$5:$L$20)-COUNTIF($L$5:$L$20,0))*25%,0),"A",IF(RANK(L11,$L$5:$L$20,0)&lt;=ROUNDUP((COUNT($L$5:$L$20)-COUNTIF($L$5:$L$20,0))*50%,0),"A-",IF(RANK(L11,$L$5:$L$20,0)&lt;=ROUNDUP((COUNT($L$5:$L$20)-COUNTIF($L$5:$L$20,0))*75%,0),"B+","B"))))</f>
        <v>104</v>
      </c>
      <c r="T11" s="255" t="s">
        <f>IF(H11&lt;20,"C",IF(RANK(H11,$H$5:$H$20,0)&lt;=ROUNDUP(COUNT($H$5:$H$20)*25%,0),"A",IF(RANK(H11,$H$5:$H$20,0)&lt;=ROUNDUP(COUNT($H$5:$H$20)*50%,0),"A-",IF(RANK(H11,$H$5:$H$20,0)&lt;=ROUNDUP(COUNT($H$5:$H$20)*75%,0),"B+","B"))))</f>
        <v>104</v>
      </c>
      <c r="U11" s="638" t="s">
        <v>1177</v>
      </c>
    </row>
    <row r="12" ht="315" customHeight="1">
      <c r="A12" s="257" t="n">
        <v>7</v>
      </c>
      <c r="B12" s="163" t="s">
        <v>14</v>
      </c>
      <c r="C12" s="163" t="s">
        <v>14</v>
      </c>
      <c r="D12" s="247" t="s">
        <v>104</v>
      </c>
      <c r="E12" s="247" t="s">
        <v>104</v>
      </c>
      <c r="F12" s="247" t="s">
        <v>104</v>
      </c>
      <c r="G12" s="163" t="s">
        <v>14</v>
      </c>
      <c r="H12" s="258" t="n">
        <v>164</v>
      </c>
      <c r="I12" s="258" t="n">
        <v>100</v>
      </c>
      <c r="J12" s="258" t="n">
        <v>44</v>
      </c>
      <c r="K12" s="258" t="n">
        <v>0</v>
      </c>
      <c r="L12" s="258" t="n">
        <v>20</v>
      </c>
      <c r="M12" s="125" t="s">
        <v>1178</v>
      </c>
      <c r="N12" s="125" t="s">
        <v>1179</v>
      </c>
      <c r="O12" s="125" t="s">
        <v>1180</v>
      </c>
      <c r="P12" s="255" t="s">
        <f>IF(I12=0,"C",IF(RANK(I12,$I$5:$I$20,0)&lt;=ROUNDUP((COUNT($I$5:$I$20)-COUNTIF($I$5:$I$20,0))*25%,0),"A",IF(RANK(I12,$I$5:$I$20,0)&lt;=ROUNDUP((COUNT($I$5:$I$20)-COUNTIF($I$5:$I$20,0))*50%,0),"A-",IF(RANK(I12,$I$5:$I$20,0)&lt;=ROUNDUP((COUNT($I$5:$I$20)-COUNTIF($I$5:$I$20,0))*75%,0),"B+","B"))))</f>
        <v>63</v>
      </c>
      <c r="Q12" s="255" t="s">
        <f>IF(J12=0,"C",IF(RANK(J12,$J$5:$J$20,0)&lt;=ROUNDUP((COUNT($J$5:$J$20)-COUNTIF($J$5:$J$20,0))*25%,0),"A",IF(RANK(J12,$J$5:$J$20,0)&lt;=ROUNDUP((COUNT($J$5:$J$20)-COUNTIF($J$5:$J$20,0))*50%,0),"A-",IF(RANK(J12,$J$5:$J$20,0)&lt;=ROUNDUP((COUNT($J$5:$J$20)-COUNTIF($J$5:$J$20,0))*75%,0),"B+","B"))))</f>
        <v>104</v>
      </c>
      <c r="R12" s="255" t="s">
        <f>IF(K12=0,"C",IF(RANK(K12,$K$5:$K$20,0)&lt;=ROUNDUP((COUNT($K$5:$K$20)-COUNTIF($K$5:$K$20,0))*25%,0),"A",IF(RANK(K12,$K$5:$K$20,0)&lt;=ROUNDUP((COUNT($K$5:$K$20)-COUNTIF($K$5:$K$20,0))*50%,0),"A-",IF(RANK(K12,$K$5:$K$20,0)&lt;=ROUNDUP((COUNT($K$5:$K$20)-COUNTIF($K$5:$K$20,0))*75%,0),"B+","B"))))</f>
        <v>76</v>
      </c>
      <c r="S12" s="255" t="s">
        <f>IF(L12=0,"C",IF(RANK(L12,$L$5:$L$20,0)&lt;=ROUNDUP((COUNT($L$5:$L$20)-COUNTIF($L$5:$L$20,0))*25%,0),"A",IF(RANK(L12,$L$5:$L$20,0)&lt;=ROUNDUP((COUNT($L$5:$L$20)-COUNTIF($L$5:$L$20,0))*50%,0),"A-",IF(RANK(L12,$L$5:$L$20,0)&lt;=ROUNDUP((COUNT($L$5:$L$20)-COUNTIF($L$5:$L$20,0))*75%,0),"B+","B"))))</f>
        <v>104</v>
      </c>
      <c r="T12" s="255" t="s">
        <f>IF(H12&lt;20,"C",IF(RANK(H12,$H$5:$H$20,0)&lt;=ROUNDUP(COUNT($H$5:$H$20)*25%,0),"A",IF(RANK(H12,$H$5:$H$20,0)&lt;=ROUNDUP(COUNT($H$5:$H$20)*50%,0),"A-",IF(RANK(H12,$H$5:$H$20,0)&lt;=ROUNDUP(COUNT($H$5:$H$20)*75%,0),"B+","B"))))</f>
        <v>104</v>
      </c>
      <c r="U12" s="639" t="s">
        <v>1181</v>
      </c>
    </row>
    <row r="13" ht="315" customHeight="1">
      <c r="A13" s="257" t="n">
        <v>7</v>
      </c>
      <c r="B13" s="163" t="s">
        <v>13</v>
      </c>
      <c r="C13" s="163" t="s">
        <v>13</v>
      </c>
      <c r="D13" s="247" t="s">
        <v>104</v>
      </c>
      <c r="E13" s="247" t="s">
        <v>104</v>
      </c>
      <c r="F13" s="247" t="s">
        <v>104</v>
      </c>
      <c r="G13" s="163" t="s">
        <v>13</v>
      </c>
      <c r="H13" s="258" t="n">
        <v>160</v>
      </c>
      <c r="I13" s="258" t="n">
        <v>100</v>
      </c>
      <c r="J13" s="258" t="n">
        <v>24</v>
      </c>
      <c r="K13" s="258" t="n">
        <v>16</v>
      </c>
      <c r="L13" s="258" t="n">
        <v>20</v>
      </c>
      <c r="M13" s="125" t="s">
        <v>1182</v>
      </c>
      <c r="N13" s="125" t="s">
        <v>1183</v>
      </c>
      <c r="O13" s="125" t="s">
        <v>1184</v>
      </c>
      <c r="P13" s="255" t="s">
        <f>IF(I13=0,"C",IF(RANK(I13,$I$5:$I$20,0)&lt;=ROUNDUP((COUNT($I$5:$I$20)-COUNTIF($I$5:$I$20,0))*25%,0),"A",IF(RANK(I13,$I$5:$I$20,0)&lt;=ROUNDUP((COUNT($I$5:$I$20)-COUNTIF($I$5:$I$20,0))*50%,0),"A-",IF(RANK(I13,$I$5:$I$20,0)&lt;=ROUNDUP((COUNT($I$5:$I$20)-COUNTIF($I$5:$I$20,0))*75%,0),"B+","B"))))</f>
        <v>63</v>
      </c>
      <c r="Q13" s="255" t="s">
        <f>IF(J13=0,"C",IF(RANK(J13,$J$5:$J$20,0)&lt;=ROUNDUP((COUNT($J$5:$J$20)-COUNTIF($J$5:$J$20,0))*25%,0),"A",IF(RANK(J13,$J$5:$J$20,0)&lt;=ROUNDUP((COUNT($J$5:$J$20)-COUNTIF($J$5:$J$20,0))*50%,0),"A-",IF(RANK(J13,$J$5:$J$20,0)&lt;=ROUNDUP((COUNT($J$5:$J$20)-COUNTIF($J$5:$J$20,0))*75%,0),"B+","B"))))</f>
        <v>117</v>
      </c>
      <c r="R13" s="255" t="s">
        <f>IF(K13=0,"C",IF(RANK(K13,$K$5:$K$20,0)&lt;=ROUNDUP((COUNT($K$5:$K$20)-COUNTIF($K$5:$K$20,0))*25%,0),"A",IF(RANK(K13,$K$5:$K$20,0)&lt;=ROUNDUP((COUNT($K$5:$K$20)-COUNTIF($K$5:$K$20,0))*50%,0),"A-",IF(RANK(K13,$K$5:$K$20,0)&lt;=ROUNDUP((COUNT($K$5:$K$20)-COUNTIF($K$5:$K$20,0))*75%,0),"B+","B"))))</f>
        <v>104</v>
      </c>
      <c r="S13" s="255" t="s">
        <f>IF(L13=0,"C",IF(RANK(L13,$L$5:$L$20,0)&lt;=ROUNDUP((COUNT($L$5:$L$20)-COUNTIF($L$5:$L$20,0))*25%,0),"A",IF(RANK(L13,$L$5:$L$20,0)&lt;=ROUNDUP((COUNT($L$5:$L$20)-COUNTIF($L$5:$L$20,0))*50%,0),"A-",IF(RANK(L13,$L$5:$L$20,0)&lt;=ROUNDUP((COUNT($L$5:$L$20)-COUNTIF($L$5:$L$20,0))*75%,0),"B+","B"))))</f>
        <v>104</v>
      </c>
      <c r="T13" s="255" t="s">
        <f>IF(H13&lt;20,"C",IF(RANK(H13,$H$5:$H$20,0)&lt;=ROUNDUP(COUNT($H$5:$H$20)*25%,0),"A",IF(RANK(H13,$H$5:$H$20,0)&lt;=ROUNDUP(COUNT($H$5:$H$20)*50%,0),"A-",IF(RANK(H13,$H$5:$H$20,0)&lt;=ROUNDUP(COUNT($H$5:$H$20)*75%,0),"B+","B"))))</f>
        <v>117</v>
      </c>
      <c r="U13" s="640" t="s">
        <v>1185</v>
      </c>
    </row>
    <row r="14" ht="315" customHeight="1">
      <c r="A14" s="257" t="n">
        <v>8</v>
      </c>
      <c r="B14" s="163" t="s">
        <v>12</v>
      </c>
      <c r="C14" s="163" t="s">
        <v>12</v>
      </c>
      <c r="D14" s="247" t="s">
        <v>117</v>
      </c>
      <c r="E14" s="247" t="s">
        <v>117</v>
      </c>
      <c r="F14" s="247" t="s">
        <v>104</v>
      </c>
      <c r="G14" s="163" t="s">
        <v>12</v>
      </c>
      <c r="H14" s="258" t="n">
        <v>146</v>
      </c>
      <c r="I14" s="258" t="n">
        <v>100</v>
      </c>
      <c r="J14" s="258" t="n">
        <v>46</v>
      </c>
      <c r="K14" s="258" t="n">
        <v>0</v>
      </c>
      <c r="L14" s="258" t="n">
        <v>0</v>
      </c>
      <c r="M14" s="258" t="s">
        <v>738</v>
      </c>
      <c r="N14" s="258"/>
      <c r="O14" s="258"/>
      <c r="P14" s="255" t="s">
        <f>IF(I14=0,"C",IF(RANK(I14,$I$5:$I$20,0)&lt;=ROUNDUP((COUNT($I$5:$I$20)-COUNTIF($I$5:$I$20,0))*25%,0),"A",IF(RANK(I14,$I$5:$I$20,0)&lt;=ROUNDUP((COUNT($I$5:$I$20)-COUNTIF($I$5:$I$20,0))*50%,0),"A-",IF(RANK(I14,$I$5:$I$20,0)&lt;=ROUNDUP((COUNT($I$5:$I$20)-COUNTIF($I$5:$I$20,0))*75%,0),"B+","B"))))</f>
        <v>63</v>
      </c>
      <c r="Q14" s="255" t="s">
        <f>IF(J14=0,"C",IF(RANK(J14,$J$5:$J$20,0)&lt;=ROUNDUP((COUNT($J$5:$J$20)-COUNTIF($J$5:$J$20,0))*25%,0),"A",IF(RANK(J14,$J$5:$J$20,0)&lt;=ROUNDUP((COUNT($J$5:$J$20)-COUNTIF($J$5:$J$20,0))*50%,0),"A-",IF(RANK(J14,$J$5:$J$20,0)&lt;=ROUNDUP((COUNT($J$5:$J$20)-COUNTIF($J$5:$J$20,0))*75%,0),"B+","B"))))</f>
        <v>104</v>
      </c>
      <c r="R14" s="255" t="s">
        <f>IF(K14=0,"C",IF(RANK(K14,$K$5:$K$20,0)&lt;=ROUNDUP((COUNT($K$5:$K$20)-COUNTIF($K$5:$K$20,0))*25%,0),"A",IF(RANK(K14,$K$5:$K$20,0)&lt;=ROUNDUP((COUNT($K$5:$K$20)-COUNTIF($K$5:$K$20,0))*50%,0),"A-",IF(RANK(K14,$K$5:$K$20,0)&lt;=ROUNDUP((COUNT($K$5:$K$20)-COUNTIF($K$5:$K$20,0))*75%,0),"B+","B"))))</f>
        <v>76</v>
      </c>
      <c r="S14" s="255" t="s">
        <f>IF(L14=0,"C",IF(RANK(L14,$L$5:$L$20,0)&lt;=ROUNDUP((COUNT($L$5:$L$20)-COUNTIF($L$5:$L$20,0))*25%,0),"A",IF(RANK(L14,$L$5:$L$20,0)&lt;=ROUNDUP((COUNT($L$5:$L$20)-COUNTIF($L$5:$L$20,0))*50%,0),"A-",IF(RANK(L14,$L$5:$L$20,0)&lt;=ROUNDUP((COUNT($L$5:$L$20)-COUNTIF($L$5:$L$20,0))*75%,0),"B+","B"))))</f>
        <v>76</v>
      </c>
      <c r="T14" s="255" t="s">
        <f>IF(H14&lt;20,"C",IF(RANK(H14,$H$5:$H$20,0)&lt;=ROUNDUP(COUNT($H$5:$H$20)*25%,0),"A",IF(RANK(H14,$H$5:$H$20,0)&lt;=ROUNDUP(COUNT($H$5:$H$20)*50%,0),"A-",IF(RANK(H14,$H$5:$H$20,0)&lt;=ROUNDUP(COUNT($H$5:$H$20)*75%,0),"B+","B"))))</f>
        <v>117</v>
      </c>
      <c r="U14" s="641" t="s">
        <v>1186</v>
      </c>
    </row>
    <row r="15" ht="315" customHeight="1">
      <c r="A15" s="257" t="n">
        <v>8</v>
      </c>
      <c r="B15" s="163" t="s">
        <v>17</v>
      </c>
      <c r="C15" s="163" t="s">
        <v>17</v>
      </c>
      <c r="D15" s="247" t="s">
        <v>117</v>
      </c>
      <c r="E15" s="247" t="s">
        <v>117</v>
      </c>
      <c r="F15" s="247" t="s">
        <v>117</v>
      </c>
      <c r="G15" s="163" t="s">
        <v>17</v>
      </c>
      <c r="H15" s="258" t="n">
        <v>136</v>
      </c>
      <c r="I15" s="258" t="n">
        <v>100</v>
      </c>
      <c r="J15" s="258" t="n">
        <v>26</v>
      </c>
      <c r="K15" s="258" t="n">
        <v>10</v>
      </c>
      <c r="L15" s="258" t="n">
        <v>0</v>
      </c>
      <c r="M15" s="125" t="s">
        <v>1187</v>
      </c>
      <c r="N15" s="642" t="s">
        <v>1188</v>
      </c>
      <c r="O15" s="125" t="s">
        <v>1189</v>
      </c>
      <c r="P15" s="255" t="s">
        <f>IF(I15=0,"C",IF(RANK(I15,$I$5:$I$20,0)&lt;=ROUNDUP((COUNT($I$5:$I$20)-COUNTIF($I$5:$I$20,0))*25%,0),"A",IF(RANK(I15,$I$5:$I$20,0)&lt;=ROUNDUP((COUNT($I$5:$I$20)-COUNTIF($I$5:$I$20,0))*50%,0),"A-",IF(RANK(I15,$I$5:$I$20,0)&lt;=ROUNDUP((COUNT($I$5:$I$20)-COUNTIF($I$5:$I$20,0))*75%,0),"B+","B"))))</f>
        <v>63</v>
      </c>
      <c r="Q15" s="255" t="s">
        <f>IF(J15=0,"C",IF(RANK(J15,$J$5:$J$20,0)&lt;=ROUNDUP((COUNT($J$5:$J$20)-COUNTIF($J$5:$J$20,0))*25%,0),"A",IF(RANK(J15,$J$5:$J$20,0)&lt;=ROUNDUP((COUNT($J$5:$J$20)-COUNTIF($J$5:$J$20,0))*50%,0),"A-",IF(RANK(J15,$J$5:$J$20,0)&lt;=ROUNDUP((COUNT($J$5:$J$20)-COUNTIF($J$5:$J$20,0))*75%,0),"B+","B"))))</f>
        <v>117</v>
      </c>
      <c r="R15" s="255" t="s">
        <f>IF(K15=0,"C",IF(RANK(K15,$K$5:$K$20,0)&lt;=ROUNDUP((COUNT($K$5:$K$20)-COUNTIF($K$5:$K$20,0))*25%,0),"A",IF(RANK(K15,$K$5:$K$20,0)&lt;=ROUNDUP((COUNT($K$5:$K$20)-COUNTIF($K$5:$K$20,0))*50%,0),"A-",IF(RANK(K15,$K$5:$K$20,0)&lt;=ROUNDUP((COUNT($K$5:$K$20)-COUNTIF($K$5:$K$20,0))*75%,0),"B+","B"))))</f>
        <v>117</v>
      </c>
      <c r="S15" s="255" t="s">
        <f>IF(L15=0,"C",IF(RANK(L15,$L$5:$L$20,0)&lt;=ROUNDUP((COUNT($L$5:$L$20)-COUNTIF($L$5:$L$20,0))*25%,0),"A",IF(RANK(L15,$L$5:$L$20,0)&lt;=ROUNDUP((COUNT($L$5:$L$20)-COUNTIF($L$5:$L$20,0))*50%,0),"A-",IF(RANK(L15,$L$5:$L$20,0)&lt;=ROUNDUP((COUNT($L$5:$L$20)-COUNTIF($L$5:$L$20,0))*75%,0),"B+","B"))))</f>
        <v>76</v>
      </c>
      <c r="T15" s="255" t="s">
        <f>IF(H15&lt;20,"C",IF(RANK(H15,$H$5:$H$20,0)&lt;=ROUNDUP(COUNT($H$5:$H$20)*25%,0),"A",IF(RANK(H15,$H$5:$H$20,0)&lt;=ROUNDUP(COUNT($H$5:$H$20)*50%,0),"A-",IF(RANK(H15,$H$5:$H$20,0)&lt;=ROUNDUP(COUNT($H$5:$H$20)*75%,0),"B+","B"))))</f>
        <v>117</v>
      </c>
      <c r="U15" s="643" t="s">
        <v>1190</v>
      </c>
    </row>
    <row r="16" ht="315" customHeight="1">
      <c r="A16" s="257" t="n">
        <v>9</v>
      </c>
      <c r="B16" s="163" t="s">
        <v>3</v>
      </c>
      <c r="C16" s="163" t="s">
        <v>3</v>
      </c>
      <c r="D16" s="247" t="s">
        <v>117</v>
      </c>
      <c r="E16" s="247" t="s">
        <v>117</v>
      </c>
      <c r="F16" s="247" t="s">
        <v>117</v>
      </c>
      <c r="G16" s="163" t="s">
        <v>3</v>
      </c>
      <c r="H16" s="258" t="n">
        <v>124</v>
      </c>
      <c r="I16" s="258" t="n">
        <v>100</v>
      </c>
      <c r="J16" s="258" t="n">
        <v>24</v>
      </c>
      <c r="K16" s="258" t="n">
        <v>0</v>
      </c>
      <c r="L16" s="258" t="n">
        <v>0</v>
      </c>
      <c r="M16" s="125" t="s">
        <v>1191</v>
      </c>
      <c r="N16" s="125" t="s">
        <v>1192</v>
      </c>
      <c r="O16" s="125" t="s">
        <v>1193</v>
      </c>
      <c r="P16" s="255" t="s">
        <f>IF(I16=0,"C",IF(RANK(I16,$I$5:$I$20,0)&lt;=ROUNDUP((COUNT($I$5:$I$20)-COUNTIF($I$5:$I$20,0))*25%,0),"A",IF(RANK(I16,$I$5:$I$20,0)&lt;=ROUNDUP((COUNT($I$5:$I$20)-COUNTIF($I$5:$I$20,0))*50%,0),"A-",IF(RANK(I16,$I$5:$I$20,0)&lt;=ROUNDUP((COUNT($I$5:$I$20)-COUNTIF($I$5:$I$20,0))*75%,0),"B+","B"))))</f>
        <v>63</v>
      </c>
      <c r="Q16" s="255" t="s">
        <f>IF(J16=0,"C",IF(RANK(J16,$J$5:$J$20,0)&lt;=ROUNDUP((COUNT($J$5:$J$20)-COUNTIF($J$5:$J$20,0))*25%,0),"A",IF(RANK(J16,$J$5:$J$20,0)&lt;=ROUNDUP((COUNT($J$5:$J$20)-COUNTIF($J$5:$J$20,0))*50%,0),"A-",IF(RANK(J16,$J$5:$J$20,0)&lt;=ROUNDUP((COUNT($J$5:$J$20)-COUNTIF($J$5:$J$20,0))*75%,0),"B+","B"))))</f>
        <v>117</v>
      </c>
      <c r="R16" s="255" t="s">
        <f>IF(K16=0,"C",IF(RANK(K16,$K$5:$K$20,0)&lt;=ROUNDUP((COUNT($K$5:$K$20)-COUNTIF($K$5:$K$20,0))*25%,0),"A",IF(RANK(K16,$K$5:$K$20,0)&lt;=ROUNDUP((COUNT($K$5:$K$20)-COUNTIF($K$5:$K$20,0))*50%,0),"A-",IF(RANK(K16,$K$5:$K$20,0)&lt;=ROUNDUP((COUNT($K$5:$K$20)-COUNTIF($K$5:$K$20,0))*75%,0),"B+","B"))))</f>
        <v>76</v>
      </c>
      <c r="S16" s="255" t="s">
        <f>IF(L16=0,"C",IF(RANK(L16,$L$5:$L$20,0)&lt;=ROUNDUP((COUNT($L$5:$L$20)-COUNTIF($L$5:$L$20,0))*25%,0),"A",IF(RANK(L16,$L$5:$L$20,0)&lt;=ROUNDUP((COUNT($L$5:$L$20)-COUNTIF($L$5:$L$20,0))*50%,0),"A-",IF(RANK(L16,$L$5:$L$20,0)&lt;=ROUNDUP((COUNT($L$5:$L$20)-COUNTIF($L$5:$L$20,0))*75%,0),"B+","B"))))</f>
        <v>76</v>
      </c>
      <c r="T16" s="255" t="s">
        <f>IF(H16&lt;20,"C",IF(RANK(H16,$H$5:$H$20,0)&lt;=ROUNDUP(COUNT($H$5:$H$20)*25%,0),"A",IF(RANK(H16,$H$5:$H$20,0)&lt;=ROUNDUP(COUNT($H$5:$H$20)*50%,0),"A-",IF(RANK(H16,$H$5:$H$20,0)&lt;=ROUNDUP(COUNT($H$5:$H$20)*75%,0),"B+","B"))))</f>
        <v>117</v>
      </c>
      <c r="U16" s="644" t="s">
        <v>1194</v>
      </c>
    </row>
    <row r="17" ht="315" customHeight="1">
      <c r="A17" s="257" t="n">
        <v>9</v>
      </c>
      <c r="B17" s="163" t="s">
        <v>16</v>
      </c>
      <c r="C17" s="163" t="s">
        <v>16</v>
      </c>
      <c r="D17" s="247" t="s">
        <v>64</v>
      </c>
      <c r="E17" s="247" t="s">
        <v>64</v>
      </c>
      <c r="F17" s="247" t="s">
        <v>64</v>
      </c>
      <c r="G17" s="163" t="s">
        <v>16</v>
      </c>
      <c r="H17" s="258" t="n">
        <v>122</v>
      </c>
      <c r="I17" s="258" t="n">
        <v>100</v>
      </c>
      <c r="J17" s="258" t="n">
        <v>0</v>
      </c>
      <c r="K17" s="258" t="n">
        <v>2</v>
      </c>
      <c r="L17" s="258" t="n">
        <v>20</v>
      </c>
      <c r="M17" s="125" t="s">
        <v>1195</v>
      </c>
      <c r="N17" s="125" t="s">
        <v>1196</v>
      </c>
      <c r="O17" s="125" t="s">
        <v>1197</v>
      </c>
      <c r="P17" s="255" t="s">
        <f>IF(I17=0,"C",IF(RANK(I17,$I$5:$I$20,0)&lt;=ROUNDUP((COUNT($I$5:$I$20)-COUNTIF($I$5:$I$20,0))*25%,0),"A",IF(RANK(I17,$I$5:$I$20,0)&lt;=ROUNDUP((COUNT($I$5:$I$20)-COUNTIF($I$5:$I$20,0))*50%,0),"A-",IF(RANK(I17,$I$5:$I$20,0)&lt;=ROUNDUP((COUNT($I$5:$I$20)-COUNTIF($I$5:$I$20,0))*75%,0),"B+","B"))))</f>
        <v>63</v>
      </c>
      <c r="Q17" s="255" t="s">
        <f>IF(J17=0,"C",IF(RANK(J17,$J$5:$J$20,0)&lt;=ROUNDUP((COUNT($J$5:$J$20)-COUNTIF($J$5:$J$20,0))*25%,0),"A",IF(RANK(J17,$J$5:$J$20,0)&lt;=ROUNDUP((COUNT($J$5:$J$20)-COUNTIF($J$5:$J$20,0))*50%,0),"A-",IF(RANK(J17,$J$5:$J$20,0)&lt;=ROUNDUP((COUNT($J$5:$J$20)-COUNTIF($J$5:$J$20,0))*75%,0),"B+","B"))))</f>
        <v>76</v>
      </c>
      <c r="R17" s="255" t="s">
        <f>IF(K17=0,"C",IF(RANK(K17,$K$5:$K$20,0)&lt;=ROUNDUP((COUNT($K$5:$K$20)-COUNTIF($K$5:$K$20,0))*25%,0),"A",IF(RANK(K17,$K$5:$K$20,0)&lt;=ROUNDUP((COUNT($K$5:$K$20)-COUNTIF($K$5:$K$20,0))*50%,0),"A-",IF(RANK(K17,$K$5:$K$20,0)&lt;=ROUNDUP((COUNT($K$5:$K$20)-COUNTIF($K$5:$K$20,0))*75%,0),"B+","B"))))</f>
        <v>64</v>
      </c>
      <c r="S17" s="255" t="s">
        <f>IF(L17=0,"C",IF(RANK(L17,$L$5:$L$20,0)&lt;=ROUNDUP((COUNT($L$5:$L$20)-COUNTIF($L$5:$L$20,0))*25%,0),"A",IF(RANK(L17,$L$5:$L$20,0)&lt;=ROUNDUP((COUNT($L$5:$L$20)-COUNTIF($L$5:$L$20,0))*50%,0),"A-",IF(RANK(L17,$L$5:$L$20,0)&lt;=ROUNDUP((COUNT($L$5:$L$20)-COUNTIF($L$5:$L$20,0))*75%,0),"B+","B"))))</f>
        <v>104</v>
      </c>
      <c r="T17" s="255" t="s">
        <f>IF(H17&lt;20,"C",IF(RANK(H17,$H$5:$H$20,0)&lt;=ROUNDUP(COUNT($H$5:$H$20)*25%,0),"A",IF(RANK(H17,$H$5:$H$20,0)&lt;=ROUNDUP(COUNT($H$5:$H$20)*50%,0),"A-",IF(RANK(H17,$H$5:$H$20,0)&lt;=ROUNDUP(COUNT($H$5:$H$20)*75%,0),"B+","B"))))</f>
        <v>64</v>
      </c>
      <c r="U17" s="645" t="s">
        <v>1198</v>
      </c>
    </row>
    <row r="18" ht="315" customHeight="1">
      <c r="A18" s="257" t="n">
        <v>10</v>
      </c>
      <c r="B18" s="163" t="s">
        <v>18</v>
      </c>
      <c r="C18" s="163" t="s">
        <v>18</v>
      </c>
      <c r="D18" s="247" t="s">
        <v>117</v>
      </c>
      <c r="E18" s="247" t="s">
        <v>117</v>
      </c>
      <c r="F18" s="247" t="s">
        <v>64</v>
      </c>
      <c r="G18" s="163" t="s">
        <v>18</v>
      </c>
      <c r="H18" s="258" t="n">
        <v>106</v>
      </c>
      <c r="I18" s="258" t="n">
        <v>100</v>
      </c>
      <c r="J18" s="258" t="n">
        <v>6</v>
      </c>
      <c r="K18" s="258" t="n">
        <v>0</v>
      </c>
      <c r="L18" s="258" t="n">
        <v>0</v>
      </c>
      <c r="M18" s="125" t="s">
        <v>1199</v>
      </c>
      <c r="N18" s="125" t="s">
        <v>1200</v>
      </c>
      <c r="O18" s="125" t="s">
        <v>1201</v>
      </c>
      <c r="P18" s="255" t="s">
        <f>IF(I18=0,"C",IF(RANK(I18,$I$5:$I$20,0)&lt;=ROUNDUP((COUNT($I$5:$I$20)-COUNTIF($I$5:$I$20,0))*25%,0),"A",IF(RANK(I18,$I$5:$I$20,0)&lt;=ROUNDUP((COUNT($I$5:$I$20)-COUNTIF($I$5:$I$20,0))*50%,0),"A-",IF(RANK(I18,$I$5:$I$20,0)&lt;=ROUNDUP((COUNT($I$5:$I$20)-COUNTIF($I$5:$I$20,0))*75%,0),"B+","B"))))</f>
        <v>63</v>
      </c>
      <c r="Q18" s="255" t="s">
        <f>IF(J18=0,"C",IF(RANK(J18,$J$5:$J$20,0)&lt;=ROUNDUP((COUNT($J$5:$J$20)-COUNTIF($J$5:$J$20,0))*25%,0),"A",IF(RANK(J18,$J$5:$J$20,0)&lt;=ROUNDUP((COUNT($J$5:$J$20)-COUNTIF($J$5:$J$20,0))*50%,0),"A-",IF(RANK(J18,$J$5:$J$20,0)&lt;=ROUNDUP((COUNT($J$5:$J$20)-COUNTIF($J$5:$J$20,0))*75%,0),"B+","B"))))</f>
        <v>64</v>
      </c>
      <c r="R18" s="255" t="s">
        <f>IF(K18=0,"C",IF(RANK(K18,$K$5:$K$20,0)&lt;=ROUNDUP((COUNT($K$5:$K$20)-COUNTIF($K$5:$K$20,0))*25%,0),"A",IF(RANK(K18,$K$5:$K$20,0)&lt;=ROUNDUP((COUNT($K$5:$K$20)-COUNTIF($K$5:$K$20,0))*50%,0),"A-",IF(RANK(K18,$K$5:$K$20,0)&lt;=ROUNDUP((COUNT($K$5:$K$20)-COUNTIF($K$5:$K$20,0))*75%,0),"B+","B"))))</f>
        <v>76</v>
      </c>
      <c r="S18" s="255" t="s">
        <f>IF(L18=0,"C",IF(RANK(L18,$L$5:$L$20,0)&lt;=ROUNDUP((COUNT($L$5:$L$20)-COUNTIF($L$5:$L$20,0))*25%,0),"A",IF(RANK(L18,$L$5:$L$20,0)&lt;=ROUNDUP((COUNT($L$5:$L$20)-COUNTIF($L$5:$L$20,0))*50%,0),"A-",IF(RANK(L18,$L$5:$L$20,0)&lt;=ROUNDUP((COUNT($L$5:$L$20)-COUNTIF($L$5:$L$20,0))*75%,0),"B+","B"))))</f>
        <v>76</v>
      </c>
      <c r="T18" s="255" t="s">
        <f>IF(H18&lt;20,"C",IF(RANK(H18,$H$5:$H$20,0)&lt;=ROUNDUP(COUNT($H$5:$H$20)*25%,0),"A",IF(RANK(H18,$H$5:$H$20,0)&lt;=ROUNDUP(COUNT($H$5:$H$20)*50%,0),"A-",IF(RANK(H18,$H$5:$H$20,0)&lt;=ROUNDUP(COUNT($H$5:$H$20)*75%,0),"B+","B"))))</f>
        <v>64</v>
      </c>
      <c r="U18" s="646" t="s">
        <v>1202</v>
      </c>
    </row>
    <row r="19" ht="315" customHeight="1">
      <c r="A19" s="257" t="n">
        <v>11</v>
      </c>
      <c r="B19" s="163" t="s">
        <v>19</v>
      </c>
      <c r="C19" s="163" t="s">
        <v>19</v>
      </c>
      <c r="D19" s="247" t="s">
        <v>64</v>
      </c>
      <c r="E19" s="247" t="s">
        <v>64</v>
      </c>
      <c r="F19" s="247" t="s">
        <v>137</v>
      </c>
      <c r="G19" s="163" t="s">
        <v>19</v>
      </c>
      <c r="H19" s="258" t="n">
        <v>104</v>
      </c>
      <c r="I19" s="258" t="n">
        <v>100</v>
      </c>
      <c r="J19" s="258" t="n">
        <v>0</v>
      </c>
      <c r="K19" s="258" t="n">
        <v>4</v>
      </c>
      <c r="L19" s="258" t="n">
        <v>0</v>
      </c>
      <c r="M19" s="125" t="s">
        <v>1203</v>
      </c>
      <c r="N19" s="125" t="s">
        <v>1204</v>
      </c>
      <c r="O19" s="125" t="s">
        <v>1205</v>
      </c>
      <c r="P19" s="255" t="s">
        <f>IF(I19=0,"C",IF(RANK(I19,$I$5:$I$20,0)&lt;=ROUNDUP((COUNT($I$5:$I$20)-COUNTIF($I$5:$I$20,0))*25%,0),"A",IF(RANK(I19,$I$5:$I$20,0)&lt;=ROUNDUP((COUNT($I$5:$I$20)-COUNTIF($I$5:$I$20,0))*50%,0),"A-",IF(RANK(I19,$I$5:$I$20,0)&lt;=ROUNDUP((COUNT($I$5:$I$20)-COUNTIF($I$5:$I$20,0))*75%,0),"B+","B"))))</f>
        <v>63</v>
      </c>
      <c r="Q19" s="255" t="s">
        <f>IF(J19=0,"C",IF(RANK(J19,$J$5:$J$20,0)&lt;=ROUNDUP((COUNT($J$5:$J$20)-COUNTIF($J$5:$J$20,0))*25%,0),"A",IF(RANK(J19,$J$5:$J$20,0)&lt;=ROUNDUP((COUNT($J$5:$J$20)-COUNTIF($J$5:$J$20,0))*50%,0),"A-",IF(RANK(J19,$J$5:$J$20,0)&lt;=ROUNDUP((COUNT($J$5:$J$20)-COUNTIF($J$5:$J$20,0))*75%,0),"B+","B"))))</f>
        <v>76</v>
      </c>
      <c r="R19" s="255" t="s">
        <f>IF(K19=0,"C",IF(RANK(K19,$K$5:$K$20,0)&lt;=ROUNDUP((COUNT($K$5:$K$20)-COUNTIF($K$5:$K$20,0))*25%,0),"A",IF(RANK(K19,$K$5:$K$20,0)&lt;=ROUNDUP((COUNT($K$5:$K$20)-COUNTIF($K$5:$K$20,0))*50%,0),"A-",IF(RANK(K19,$K$5:$K$20,0)&lt;=ROUNDUP((COUNT($K$5:$K$20)-COUNTIF($K$5:$K$20,0))*75%,0),"B+","B"))))</f>
        <v>117</v>
      </c>
      <c r="S19" s="255" t="s">
        <f>IF(L19=0,"C",IF(RANK(L19,$L$5:$L$20,0)&lt;=ROUNDUP((COUNT($L$5:$L$20)-COUNTIF($L$5:$L$20,0))*25%,0),"A",IF(RANK(L19,$L$5:$L$20,0)&lt;=ROUNDUP((COUNT($L$5:$L$20)-COUNTIF($L$5:$L$20,0))*50%,0),"A-",IF(RANK(L19,$L$5:$L$20,0)&lt;=ROUNDUP((COUNT($L$5:$L$20)-COUNTIF($L$5:$L$20,0))*75%,0),"B+","B"))))</f>
        <v>76</v>
      </c>
      <c r="T19" s="255" t="s">
        <f>IF(H19&lt;20,"C",IF(RANK(H19,$H$5:$H$20,0)&lt;=ROUNDUP(COUNT($H$5:$H$20)*25%,0),"A",IF(RANK(H19,$H$5:$H$20,0)&lt;=ROUNDUP(COUNT($H$5:$H$20)*50%,0),"A-",IF(RANK(H19,$H$5:$H$20,0)&lt;=ROUNDUP(COUNT($H$5:$H$20)*75%,0),"B+","B"))))</f>
        <v>64</v>
      </c>
      <c r="U19" s="647" t="s">
        <v>1206</v>
      </c>
    </row>
    <row r="20" ht="315" customHeight="1">
      <c r="A20" s="257" t="n">
        <v>11</v>
      </c>
      <c r="B20" s="163" t="s">
        <v>9</v>
      </c>
      <c r="C20" s="163" t="s">
        <v>9</v>
      </c>
      <c r="D20" s="247" t="s">
        <v>64</v>
      </c>
      <c r="E20" s="247" t="s">
        <v>64</v>
      </c>
      <c r="F20" s="247" t="s">
        <v>137</v>
      </c>
      <c r="G20" s="163" t="s">
        <v>9</v>
      </c>
      <c r="H20" s="258" t="n">
        <v>71</v>
      </c>
      <c r="I20" s="258" t="n">
        <v>65</v>
      </c>
      <c r="J20" s="258" t="n">
        <v>6</v>
      </c>
      <c r="K20" s="258" t="n">
        <v>0</v>
      </c>
      <c r="L20" s="258" t="n">
        <v>0</v>
      </c>
      <c r="M20" s="648" t="s">
        <v>1207</v>
      </c>
      <c r="N20" s="649" t="s">
        <v>1208</v>
      </c>
      <c r="O20" s="650" t="s">
        <v>1209</v>
      </c>
      <c r="P20" s="255" t="s">
        <f>IF(I20=0,"C",IF(RANK(I20,$I$5:$I$20,0)&lt;=ROUNDUP((COUNT($I$5:$I$20)-COUNTIF($I$5:$I$20,0))*25%,0),"A",IF(RANK(I20,$I$5:$I$20,0)&lt;=ROUNDUP((COUNT($I$5:$I$20)-COUNTIF($I$5:$I$20,0))*50%,0),"A-",IF(RANK(I20,$I$5:$I$20,0)&lt;=ROUNDUP((COUNT($I$5:$I$20)-COUNTIF($I$5:$I$20,0))*75%,0),"B+","B"))))</f>
        <v>64</v>
      </c>
      <c r="Q20" s="255" t="s">
        <f>IF(J20=0,"C",IF(RANK(J20,$J$5:$J$20,0)&lt;=ROUNDUP((COUNT($J$5:$J$20)-COUNTIF($J$5:$J$20,0))*25%,0),"A",IF(RANK(J20,$J$5:$J$20,0)&lt;=ROUNDUP((COUNT($J$5:$J$20)-COUNTIF($J$5:$J$20,0))*50%,0),"A-",IF(RANK(J20,$J$5:$J$20,0)&lt;=ROUNDUP((COUNT($J$5:$J$20)-COUNTIF($J$5:$J$20,0))*75%,0),"B+","B"))))</f>
        <v>64</v>
      </c>
      <c r="R20" s="255" t="s">
        <f>IF(K20=0,"C",IF(RANK(K20,$K$5:$K$20,0)&lt;=ROUNDUP((COUNT($K$5:$K$20)-COUNTIF($K$5:$K$20,0))*25%,0),"A",IF(RANK(K20,$K$5:$K$20,0)&lt;=ROUNDUP((COUNT($K$5:$K$20)-COUNTIF($K$5:$K$20,0))*50%,0),"A-",IF(RANK(K20,$K$5:$K$20,0)&lt;=ROUNDUP((COUNT($K$5:$K$20)-COUNTIF($K$5:$K$20,0))*75%,0),"B+","B"))))</f>
        <v>76</v>
      </c>
      <c r="S20" s="255" t="s">
        <f>IF(L20=0,"C",IF(RANK(L20,$L$5:$L$20,0)&lt;=ROUNDUP((COUNT($L$5:$L$20)-COUNTIF($L$5:$L$20,0))*25%,0),"A",IF(RANK(L20,$L$5:$L$20,0)&lt;=ROUNDUP((COUNT($L$5:$L$20)-COUNTIF($L$5:$L$20,0))*50%,0),"A-",IF(RANK(L20,$L$5:$L$20,0)&lt;=ROUNDUP((COUNT($L$5:$L$20)-COUNTIF($L$5:$L$20,0))*75%,0),"B+","B"))))</f>
        <v>76</v>
      </c>
      <c r="T20" s="255" t="s">
        <f>IF(H20&lt;20,"C",IF(RANK(H20,$H$5:$H$20,0)&lt;=ROUNDUP(COUNT($H$5:$H$20)*25%,0),"A",IF(RANK(H20,$H$5:$H$20,0)&lt;=ROUNDUP(COUNT($H$5:$H$20)*50%,0),"A-",IF(RANK(H20,$H$5:$H$20,0)&lt;=ROUNDUP(COUNT($H$5:$H$20)*75%,0),"B+","B"))))</f>
        <v>64</v>
      </c>
      <c r="U20" s="651" t="s">
        <v>1210</v>
      </c>
    </row>
  </sheetData>
  <mergeCells count="1">
    <mergeCell ref="A1:L3"/>
  </mergeCells>
  <phoneticPr fontId="1" type="noConversion"/>
  <dataValidations count="2">
    <dataValidation type="list" allowBlank="1" showErrorMessage="1" sqref="D5:F16">
      <formula1>"A+,A,A-,B+,B,B-,C+,C"</formula1>
    </dataValidation>
    <dataValidation type="list" allowBlank="1" showErrorMessage="1" sqref="D17:F20">
      <formula1>"A+,A,A-,B+,B,B-,C+,C"</formula1>
    </dataValidation>
  </dataValidation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3" max="3" width="8.25" customWidth="1"/>
    <col min="4" max="4" width="17.4990234375" customWidth="1"/>
    <col min="5" max="5" width="14.625" hidden="1" customWidth="1"/>
    <col min="7" max="7" width="10" hidden="1"/>
    <col min="8" max="8" width="13.998046875" customWidth="1"/>
    <col min="10" max="10" width="3.2490234375" customWidth="1"/>
    <col min="12" max="12" width="10" hidden="1"/>
    <col min="14" max="14" width="12.9990234375" customWidth="1"/>
    <col min="16" max="16" width="10" hidden="1"/>
    <col min="17" max="17" width="3.6240234375" customWidth="1"/>
    <col min="19" max="19" width="10" hidden="1"/>
  </cols>
  <sheetData>
    <row r="1" ht="16.5" customHeight="1">
      <c r="A1" s="23" t="s">
        <v>284</v>
      </c>
      <c r="B1" s="24"/>
      <c r="C1" s="24"/>
      <c r="D1" s="24"/>
      <c r="E1" s="24"/>
      <c r="F1" s="24"/>
      <c r="G1" s="24"/>
      <c r="H1" s="24"/>
      <c r="I1" s="24"/>
      <c r="J1" s="24"/>
      <c r="K1" s="24"/>
      <c r="L1" s="24"/>
      <c r="M1" s="24"/>
      <c r="N1" s="24"/>
      <c r="O1" s="24"/>
      <c r="P1" s="24"/>
      <c r="Q1" s="24"/>
      <c r="R1" s="24"/>
      <c r="S1" s="24"/>
      <c r="T1" s="25"/>
    </row>
    <row r="2" ht="16.5" customHeight="1">
      <c r="A2" s="26"/>
      <c r="B2" s="27"/>
      <c r="C2" s="27"/>
      <c r="D2" s="27"/>
      <c r="E2" s="27"/>
      <c r="F2" s="27"/>
      <c r="G2" s="27"/>
      <c r="H2" s="27"/>
      <c r="I2" s="27"/>
      <c r="J2" s="27"/>
      <c r="K2" s="27"/>
      <c r="L2" s="27"/>
      <c r="M2" s="27"/>
      <c r="N2" s="27"/>
      <c r="O2" s="27"/>
      <c r="P2" s="27"/>
      <c r="Q2" s="27"/>
      <c r="R2" s="27"/>
      <c r="S2" s="27"/>
      <c r="T2" s="28"/>
    </row>
    <row r="3" ht="16.5" customHeight="1">
      <c r="A3" s="29"/>
      <c r="B3" s="30"/>
      <c r="C3" s="30"/>
      <c r="D3" s="30"/>
      <c r="E3" s="30"/>
      <c r="F3" s="30"/>
      <c r="G3" s="30"/>
      <c r="H3" s="30"/>
      <c r="I3" s="30"/>
      <c r="J3" s="30"/>
      <c r="K3" s="30"/>
      <c r="L3" s="30"/>
      <c r="M3" s="30"/>
      <c r="N3" s="30"/>
      <c r="O3" s="30"/>
      <c r="P3" s="30"/>
      <c r="Q3" s="30"/>
      <c r="R3" s="30"/>
      <c r="S3" s="30"/>
      <c r="T3" s="31"/>
    </row>
    <row r="4" ht="16.5" customHeight="1">
      <c r="A4" s="18"/>
      <c r="B4" s="10" t="s">
        <v>96</v>
      </c>
      <c r="T4" s="21"/>
    </row>
    <row r="5" ht="21" customHeight="1">
      <c r="A5" s="21"/>
      <c r="B5" s="22"/>
      <c r="C5" s="44" t="s">
        <v>675</v>
      </c>
      <c r="D5" s="35"/>
      <c r="E5" s="163" t="s">
        <v>9</v>
      </c>
      <c r="F5" s="193"/>
      <c r="G5" s="193"/>
      <c r="H5" s="193"/>
      <c r="I5" s="193"/>
      <c r="J5" s="193"/>
      <c r="K5" s="193"/>
      <c r="L5" s="193"/>
      <c r="M5" s="193"/>
      <c r="N5" s="193"/>
      <c r="O5" s="193"/>
      <c r="P5" s="193"/>
      <c r="Q5" s="193"/>
      <c r="R5" s="193"/>
      <c r="S5" s="193"/>
      <c r="T5" s="21"/>
    </row>
    <row r="6" ht="16.5" customHeight="1">
      <c r="A6" s="21"/>
      <c r="B6" s="6"/>
      <c r="C6" s="68" t="s">
        <v>145</v>
      </c>
      <c r="D6" s="45"/>
      <c r="E6" s="45"/>
      <c r="F6" s="45"/>
      <c r="G6" s="43"/>
      <c r="H6" s="14" t="s">
        <v>146</v>
      </c>
      <c r="I6" s="14"/>
      <c r="J6" s="14"/>
      <c r="K6" s="14"/>
      <c r="L6" s="15"/>
      <c r="M6" s="68" t="s">
        <v>33</v>
      </c>
      <c r="N6" s="68"/>
      <c r="O6" s="68"/>
      <c r="P6" s="68"/>
      <c r="Q6" s="45"/>
      <c r="R6" s="45"/>
      <c r="S6" s="43"/>
      <c r="T6" s="21"/>
    </row>
    <row r="7" ht="16.5" customHeight="1">
      <c r="A7" s="21"/>
      <c r="B7" s="6"/>
      <c r="C7" s="41"/>
      <c r="D7" s="32"/>
      <c r="E7" s="32"/>
      <c r="F7" s="32"/>
      <c r="G7" s="34"/>
      <c r="H7" s="15"/>
      <c r="I7" s="15"/>
      <c r="J7" s="15"/>
      <c r="K7" s="15"/>
      <c r="L7" s="15"/>
      <c r="M7" s="41"/>
      <c r="N7" s="41"/>
      <c r="O7" s="41"/>
      <c r="P7" s="41"/>
      <c r="Q7" s="32"/>
      <c r="R7" s="32"/>
      <c r="S7" s="34"/>
      <c r="T7" s="21"/>
    </row>
    <row r="8" ht="30.75" customHeight="1">
      <c r="A8" s="21"/>
      <c r="B8" s="6"/>
      <c r="C8" s="71" t="s">
        <f>VLOOKUP(E5,day91!$B$1:$AD$100,3,FALSE)</f>
        <v>64</v>
      </c>
      <c r="D8" s="45"/>
      <c r="E8" s="45"/>
      <c r="F8" s="45"/>
      <c r="G8" s="45"/>
      <c r="H8" s="71" t="s">
        <f>VLOOKUP(E5,day91!$B$1:$AD$100,3,FALSE)</f>
        <v>64</v>
      </c>
      <c r="I8" s="45"/>
      <c r="J8" s="45"/>
      <c r="K8" s="45"/>
      <c r="L8" s="45"/>
      <c r="M8" s="71" t="s">
        <f>VLOOKUP(E5,day91!$B$1:$AD$100,4,FALSE)</f>
        <v>64</v>
      </c>
      <c r="N8" s="45"/>
      <c r="O8" s="45"/>
      <c r="P8" s="45"/>
      <c r="Q8" s="45"/>
      <c r="R8" s="45"/>
      <c r="S8" s="45"/>
      <c r="T8" s="21"/>
    </row>
    <row r="9" ht="16.5" customHeight="1">
      <c r="A9" s="21"/>
      <c r="B9" s="6"/>
      <c r="C9" s="51"/>
      <c r="H9" s="51"/>
      <c r="M9" s="51"/>
      <c r="T9" s="21"/>
    </row>
    <row r="10" ht="16.5" customHeight="1">
      <c r="A10" s="21"/>
      <c r="B10" s="6"/>
      <c r="C10" s="41"/>
      <c r="D10" s="32"/>
      <c r="E10" s="32"/>
      <c r="F10" s="32"/>
      <c r="G10" s="32"/>
      <c r="H10" s="41"/>
      <c r="I10" s="32"/>
      <c r="J10" s="32"/>
      <c r="K10" s="32"/>
      <c r="L10" s="32"/>
      <c r="M10" s="51"/>
      <c r="T10" s="21"/>
    </row>
    <row r="11" ht="16.5" customHeight="1">
      <c r="A11" s="21"/>
      <c r="B11" s="6"/>
      <c r="C11" s="93" t="s">
        <v>568</v>
      </c>
      <c r="D11" s="94"/>
      <c r="E11" s="95"/>
      <c r="F11" s="93" t="s">
        <v>569</v>
      </c>
      <c r="G11" s="94"/>
      <c r="H11" s="95"/>
      <c r="I11" s="93" t="s">
        <v>676</v>
      </c>
      <c r="J11" s="94"/>
      <c r="K11" s="95"/>
      <c r="L11" s="93" t="s">
        <v>571</v>
      </c>
      <c r="M11" s="94"/>
      <c r="N11" s="95"/>
      <c r="O11" s="93" t="s">
        <v>677</v>
      </c>
      <c r="P11" s="94"/>
      <c r="Q11" s="94"/>
      <c r="R11" s="94"/>
      <c r="S11" s="95"/>
      <c r="T11" s="21"/>
    </row>
    <row r="12" ht="16.5" customHeight="1">
      <c r="A12" s="21"/>
      <c r="B12" s="6"/>
      <c r="C12" s="96"/>
      <c r="D12" s="97"/>
      <c r="E12" s="98"/>
      <c r="F12" s="96"/>
      <c r="G12" s="97"/>
      <c r="H12" s="98"/>
      <c r="I12" s="96"/>
      <c r="J12" s="97"/>
      <c r="K12" s="98"/>
      <c r="L12" s="96"/>
      <c r="M12" s="97"/>
      <c r="N12" s="98"/>
      <c r="O12" s="96"/>
      <c r="P12" s="97"/>
      <c r="Q12" s="97"/>
      <c r="R12" s="97"/>
      <c r="S12" s="98"/>
      <c r="T12" s="21"/>
    </row>
    <row r="13" ht="66.75" customHeight="1">
      <c r="A13" s="21"/>
      <c r="B13" s="6"/>
      <c r="C13" s="71" t="s">
        <f>VLOOKUP(E5,day91!$B$1:$AD$100,15,FALSE)</f>
        <v>64</v>
      </c>
      <c r="D13" s="45"/>
      <c r="E13" s="43"/>
      <c r="F13" s="71" t="s">
        <f>VLOOKUP(E5,day91!$B$1:$AD$100,16,FALSE)</f>
        <v>64</v>
      </c>
      <c r="G13" s="45"/>
      <c r="H13" s="43"/>
      <c r="I13" s="16" t="s">
        <f>VLOOKUP(E5,day91!$B$1:$AD$100,17,FALSE)</f>
        <v>76</v>
      </c>
      <c r="J13" s="45"/>
      <c r="K13" s="43"/>
      <c r="L13" s="71" t="s">
        <f>VLOOKUP(E5,day91!$B$1:$AD$100,18,FALSE)</f>
        <v>76</v>
      </c>
      <c r="M13" s="45"/>
      <c r="N13" s="43"/>
      <c r="O13" s="71" t="s">
        <f>VLOOKUP(E5,day91!$B$1:$AD$100,19,FALSE)</f>
        <v>64</v>
      </c>
      <c r="P13" s="45"/>
      <c r="Q13" s="45"/>
      <c r="R13" s="45"/>
      <c r="S13" s="45"/>
      <c r="T13" s="21"/>
    </row>
    <row r="14" ht="16.5" customHeight="1">
      <c r="A14" s="21"/>
      <c r="B14" s="6"/>
      <c r="C14" s="51"/>
      <c r="E14" s="67"/>
      <c r="F14" s="51"/>
      <c r="H14" s="67"/>
      <c r="I14" s="51"/>
      <c r="K14" s="67"/>
      <c r="L14" s="51"/>
      <c r="N14" s="67"/>
      <c r="O14" s="51"/>
      <c r="T14" s="21"/>
    </row>
    <row r="15" ht="47.25" customHeight="1" hidden="1">
      <c r="A15" s="21"/>
      <c r="B15" s="6"/>
      <c r="C15" s="41"/>
      <c r="D15" s="32"/>
      <c r="E15" s="34"/>
      <c r="F15" s="41"/>
      <c r="G15" s="32"/>
      <c r="H15" s="34"/>
      <c r="I15" s="41"/>
      <c r="J15" s="32"/>
      <c r="K15" s="34"/>
      <c r="L15" s="41"/>
      <c r="M15" s="32"/>
      <c r="N15" s="34"/>
      <c r="O15" s="51"/>
      <c r="T15" s="21"/>
    </row>
    <row r="16" ht="74.25" customHeight="1">
      <c r="A16" s="21"/>
      <c r="B16" s="6"/>
      <c r="C16" s="72"/>
      <c r="D16" s="63"/>
      <c r="E16" s="63"/>
      <c r="F16" s="63"/>
      <c r="G16" s="63"/>
      <c r="H16" s="63"/>
      <c r="I16" s="63"/>
      <c r="J16" s="63"/>
      <c r="K16" s="63"/>
      <c r="L16" s="63"/>
      <c r="M16" s="63"/>
      <c r="N16" s="63"/>
      <c r="O16" s="63"/>
      <c r="P16" s="63"/>
      <c r="Q16" s="63"/>
      <c r="R16" s="63"/>
      <c r="S16" s="69"/>
      <c r="T16" s="21"/>
    </row>
    <row r="17" ht="162.75" customHeight="1">
      <c r="A17" s="21"/>
      <c r="B17" s="6"/>
      <c r="C17" s="130" t="s">
        <v>291</v>
      </c>
      <c r="D17" s="652" t="s">
        <v>292</v>
      </c>
      <c r="E17" s="12"/>
      <c r="F17" s="12"/>
      <c r="G17" s="12"/>
      <c r="H17" s="12"/>
      <c r="I17" s="653" t="s">
        <f>VLOOKUP(E5,day91!$B$1:$AD$100,12,FALSE)</f>
        <v>1207</v>
      </c>
      <c r="J17" s="45"/>
      <c r="K17" s="45"/>
      <c r="L17" s="45"/>
      <c r="M17" s="45"/>
      <c r="N17" s="45"/>
      <c r="O17" s="45"/>
      <c r="P17" s="45"/>
      <c r="Q17" s="45"/>
      <c r="R17" s="45"/>
      <c r="S17" s="45"/>
      <c r="T17" s="11"/>
    </row>
    <row r="18" ht="60.75" customHeight="1">
      <c r="A18" s="21"/>
      <c r="B18" s="6"/>
      <c r="C18" s="131"/>
      <c r="D18" s="12"/>
      <c r="E18" s="12"/>
      <c r="F18" s="12"/>
      <c r="G18" s="12"/>
      <c r="H18" s="12"/>
      <c r="I18" s="51"/>
      <c r="T18" s="11"/>
    </row>
    <row r="19" ht="16.5" customHeight="1">
      <c r="A19" s="21"/>
      <c r="B19" s="6"/>
      <c r="C19" s="131"/>
      <c r="D19" s="654" t="s">
        <v>305</v>
      </c>
      <c r="E19" s="12"/>
      <c r="F19" s="12"/>
      <c r="G19" s="12"/>
      <c r="H19" s="12"/>
      <c r="I19" s="655" t="s">
        <f>VLOOKUP(E5,day91!$B$1:$AD$100,13,FALSE)</f>
        <v>1208</v>
      </c>
      <c r="J19" s="45"/>
      <c r="K19" s="45"/>
      <c r="L19" s="45"/>
      <c r="M19" s="45"/>
      <c r="N19" s="45"/>
      <c r="O19" s="45"/>
      <c r="P19" s="45"/>
      <c r="Q19" s="45"/>
      <c r="R19" s="45"/>
      <c r="S19" s="45"/>
      <c r="T19" s="11"/>
    </row>
    <row r="20" ht="129.75" customHeight="1">
      <c r="A20" s="21"/>
      <c r="B20" s="6"/>
      <c r="C20" s="131"/>
      <c r="D20" s="12"/>
      <c r="E20" s="12"/>
      <c r="F20" s="12"/>
      <c r="G20" s="12"/>
      <c r="H20" s="12"/>
      <c r="I20" s="51"/>
      <c r="T20" s="11"/>
    </row>
    <row r="21" ht="134.25" customHeight="1">
      <c r="A21" s="18"/>
      <c r="B21" s="22"/>
      <c r="C21" s="58"/>
      <c r="D21" s="656" t="s">
        <v>1211</v>
      </c>
      <c r="E21" s="59"/>
      <c r="F21" s="59"/>
      <c r="G21" s="59"/>
      <c r="H21" s="112"/>
      <c r="I21" s="657" t="s">
        <f>VLOOKUP(E5,day91!$B$1:$AD$100,14,FALSE)</f>
        <v>1209</v>
      </c>
      <c r="J21" s="45"/>
      <c r="K21" s="45"/>
      <c r="L21" s="45"/>
      <c r="M21" s="45"/>
      <c r="N21" s="45"/>
      <c r="O21" s="45"/>
      <c r="P21" s="45"/>
      <c r="Q21" s="45"/>
      <c r="R21" s="45"/>
      <c r="S21" s="45"/>
      <c r="T21" s="21"/>
    </row>
    <row r="22" ht="16.5" customHeight="1">
      <c r="A22" s="18"/>
      <c r="B22" s="22"/>
      <c r="C22" s="12" t="s">
        <v>297</v>
      </c>
      <c r="D22" s="658" t="s">
        <f>VLOOKUP(E5,day91!$B$1:$AD$100,20,FALSE)</f>
        <v>1210</v>
      </c>
      <c r="E22" s="76"/>
      <c r="F22" s="76"/>
      <c r="G22" s="76"/>
      <c r="H22" s="45"/>
      <c r="I22" s="45"/>
      <c r="J22" s="45"/>
      <c r="K22" s="45"/>
      <c r="L22" s="45"/>
      <c r="M22" s="45"/>
      <c r="N22" s="45"/>
      <c r="O22" s="45"/>
      <c r="P22" s="45"/>
      <c r="Q22" s="45"/>
      <c r="R22" s="45"/>
      <c r="S22" s="43"/>
      <c r="T22" s="11"/>
    </row>
    <row r="23" ht="126.75" customHeight="1">
      <c r="A23" s="18"/>
      <c r="B23" s="22"/>
      <c r="C23" s="7"/>
      <c r="D23" s="41"/>
      <c r="E23" s="41"/>
      <c r="F23" s="41"/>
      <c r="G23" s="41"/>
      <c r="H23" s="32"/>
      <c r="I23" s="32"/>
      <c r="J23" s="32"/>
      <c r="K23" s="32"/>
      <c r="L23" s="32"/>
      <c r="M23" s="32"/>
      <c r="N23" s="32"/>
      <c r="O23" s="32"/>
      <c r="P23" s="32"/>
      <c r="Q23" s="32"/>
      <c r="R23" s="32"/>
      <c r="S23" s="34"/>
      <c r="T23" s="11"/>
    </row>
    <row r="24" ht="16.5" customHeight="1">
      <c r="A24" s="8"/>
      <c r="B24" s="9"/>
      <c r="C24" s="9"/>
      <c r="D24" s="9"/>
      <c r="E24" s="9"/>
      <c r="F24" s="9"/>
      <c r="G24" s="9"/>
      <c r="H24" s="9"/>
      <c r="I24" s="9"/>
      <c r="J24" s="9"/>
      <c r="K24" s="9"/>
      <c r="L24" s="9"/>
      <c r="M24" s="9"/>
      <c r="N24" s="9"/>
      <c r="O24" s="9"/>
      <c r="P24" s="9"/>
      <c r="Q24" s="9"/>
      <c r="R24" s="9"/>
      <c r="S24" s="9"/>
      <c r="T24" s="8"/>
    </row>
    <row r="25" ht="16.5" customHeight="1"/>
    <row r="68" ht="16.5" customHeight="1">
      <c r="A68" s="23" t="s">
        <v>564</v>
      </c>
      <c r="B68" s="24"/>
      <c r="C68" s="24"/>
      <c r="D68" s="24"/>
      <c r="E68" s="24"/>
      <c r="F68" s="24"/>
      <c r="G68" s="24"/>
      <c r="H68" s="24"/>
      <c r="I68" s="24"/>
      <c r="J68" s="24"/>
      <c r="K68" s="25"/>
      <c r="N68" s="23" t="s">
        <v>285</v>
      </c>
      <c r="O68" s="24"/>
      <c r="P68" s="24"/>
      <c r="Q68" s="24"/>
      <c r="R68" s="24"/>
      <c r="S68" s="24"/>
      <c r="T68" s="24"/>
      <c r="U68" s="24"/>
      <c r="V68" s="24"/>
      <c r="W68" s="24"/>
      <c r="X68" s="24"/>
      <c r="Y68" s="25"/>
    </row>
    <row r="69" ht="16.5" customHeight="1">
      <c r="A69" s="26"/>
      <c r="B69" s="27"/>
      <c r="C69" s="27"/>
      <c r="D69" s="27"/>
      <c r="E69" s="27"/>
      <c r="F69" s="27"/>
      <c r="G69" s="27"/>
      <c r="H69" s="27"/>
      <c r="I69" s="27"/>
      <c r="J69" s="27"/>
      <c r="K69" s="28"/>
      <c r="N69" s="26"/>
      <c r="O69" s="27"/>
      <c r="P69" s="27"/>
      <c r="Q69" s="27"/>
      <c r="R69" s="27"/>
      <c r="S69" s="27"/>
      <c r="T69" s="27"/>
      <c r="U69" s="27"/>
      <c r="V69" s="27"/>
      <c r="W69" s="27"/>
      <c r="X69" s="27"/>
      <c r="Y69" s="28"/>
    </row>
    <row r="70" ht="16.5" customHeight="1">
      <c r="A70" s="29"/>
      <c r="B70" s="30"/>
      <c r="C70" s="30"/>
      <c r="D70" s="30"/>
      <c r="E70" s="30"/>
      <c r="F70" s="30"/>
      <c r="G70" s="30"/>
      <c r="H70" s="30"/>
      <c r="I70" s="30"/>
      <c r="J70" s="30"/>
      <c r="K70" s="31"/>
      <c r="N70" s="29"/>
      <c r="O70" s="30"/>
      <c r="P70" s="30"/>
      <c r="Q70" s="30"/>
      <c r="R70" s="30"/>
      <c r="S70" s="30"/>
      <c r="T70" s="30"/>
      <c r="U70" s="30"/>
      <c r="V70" s="30"/>
      <c r="W70" s="30"/>
      <c r="X70" s="30"/>
      <c r="Y70" s="31"/>
    </row>
    <row r="71" ht="16.5" customHeight="1">
      <c r="A71" s="18"/>
      <c r="B71" s="19"/>
      <c r="C71" s="20"/>
      <c r="D71" s="20"/>
      <c r="E71" s="20"/>
      <c r="F71" s="20"/>
      <c r="G71" s="20"/>
      <c r="H71" s="20"/>
      <c r="I71" s="20"/>
      <c r="J71" s="10" t="s">
        <v>96</v>
      </c>
      <c r="K71" s="21"/>
      <c r="N71" s="18"/>
      <c r="O71" s="19"/>
      <c r="P71" s="20"/>
      <c r="Q71" s="20"/>
      <c r="R71" s="20"/>
      <c r="S71" s="20"/>
      <c r="T71" s="20"/>
      <c r="U71" s="20"/>
      <c r="V71" s="20"/>
      <c r="W71" s="20"/>
      <c r="X71" s="10" t="s">
        <v>96</v>
      </c>
      <c r="Y71" s="21"/>
    </row>
    <row r="72" ht="19.5" customHeight="1">
      <c r="A72" s="21"/>
      <c r="B72" s="22"/>
      <c r="C72" s="44" t="s">
        <v>675</v>
      </c>
      <c r="D72" s="44" t="s">
        <v>929</v>
      </c>
      <c r="E72" s="44" t="s">
        <v>930</v>
      </c>
      <c r="F72" s="44" t="s">
        <v>931</v>
      </c>
      <c r="G72" s="7"/>
      <c r="H72" s="7"/>
      <c r="I72" s="7"/>
      <c r="J72" s="7"/>
      <c r="K72" s="11"/>
      <c r="N72" s="21"/>
      <c r="O72" s="22"/>
      <c r="P72" s="42" t="s">
        <v>286</v>
      </c>
      <c r="Q72" s="7"/>
      <c r="R72" s="7"/>
      <c r="S72" s="7"/>
      <c r="T72" s="7"/>
      <c r="U72" s="7"/>
      <c r="V72" s="7"/>
      <c r="W72" s="7"/>
      <c r="X72" s="7"/>
      <c r="Y72" s="21"/>
    </row>
    <row r="73" ht="18.75" customHeight="1">
      <c r="A73" s="21"/>
      <c r="B73" s="6"/>
      <c r="C73" s="36" t="s">
        <v>145</v>
      </c>
      <c r="D73" s="32"/>
      <c r="E73" s="34"/>
      <c r="F73" s="36" t="s">
        <v>146</v>
      </c>
      <c r="G73" s="32"/>
      <c r="H73" s="36" t="s">
        <v>33</v>
      </c>
      <c r="I73" s="32"/>
      <c r="J73" s="34"/>
      <c r="K73" s="21"/>
      <c r="N73" s="21"/>
      <c r="O73" s="6"/>
      <c r="P73" s="659" t="s">
        <v>287</v>
      </c>
      <c r="Q73" s="15"/>
      <c r="R73" s="660" t="s">
        <v>288</v>
      </c>
      <c r="S73" s="14"/>
      <c r="T73" s="15"/>
      <c r="U73" s="661" t="s">
        <v>289</v>
      </c>
      <c r="V73" s="15"/>
      <c r="W73" s="662" t="s">
        <v>290</v>
      </c>
      <c r="X73" s="15"/>
      <c r="Y73" s="21"/>
    </row>
    <row r="74" ht="16.5" customHeight="1">
      <c r="A74" s="21"/>
      <c r="B74" s="6"/>
      <c r="C74" s="50"/>
      <c r="D74" s="50"/>
      <c r="E74" s="50"/>
      <c r="F74" s="50"/>
      <c r="G74" s="50"/>
      <c r="H74" s="50"/>
      <c r="I74" s="50"/>
      <c r="J74" s="50"/>
      <c r="K74" s="21"/>
      <c r="N74" s="21"/>
      <c r="O74" s="6"/>
      <c r="P74" s="15"/>
      <c r="Q74" s="15"/>
      <c r="R74" s="15"/>
      <c r="S74" s="15"/>
      <c r="T74" s="15"/>
      <c r="U74" s="15"/>
      <c r="V74" s="15"/>
      <c r="W74" s="15"/>
      <c r="X74" s="15"/>
      <c r="Y74" s="21"/>
    </row>
    <row r="75" ht="16.5" customHeight="1">
      <c r="A75" s="21"/>
      <c r="B75" s="6"/>
      <c r="C75" s="16" t="s">
        <v>57</v>
      </c>
      <c r="D75" s="16"/>
      <c r="E75" s="16" t="s">
        <v>64</v>
      </c>
      <c r="F75" s="16"/>
      <c r="G75" s="16" t="s">
        <v>104</v>
      </c>
      <c r="H75" s="16"/>
      <c r="I75" s="16" t="s">
        <v>63</v>
      </c>
      <c r="J75" s="16"/>
      <c r="K75" s="21"/>
      <c r="N75" s="21"/>
      <c r="O75" s="6"/>
      <c r="P75" s="16" t="n">
        <v>30</v>
      </c>
      <c r="Q75" s="16"/>
      <c r="R75" s="16" t="n">
        <v>28.5</v>
      </c>
      <c r="S75" s="16"/>
      <c r="T75" s="16"/>
      <c r="U75" s="16" t="n">
        <v>30</v>
      </c>
      <c r="V75" s="16"/>
      <c r="W75" s="16" t="n">
        <f>SUM(P75:V77)</f>
        <v>88.5</v>
      </c>
      <c r="X75" s="16"/>
      <c r="Y75" s="21"/>
    </row>
    <row r="76" ht="16.5" customHeight="1">
      <c r="A76" s="21"/>
      <c r="B76" s="6"/>
      <c r="C76" s="16"/>
      <c r="D76" s="16"/>
      <c r="E76" s="16"/>
      <c r="F76" s="16"/>
      <c r="G76" s="16"/>
      <c r="H76" s="16"/>
      <c r="I76" s="16"/>
      <c r="J76" s="16"/>
      <c r="K76" s="21"/>
      <c r="N76" s="21"/>
      <c r="O76" s="6"/>
      <c r="P76" s="16"/>
      <c r="Q76" s="16"/>
      <c r="R76" s="16"/>
      <c r="S76" s="16"/>
      <c r="T76" s="16"/>
      <c r="U76" s="16"/>
      <c r="V76" s="16"/>
      <c r="W76" s="16"/>
      <c r="X76" s="16"/>
      <c r="Y76" s="21"/>
    </row>
    <row r="77" ht="16.5" customHeight="1">
      <c r="A77" s="21"/>
      <c r="B77" s="6"/>
      <c r="C77" s="16"/>
      <c r="D77" s="16"/>
      <c r="E77" s="16"/>
      <c r="F77" s="16"/>
      <c r="G77" s="16"/>
      <c r="H77" s="16"/>
      <c r="I77" s="16"/>
      <c r="J77" s="16"/>
      <c r="K77" s="21"/>
      <c r="N77" s="21"/>
      <c r="O77" s="6"/>
      <c r="P77" s="16"/>
      <c r="Q77" s="16"/>
      <c r="R77" s="16"/>
      <c r="S77" s="16"/>
      <c r="T77" s="16"/>
      <c r="U77" s="16"/>
      <c r="V77" s="16"/>
      <c r="W77" s="16"/>
      <c r="X77" s="16"/>
      <c r="Y77" s="21"/>
    </row>
    <row r="78" ht="16.5" customHeight="1">
      <c r="A78" s="21"/>
      <c r="B78" s="6"/>
      <c r="C78" s="21"/>
      <c r="D78" s="21"/>
      <c r="E78" s="21"/>
      <c r="F78" s="21"/>
      <c r="G78" s="21"/>
      <c r="H78" s="21"/>
      <c r="I78" s="21"/>
      <c r="J78" s="21"/>
      <c r="K78" s="21"/>
      <c r="N78" s="21"/>
      <c r="O78" s="6"/>
      <c r="P78" s="21"/>
      <c r="Q78" s="21"/>
      <c r="R78" s="21"/>
      <c r="S78" s="21"/>
      <c r="T78" s="21"/>
      <c r="U78" s="21"/>
      <c r="V78" s="21"/>
      <c r="W78" s="21"/>
      <c r="X78" s="21"/>
      <c r="Y78" s="21"/>
    </row>
    <row r="79" ht="16.5" customHeight="1">
      <c r="A79" s="21"/>
      <c r="B79" s="6"/>
      <c r="C79" s="12" t="s">
        <v>291</v>
      </c>
      <c r="D79" s="663" t="s">
        <v>292</v>
      </c>
      <c r="E79" s="12"/>
      <c r="F79" s="664" t="s">
        <v>565</v>
      </c>
      <c r="G79" s="17"/>
      <c r="H79" s="17"/>
      <c r="I79" s="17"/>
      <c r="J79" s="17"/>
      <c r="K79" s="11"/>
      <c r="N79" s="21"/>
      <c r="O79" s="6"/>
      <c r="P79" s="12" t="s">
        <v>291</v>
      </c>
      <c r="Q79" s="665" t="s">
        <v>292</v>
      </c>
      <c r="R79" s="45"/>
      <c r="S79" s="43"/>
      <c r="T79" s="17" t="s">
        <v>294</v>
      </c>
      <c r="U79" s="17"/>
      <c r="V79" s="17"/>
      <c r="W79" s="17"/>
      <c r="X79" s="17"/>
      <c r="Y79" s="11"/>
    </row>
    <row r="80" ht="16.5" customHeight="1">
      <c r="A80" s="21"/>
      <c r="B80" s="6"/>
      <c r="C80" s="12"/>
      <c r="D80" s="12"/>
      <c r="E80" s="12"/>
      <c r="F80" s="17"/>
      <c r="G80" s="17"/>
      <c r="H80" s="17"/>
      <c r="I80" s="17"/>
      <c r="J80" s="17"/>
      <c r="K80" s="11"/>
      <c r="N80" s="21"/>
      <c r="O80" s="6"/>
      <c r="P80" s="12"/>
      <c r="Q80" s="41"/>
      <c r="R80" s="32"/>
      <c r="S80" s="34"/>
      <c r="T80" s="17"/>
      <c r="U80" s="17"/>
      <c r="V80" s="17"/>
      <c r="W80" s="17"/>
      <c r="X80" s="17"/>
      <c r="Y80" s="11"/>
    </row>
    <row r="81" ht="16.5" customHeight="1">
      <c r="A81" s="21"/>
      <c r="B81" s="6"/>
      <c r="C81" s="12"/>
      <c r="D81" s="666" t="s">
        <v>305</v>
      </c>
      <c r="E81" s="12"/>
      <c r="F81" s="17" t="s">
        <v>566</v>
      </c>
      <c r="G81" s="17"/>
      <c r="H81" s="17"/>
      <c r="I81" s="17"/>
      <c r="J81" s="17"/>
      <c r="K81" s="11"/>
      <c r="N81" s="21"/>
      <c r="O81" s="6"/>
      <c r="P81" s="12"/>
      <c r="Q81" s="667" t="s">
        <v>293</v>
      </c>
      <c r="R81" s="45"/>
      <c r="S81" s="43"/>
      <c r="T81" s="668" t="s">
        <v>296</v>
      </c>
      <c r="U81" s="17"/>
      <c r="V81" s="17"/>
      <c r="W81" s="17"/>
      <c r="X81" s="17"/>
      <c r="Y81" s="11"/>
    </row>
    <row r="82" ht="16.5" customHeight="1">
      <c r="A82" s="21"/>
      <c r="B82" s="6"/>
      <c r="C82" s="12"/>
      <c r="D82" s="12"/>
      <c r="E82" s="12"/>
      <c r="F82" s="17"/>
      <c r="G82" s="17"/>
      <c r="H82" s="17"/>
      <c r="I82" s="17"/>
      <c r="J82" s="17"/>
      <c r="K82" s="11"/>
      <c r="N82" s="21"/>
      <c r="O82" s="6"/>
      <c r="P82" s="12"/>
      <c r="Q82" s="41"/>
      <c r="R82" s="32"/>
      <c r="S82" s="34"/>
      <c r="T82" s="17"/>
      <c r="U82" s="17"/>
      <c r="V82" s="17"/>
      <c r="W82" s="17"/>
      <c r="X82" s="17"/>
      <c r="Y82" s="11"/>
    </row>
    <row r="83" ht="16.5" customHeight="1">
      <c r="A83" s="18"/>
      <c r="B83" s="22"/>
      <c r="C83" s="12" t="s">
        <v>297</v>
      </c>
      <c r="D83" s="5" t="s">
        <v>567</v>
      </c>
      <c r="E83" s="13"/>
      <c r="F83" s="13"/>
      <c r="G83" s="13"/>
      <c r="H83" s="13"/>
      <c r="I83" s="13"/>
      <c r="J83" s="13"/>
      <c r="K83" s="11"/>
      <c r="N83" s="21"/>
      <c r="O83" s="6"/>
      <c r="P83" s="12"/>
      <c r="Q83" s="669" t="s">
        <v>295</v>
      </c>
      <c r="R83" s="45"/>
      <c r="S83" s="43"/>
      <c r="T83" s="17" t="s">
        <v>298</v>
      </c>
      <c r="U83" s="17"/>
      <c r="V83" s="17"/>
      <c r="W83" s="17"/>
      <c r="X83" s="17"/>
      <c r="Y83" s="11"/>
    </row>
    <row r="84" ht="16.5" customHeight="1">
      <c r="A84" s="18"/>
      <c r="B84" s="22"/>
      <c r="C84" s="7"/>
      <c r="D84" s="13"/>
      <c r="E84" s="13"/>
      <c r="F84" s="13"/>
      <c r="G84" s="13"/>
      <c r="H84" s="13"/>
      <c r="I84" s="13"/>
      <c r="J84" s="13"/>
      <c r="K84" s="11"/>
      <c r="N84" s="39"/>
      <c r="O84" s="6"/>
      <c r="P84" s="12"/>
      <c r="Q84" s="41"/>
      <c r="R84" s="32"/>
      <c r="S84" s="34"/>
      <c r="T84" s="17"/>
      <c r="U84" s="17"/>
      <c r="V84" s="17"/>
      <c r="W84" s="17"/>
      <c r="X84" s="17"/>
      <c r="Y84" s="38"/>
    </row>
    <row r="85" ht="16.5" customHeight="1">
      <c r="A85" s="8"/>
      <c r="B85" s="9"/>
      <c r="C85" s="9"/>
      <c r="D85" s="9"/>
      <c r="E85" s="9"/>
      <c r="F85" s="9"/>
      <c r="G85" s="9"/>
      <c r="H85" s="9"/>
      <c r="I85" s="9"/>
      <c r="J85" s="9"/>
      <c r="K85" s="8"/>
      <c r="N85" s="18"/>
      <c r="O85" s="22"/>
      <c r="P85" s="12" t="s">
        <v>297</v>
      </c>
      <c r="Q85" s="13" t="s">
        <v>299</v>
      </c>
      <c r="R85" s="13"/>
      <c r="S85" s="13"/>
      <c r="T85" s="13"/>
      <c r="U85" s="13"/>
      <c r="V85" s="13"/>
      <c r="W85" s="13"/>
      <c r="X85" s="13"/>
      <c r="Y85" s="11"/>
    </row>
    <row r="86" ht="16.5" customHeight="1">
      <c r="N86" s="18"/>
      <c r="O86" s="22"/>
      <c r="P86" s="7"/>
      <c r="Q86" s="13"/>
      <c r="R86" s="13"/>
      <c r="S86" s="13"/>
      <c r="T86" s="13"/>
      <c r="U86" s="13"/>
      <c r="V86" s="13"/>
      <c r="W86" s="13"/>
      <c r="X86" s="13"/>
      <c r="Y86" s="11"/>
    </row>
    <row r="87" ht="16.5" customHeight="1">
      <c r="N87" s="8"/>
      <c r="O87" s="9"/>
      <c r="P87" s="9"/>
      <c r="Q87" s="9"/>
      <c r="R87" s="9"/>
      <c r="S87" s="9"/>
      <c r="T87" s="9"/>
      <c r="U87" s="9"/>
      <c r="V87" s="9"/>
      <c r="W87" s="9"/>
      <c r="X87" s="9"/>
      <c r="Y87" s="8"/>
    </row>
    <row r="88" ht="16.5" customHeight="1">
      <c r="A88" s="23" t="s">
        <v>300</v>
      </c>
      <c r="B88" s="24"/>
      <c r="C88" s="24"/>
      <c r="D88" s="24"/>
      <c r="E88" s="24"/>
      <c r="F88" s="24"/>
      <c r="G88" s="24"/>
      <c r="H88" s="24"/>
      <c r="I88" s="24"/>
      <c r="J88" s="24"/>
      <c r="K88" s="25"/>
    </row>
    <row r="89" ht="16.5" customHeight="1">
      <c r="A89" s="26"/>
      <c r="B89" s="27"/>
      <c r="C89" s="27"/>
      <c r="D89" s="27"/>
      <c r="E89" s="27"/>
      <c r="F89" s="27"/>
      <c r="G89" s="27"/>
      <c r="H89" s="27"/>
      <c r="I89" s="27"/>
      <c r="J89" s="27"/>
      <c r="K89" s="28"/>
    </row>
    <row r="90" ht="16.5" customHeight="1">
      <c r="A90" s="29"/>
      <c r="B90" s="30"/>
      <c r="C90" s="30"/>
      <c r="D90" s="30"/>
      <c r="E90" s="30"/>
      <c r="F90" s="30"/>
      <c r="G90" s="30"/>
      <c r="H90" s="30"/>
      <c r="I90" s="30"/>
      <c r="J90" s="30"/>
      <c r="K90" s="31"/>
    </row>
    <row r="91" ht="16.5" customHeight="1">
      <c r="A91" s="18"/>
      <c r="B91" s="19"/>
      <c r="C91" s="20"/>
      <c r="D91" s="20"/>
      <c r="E91" s="20"/>
      <c r="F91" s="20"/>
      <c r="G91" s="20"/>
      <c r="H91" s="20"/>
      <c r="I91" s="20"/>
      <c r="J91" s="10" t="s">
        <v>96</v>
      </c>
      <c r="K91" s="21"/>
    </row>
    <row r="92" ht="19.5" customHeight="1">
      <c r="A92" s="21"/>
      <c r="B92" s="22"/>
      <c r="C92" s="33" t="s">
        <v>301</v>
      </c>
      <c r="D92" s="35"/>
      <c r="E92" s="33" t="n">
        <f>$G$71</f>
        <v>0</v>
      </c>
      <c r="F92" s="37"/>
      <c r="G92" s="37"/>
      <c r="H92" s="37"/>
      <c r="I92" s="37"/>
      <c r="J92" s="35"/>
      <c r="K92" s="21"/>
    </row>
    <row r="93" ht="16.5" customHeight="1">
      <c r="A93" s="21"/>
      <c r="B93" s="6"/>
      <c r="C93" s="14" t="s">
        <v>144</v>
      </c>
      <c r="D93" s="15"/>
      <c r="E93" s="14" t="s">
        <v>302</v>
      </c>
      <c r="F93" s="15"/>
      <c r="G93" s="14" t="s">
        <v>303</v>
      </c>
      <c r="H93" s="15"/>
      <c r="I93" s="14" t="s">
        <v>33</v>
      </c>
      <c r="J93" s="15"/>
      <c r="K93" s="21"/>
    </row>
    <row r="94" ht="16.5" customHeight="1">
      <c r="A94" s="21"/>
      <c r="B94" s="6"/>
      <c r="C94" s="15"/>
      <c r="D94" s="15"/>
      <c r="E94" s="15"/>
      <c r="F94" s="15"/>
      <c r="G94" s="15"/>
      <c r="H94" s="15"/>
      <c r="I94" s="15"/>
      <c r="J94" s="15"/>
      <c r="K94" s="21"/>
    </row>
    <row r="95" ht="16.5" customHeight="1">
      <c r="A95" s="21"/>
      <c r="B95" s="6"/>
      <c r="C95" s="16" t="s">
        <v>63</v>
      </c>
      <c r="D95" s="16"/>
      <c r="E95" s="16" t="s">
        <v>63</v>
      </c>
      <c r="F95" s="16"/>
      <c r="G95" s="16" t="s">
        <v>57</v>
      </c>
      <c r="H95" s="16"/>
      <c r="I95" s="16" t="s">
        <v>63</v>
      </c>
      <c r="J95" s="16"/>
      <c r="K95" s="21"/>
    </row>
    <row r="96" ht="16.5" customHeight="1">
      <c r="A96" s="21"/>
      <c r="B96" s="6"/>
      <c r="C96" s="16"/>
      <c r="D96" s="16"/>
      <c r="E96" s="16"/>
      <c r="F96" s="16"/>
      <c r="G96" s="16"/>
      <c r="H96" s="16"/>
      <c r="I96" s="16"/>
      <c r="J96" s="16"/>
      <c r="K96" s="21"/>
    </row>
    <row r="97" ht="16.5" customHeight="1">
      <c r="A97" s="21"/>
      <c r="B97" s="6"/>
      <c r="C97" s="16"/>
      <c r="D97" s="16"/>
      <c r="E97" s="16"/>
      <c r="F97" s="16"/>
      <c r="G97" s="16"/>
      <c r="H97" s="16"/>
      <c r="I97" s="16"/>
      <c r="J97" s="16"/>
      <c r="K97" s="21"/>
    </row>
    <row r="98" ht="16.5" customHeight="1">
      <c r="A98" s="21"/>
      <c r="B98" s="6"/>
      <c r="C98" s="21"/>
      <c r="D98" s="21"/>
      <c r="E98" s="21"/>
      <c r="F98" s="21"/>
      <c r="G98" s="21"/>
      <c r="H98" s="21"/>
      <c r="I98" s="21"/>
      <c r="J98" s="21"/>
      <c r="K98" s="21"/>
    </row>
    <row r="99" ht="16.5" customHeight="1">
      <c r="A99" s="21"/>
      <c r="B99" s="6"/>
      <c r="C99" s="12" t="s">
        <v>291</v>
      </c>
      <c r="D99" s="670" t="s">
        <v>292</v>
      </c>
      <c r="E99" s="12"/>
      <c r="F99" s="671" t="s">
        <v>304</v>
      </c>
      <c r="G99" s="17"/>
      <c r="H99" s="17"/>
      <c r="I99" s="17"/>
      <c r="J99" s="17"/>
      <c r="K99" s="11"/>
    </row>
    <row r="100" ht="16.5" customHeight="1">
      <c r="A100" s="21"/>
      <c r="B100" s="6"/>
      <c r="C100" s="12"/>
      <c r="D100" s="12"/>
      <c r="E100" s="12"/>
      <c r="F100" s="17"/>
      <c r="G100" s="17"/>
      <c r="H100" s="17"/>
      <c r="I100" s="17"/>
      <c r="J100" s="17"/>
      <c r="K100" s="11"/>
    </row>
    <row r="101" ht="16.5" customHeight="1">
      <c r="A101" s="21"/>
      <c r="B101" s="6"/>
      <c r="C101" s="12"/>
      <c r="D101" s="672" t="s">
        <v>305</v>
      </c>
      <c r="E101" s="12"/>
      <c r="F101" s="17" t="s">
        <v>306</v>
      </c>
      <c r="G101" s="17"/>
      <c r="H101" s="17"/>
      <c r="I101" s="17"/>
      <c r="J101" s="17"/>
      <c r="K101" s="11"/>
    </row>
    <row r="102" ht="16.5" customHeight="1">
      <c r="A102" s="21"/>
      <c r="B102" s="6"/>
      <c r="C102" s="12"/>
      <c r="D102" s="12"/>
      <c r="E102" s="12"/>
      <c r="F102" s="17"/>
      <c r="G102" s="17"/>
      <c r="H102" s="17"/>
      <c r="I102" s="17"/>
      <c r="J102" s="17"/>
      <c r="K102" s="11"/>
    </row>
    <row r="103" ht="16.5" customHeight="1">
      <c r="A103" s="18"/>
      <c r="B103" s="22"/>
      <c r="C103" s="12" t="s">
        <v>297</v>
      </c>
      <c r="D103" s="13" t="s">
        <v>307</v>
      </c>
      <c r="E103" s="13"/>
      <c r="F103" s="13"/>
      <c r="G103" s="13"/>
      <c r="H103" s="13"/>
      <c r="I103" s="13"/>
      <c r="J103" s="13"/>
      <c r="K103" s="11"/>
    </row>
    <row r="104" ht="16.5" customHeight="1">
      <c r="A104" s="18"/>
      <c r="B104" s="22"/>
      <c r="C104" s="7"/>
      <c r="D104" s="13"/>
      <c r="E104" s="13"/>
      <c r="F104" s="13"/>
      <c r="G104" s="13"/>
      <c r="H104" s="13"/>
      <c r="I104" s="13"/>
      <c r="J104" s="13"/>
      <c r="K104" s="11"/>
    </row>
    <row r="105" ht="16.5" customHeight="1">
      <c r="A105" s="8"/>
      <c r="B105" s="9"/>
      <c r="C105" s="9"/>
      <c r="D105" s="9"/>
      <c r="E105" s="9"/>
      <c r="F105" s="9"/>
      <c r="G105" s="9"/>
      <c r="H105" s="9"/>
      <c r="I105" s="9"/>
      <c r="J105" s="9"/>
      <c r="K105" s="8"/>
    </row>
  </sheetData>
  <mergeCells count="102">
    <mergeCell ref="C73:E73"/>
    <mergeCell ref="F73:G73"/>
    <mergeCell ref="B91:I91"/>
    <mergeCell ref="H73:J73"/>
    <mergeCell ref="D79:E80"/>
    <mergeCell ref="G95:H97"/>
    <mergeCell ref="G93:H94"/>
    <mergeCell ref="C83:C84"/>
    <mergeCell ref="C75:D77"/>
    <mergeCell ref="B92:B102"/>
    <mergeCell ref="B71:I71"/>
    <mergeCell ref="A68:K70"/>
    <mergeCell ref="I93:J94"/>
    <mergeCell ref="D81:E82"/>
    <mergeCell ref="D101:E102"/>
    <mergeCell ref="F99:J100"/>
    <mergeCell ref="E75:F77"/>
    <mergeCell ref="E95:F97"/>
    <mergeCell ref="A105:K105"/>
    <mergeCell ref="A91:A102"/>
    <mergeCell ref="A88:K90"/>
    <mergeCell ref="C79:C82"/>
    <mergeCell ref="F101:J102"/>
    <mergeCell ref="F79:J80"/>
    <mergeCell ref="F81:J82"/>
    <mergeCell ref="A85:K85"/>
    <mergeCell ref="I95:J97"/>
    <mergeCell ref="G75:H77"/>
    <mergeCell ref="F72:J72"/>
    <mergeCell ref="K91:K102"/>
    <mergeCell ref="K71:K82"/>
    <mergeCell ref="C95:D97"/>
    <mergeCell ref="D99:E100"/>
    <mergeCell ref="C103:C104"/>
    <mergeCell ref="I75:J77"/>
    <mergeCell ref="A71:A82"/>
    <mergeCell ref="D103:J104"/>
    <mergeCell ref="C92:D92"/>
    <mergeCell ref="D83:J84"/>
    <mergeCell ref="E92:J92"/>
    <mergeCell ref="C93:D94"/>
    <mergeCell ref="B72:B82"/>
    <mergeCell ref="E93:F94"/>
    <mergeCell ref="C99:C102"/>
    <mergeCell ref="T81:X82"/>
    <mergeCell ref="T83:X84"/>
    <mergeCell ref="R75:T77"/>
    <mergeCell ref="W75:X77"/>
    <mergeCell ref="Q79:S80"/>
    <mergeCell ref="Q83:S84"/>
    <mergeCell ref="U75:V77"/>
    <mergeCell ref="N87:Y87"/>
    <mergeCell ref="P85:P86"/>
    <mergeCell ref="O71:W71"/>
    <mergeCell ref="Q85:X86"/>
    <mergeCell ref="W73:X74"/>
    <mergeCell ref="Q81:S82"/>
    <mergeCell ref="P72:X72"/>
    <mergeCell ref="O72:O84"/>
    <mergeCell ref="N68:Y70"/>
    <mergeCell ref="P73:Q74"/>
    <mergeCell ref="R73:T74"/>
    <mergeCell ref="U73:V74"/>
    <mergeCell ref="P75:Q77"/>
    <mergeCell ref="P79:P84"/>
    <mergeCell ref="N71:N84"/>
    <mergeCell ref="Y71:Y84"/>
    <mergeCell ref="T79:X80"/>
    <mergeCell ref="A4:A20"/>
    <mergeCell ref="T4:T20"/>
    <mergeCell ref="A24:T24"/>
    <mergeCell ref="B5:B20"/>
    <mergeCell ref="A1:T3"/>
    <mergeCell ref="H6:L7"/>
    <mergeCell ref="D17:H18"/>
    <mergeCell ref="D19:H20"/>
    <mergeCell ref="C22:C23"/>
    <mergeCell ref="C5:D5"/>
    <mergeCell ref="B4:S4"/>
    <mergeCell ref="M6:S7"/>
    <mergeCell ref="D22:S23"/>
    <mergeCell ref="C11:E12"/>
    <mergeCell ref="C8:G10"/>
    <mergeCell ref="C6:G7"/>
    <mergeCell ref="F11:H12"/>
    <mergeCell ref="I11:K12"/>
    <mergeCell ref="L11:N12"/>
    <mergeCell ref="O11:S12"/>
    <mergeCell ref="M8:S10"/>
    <mergeCell ref="I17:S18"/>
    <mergeCell ref="I19:S20"/>
    <mergeCell ref="C13:E15"/>
    <mergeCell ref="F13:H15"/>
    <mergeCell ref="I13:K15"/>
    <mergeCell ref="L13:N15"/>
    <mergeCell ref="O13:S15"/>
    <mergeCell ref="C16:S16"/>
    <mergeCell ref="H8:L10"/>
    <mergeCell ref="C17:C21"/>
    <mergeCell ref="D21:H21"/>
    <mergeCell ref="I21:S21"/>
    <mergeCell ref="E5:S5"/>
  </mergeCells>
  <phoneticPr fontId="1" type="noConversion"/>
  <dataValidations count="5">
    <dataValidation type="list" errorStyle="information" allowBlank="1" showErrorMessage="1" sqref="G78:H78">
      <formula1>"A,B,C,暂无"</formula1>
    </dataValidation>
    <dataValidation type="list" allowBlank="1" showErrorMessage="1" sqref="C75:J77">
      <formula1>"A,A+,A-,B,B+,B-,C,C+,S"</formula1>
    </dataValidation>
    <dataValidation type="list" errorStyle="information" allowBlank="1" showErrorMessage="1" sqref="G98:H98">
      <formula1>"A,B,C,暂无"</formula1>
    </dataValidation>
    <dataValidation type="list" allowBlank="1" showErrorMessage="1" sqref="C95:J97">
      <formula1>"A,A+,A-,B,B+,B-,C,C+,S"</formula1>
    </dataValidation>
    <dataValidation type="list" errorStyle="information" allowBlank="1" showErrorMessage="1" sqref="U78:V78">
      <formula1>"A,B,C,暂无"</formula1>
    </dataValidation>
  </dataValidation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B1" activePane="bottomRight" state="frozen" xSplit="1"/>
    </sheetView>
  </sheetViews>
  <sheetFormatPr baseColWidth="10" defaultColWidth="9.9990234375" defaultRowHeight="16.5" customHeight="1"/>
  <cols>
    <col min="1" max="2" width="29.373046875" customWidth="1"/>
    <col min="3" max="3" width="44.8740234375" customWidth="1"/>
    <col min="4" max="4" width="28.623046875" customWidth="1"/>
    <col min="5" max="5" width="28.875" customWidth="1"/>
    <col min="6" max="6" width="31.125" customWidth="1"/>
    <col min="7" max="7" width="31.248046875" customWidth="1"/>
    <col min="8" max="8" width="83.150390625" customWidth="1"/>
    <col min="9" max="9" width="15.375" customWidth="1"/>
  </cols>
  <sheetData>
    <row r="1" ht="18" customHeight="1">
      <c r="A1" s="132" t="s">
        <v>38</v>
      </c>
      <c r="B1" s="132" t="s">
        <v>48</v>
      </c>
      <c r="C1" s="132" t="s">
        <v>49</v>
      </c>
      <c r="D1" s="132" t="s">
        <v>50</v>
      </c>
      <c r="E1" s="132" t="s">
        <v>51</v>
      </c>
      <c r="F1" s="132" t="s">
        <v>52</v>
      </c>
      <c r="G1" s="132" t="s">
        <v>53</v>
      </c>
      <c r="H1" s="134" t="s">
        <v>54</v>
      </c>
    </row>
    <row r="2" ht="216.75" customHeight="1">
      <c r="A2" s="163" t="s">
        <v>4</v>
      </c>
      <c r="B2" s="135" t="s">
        <v>57</v>
      </c>
      <c r="C2" s="673" t="s">
        <v>1212</v>
      </c>
      <c r="D2" s="148" t="s">
        <v>67</v>
      </c>
      <c r="E2" s="148" t="s">
        <v>1213</v>
      </c>
      <c r="F2" s="148" t="s">
        <v>1214</v>
      </c>
      <c r="G2" s="148" t="s">
        <v>70</v>
      </c>
      <c r="H2" s="674" t="s">
        <v>1215</v>
      </c>
      <c r="I2" s="4" t="s">
        <v>1216</v>
      </c>
      <c r="J2" s="3" t="s">
        <v>1217</v>
      </c>
    </row>
    <row r="3" ht="216.75" customHeight="1">
      <c r="A3" s="163" t="s">
        <v>6</v>
      </c>
      <c r="B3" s="135" t="s">
        <v>57</v>
      </c>
      <c r="C3" s="675" t="s">
        <v>1218</v>
      </c>
      <c r="D3" s="148" t="s">
        <v>67</v>
      </c>
      <c r="E3" s="148" t="s">
        <v>1219</v>
      </c>
      <c r="F3" s="148" t="s">
        <v>1214</v>
      </c>
      <c r="G3" s="148" t="s">
        <v>70</v>
      </c>
      <c r="H3" s="676" t="s">
        <v>1215</v>
      </c>
      <c r="I3" s="4" t="s">
        <v>1220</v>
      </c>
      <c r="J3" s="4" t="s">
        <v>1221</v>
      </c>
    </row>
    <row r="4" s="137" customFormat="1" ht="230.25" customHeight="1">
      <c r="A4" s="163" t="s">
        <v>8</v>
      </c>
      <c r="B4" s="139" t="s">
        <v>63</v>
      </c>
      <c r="C4" s="677" t="s">
        <v>1222</v>
      </c>
      <c r="D4" s="150" t="s">
        <v>67</v>
      </c>
      <c r="E4" s="7" t="s">
        <v>1223</v>
      </c>
      <c r="F4" s="150" t="s">
        <v>69</v>
      </c>
      <c r="G4" s="150" t="s">
        <v>70</v>
      </c>
      <c r="H4" s="678" t="s">
        <v>1224</v>
      </c>
      <c r="I4" s="137" t="s">
        <v>1225</v>
      </c>
      <c r="J4" s="137" t="s">
        <v>1226</v>
      </c>
    </row>
    <row r="5" ht="189.75" customHeight="1">
      <c r="A5" s="163" t="s">
        <v>15</v>
      </c>
      <c r="B5" s="135" t="s">
        <v>63</v>
      </c>
      <c r="C5" s="679" t="s">
        <v>1227</v>
      </c>
      <c r="D5" s="148" t="s">
        <v>67</v>
      </c>
      <c r="E5" s="7" t="s">
        <v>1223</v>
      </c>
      <c r="F5" s="148" t="s">
        <v>1214</v>
      </c>
      <c r="G5" s="148" t="s">
        <v>70</v>
      </c>
      <c r="H5" s="680" t="s">
        <v>1224</v>
      </c>
    </row>
    <row r="6" ht="230.25" customHeight="1">
      <c r="A6" s="163" t="s">
        <v>5</v>
      </c>
      <c r="B6" s="135" t="s">
        <v>104</v>
      </c>
      <c r="C6" s="681" t="s">
        <v>1228</v>
      </c>
      <c r="D6" s="148" t="s">
        <v>67</v>
      </c>
      <c r="E6" s="7" t="s">
        <v>1223</v>
      </c>
      <c r="F6" s="148" t="s">
        <v>1214</v>
      </c>
      <c r="G6" s="148" t="s">
        <v>70</v>
      </c>
      <c r="H6" s="682" t="s">
        <v>1224</v>
      </c>
    </row>
    <row r="7" ht="216.75" customHeight="1">
      <c r="A7" s="163" t="s">
        <v>11</v>
      </c>
      <c r="B7" s="135" t="s">
        <v>63</v>
      </c>
      <c r="C7" s="683" t="s">
        <v>1229</v>
      </c>
      <c r="D7" s="148" t="s">
        <v>67</v>
      </c>
      <c r="E7" s="7" t="s">
        <v>1223</v>
      </c>
      <c r="F7" s="148" t="s">
        <v>1214</v>
      </c>
      <c r="G7" s="148" t="s">
        <v>70</v>
      </c>
      <c r="H7" s="684" t="s">
        <v>1224</v>
      </c>
    </row>
    <row r="8" s="137" customFormat="1" ht="243.75" customHeight="1">
      <c r="A8" s="163" t="s">
        <v>10</v>
      </c>
      <c r="B8" s="139" t="s">
        <v>117</v>
      </c>
      <c r="C8" s="685" t="s">
        <v>1230</v>
      </c>
      <c r="D8" s="150" t="s">
        <v>67</v>
      </c>
      <c r="E8" s="7" t="s">
        <v>1223</v>
      </c>
      <c r="F8" s="150" t="s">
        <v>1214</v>
      </c>
      <c r="G8" s="150" t="s">
        <v>70</v>
      </c>
      <c r="H8" s="686" t="s">
        <v>1224</v>
      </c>
    </row>
    <row r="9" ht="230.25" customHeight="1">
      <c r="A9" s="163" t="s">
        <v>14</v>
      </c>
      <c r="B9" s="135" t="s">
        <v>64</v>
      </c>
      <c r="C9" s="687" t="s">
        <v>1231</v>
      </c>
      <c r="D9" s="148" t="s">
        <v>67</v>
      </c>
      <c r="E9" s="7" t="s">
        <v>1223</v>
      </c>
      <c r="F9" s="148" t="s">
        <v>1214</v>
      </c>
      <c r="G9" s="148" t="s">
        <v>70</v>
      </c>
      <c r="H9" s="688" t="s">
        <v>1224</v>
      </c>
    </row>
    <row r="10" ht="216.75" customHeight="1">
      <c r="A10" s="163" t="s">
        <v>13</v>
      </c>
      <c r="B10" s="135" t="s">
        <v>63</v>
      </c>
      <c r="C10" s="689" t="s">
        <v>1232</v>
      </c>
      <c r="D10" s="148" t="s">
        <v>67</v>
      </c>
      <c r="E10" s="7" t="s">
        <v>1223</v>
      </c>
      <c r="F10" s="148" t="s">
        <v>1214</v>
      </c>
      <c r="G10" s="148" t="s">
        <v>70</v>
      </c>
      <c r="H10" s="690" t="s">
        <v>1224</v>
      </c>
    </row>
    <row r="11" ht="216.75" customHeight="1">
      <c r="A11" s="163" t="s">
        <v>12</v>
      </c>
      <c r="B11" s="135" t="s">
        <v>63</v>
      </c>
      <c r="C11" s="691" t="s">
        <v>1233</v>
      </c>
      <c r="D11" s="148" t="s">
        <v>67</v>
      </c>
      <c r="E11" s="7" t="s">
        <v>1223</v>
      </c>
      <c r="F11" s="148" t="s">
        <v>1214</v>
      </c>
      <c r="G11" s="148" t="s">
        <v>70</v>
      </c>
      <c r="H11" s="692" t="s">
        <v>1224</v>
      </c>
    </row>
    <row r="12" ht="216.75" customHeight="1">
      <c r="A12" s="163" t="s">
        <v>17</v>
      </c>
      <c r="B12" s="135" t="s">
        <v>117</v>
      </c>
      <c r="C12" s="693" t="s">
        <v>1234</v>
      </c>
      <c r="D12" s="148" t="s">
        <v>67</v>
      </c>
      <c r="E12" s="7" t="s">
        <v>1223</v>
      </c>
      <c r="F12" s="148" t="s">
        <v>1214</v>
      </c>
      <c r="G12" s="148" t="s">
        <v>70</v>
      </c>
      <c r="H12" s="694" t="s">
        <v>1224</v>
      </c>
    </row>
    <row r="13" ht="230.25" customHeight="1">
      <c r="A13" s="163" t="s">
        <v>3</v>
      </c>
      <c r="B13" s="135" t="s">
        <v>117</v>
      </c>
      <c r="C13" s="695" t="s">
        <v>1235</v>
      </c>
      <c r="D13" s="148" t="s">
        <v>67</v>
      </c>
      <c r="E13" s="7" t="s">
        <v>1223</v>
      </c>
      <c r="F13" s="148" t="s">
        <v>1214</v>
      </c>
      <c r="G13" s="148" t="s">
        <v>70</v>
      </c>
      <c r="H13" s="696" t="s">
        <v>1224</v>
      </c>
    </row>
    <row r="14" ht="203.25" customHeight="1">
      <c r="A14" s="163" t="s">
        <v>16</v>
      </c>
      <c r="B14" s="135" t="s">
        <v>117</v>
      </c>
      <c r="C14" s="697" t="s">
        <v>1236</v>
      </c>
      <c r="D14" s="148" t="s">
        <v>67</v>
      </c>
      <c r="E14" s="7" t="s">
        <v>1223</v>
      </c>
      <c r="F14" s="148" t="s">
        <v>1214</v>
      </c>
      <c r="G14" s="148" t="s">
        <v>70</v>
      </c>
      <c r="H14" s="698" t="s">
        <v>1224</v>
      </c>
    </row>
    <row r="15" ht="189.75" customHeight="1">
      <c r="A15" s="163" t="s">
        <v>18</v>
      </c>
      <c r="B15" s="135" t="s">
        <v>64</v>
      </c>
      <c r="C15" s="699" t="s">
        <v>1237</v>
      </c>
      <c r="D15" s="148" t="s">
        <v>67</v>
      </c>
      <c r="E15" s="7" t="s">
        <v>1223</v>
      </c>
      <c r="F15" s="148" t="s">
        <v>1214</v>
      </c>
      <c r="G15" s="148" t="s">
        <v>70</v>
      </c>
      <c r="H15" s="700" t="s">
        <v>1224</v>
      </c>
    </row>
    <row r="16" ht="216.75" customHeight="1">
      <c r="A16" s="163" t="s">
        <v>19</v>
      </c>
      <c r="B16" s="135" t="s">
        <v>104</v>
      </c>
      <c r="C16" s="701" t="s">
        <v>1238</v>
      </c>
      <c r="D16" s="148" t="s">
        <v>67</v>
      </c>
      <c r="E16" s="7" t="s">
        <v>1223</v>
      </c>
      <c r="F16" s="148" t="s">
        <v>1214</v>
      </c>
      <c r="G16" s="148" t="s">
        <v>70</v>
      </c>
      <c r="H16" s="702" t="s">
        <v>1224</v>
      </c>
    </row>
    <row r="17" ht="216.75" customHeight="1">
      <c r="A17" s="163" t="s">
        <v>9</v>
      </c>
      <c r="B17" s="135" t="s">
        <v>117</v>
      </c>
      <c r="C17" s="703" t="s">
        <v>1239</v>
      </c>
      <c r="D17" s="148" t="s">
        <v>67</v>
      </c>
      <c r="E17" s="7" t="s">
        <v>1223</v>
      </c>
      <c r="F17" s="148" t="s">
        <v>1214</v>
      </c>
      <c r="G17" s="148" t="s">
        <v>70</v>
      </c>
      <c r="H17" s="704" t="s">
        <v>1224</v>
      </c>
    </row>
    <row r="18" ht="16.5" customHeight="1">
      <c r="C18" s="4" t="s">
        <v>308</v>
      </c>
    </row>
    <row r="20" ht="16.5" customHeight="1">
      <c r="A20" s="163" t="s">
        <v>4</v>
      </c>
      <c r="B20" s="176" t="s">
        <v>1240</v>
      </c>
    </row>
    <row r="21" ht="16.5" customHeight="1">
      <c r="A21" s="163" t="s">
        <v>6</v>
      </c>
      <c r="B21" s="176" t="s">
        <v>1240</v>
      </c>
    </row>
    <row r="22" ht="16.5" customHeight="1">
      <c r="A22" s="163" t="s">
        <v>8</v>
      </c>
      <c r="B22" s="176" t="s">
        <v>1241</v>
      </c>
    </row>
    <row r="23" ht="16.5" customHeight="1">
      <c r="A23" s="163" t="s">
        <v>15</v>
      </c>
      <c r="B23" s="176" t="s">
        <v>1241</v>
      </c>
    </row>
    <row r="24" ht="16.5" customHeight="1">
      <c r="A24" s="163" t="s">
        <v>5</v>
      </c>
      <c r="B24" s="176" t="s">
        <v>1241</v>
      </c>
    </row>
    <row r="25" ht="16.5" customHeight="1">
      <c r="A25" s="163" t="s">
        <v>11</v>
      </c>
      <c r="B25" s="176" t="s">
        <v>1241</v>
      </c>
    </row>
    <row r="26" ht="16.5" customHeight="1">
      <c r="A26" s="163" t="s">
        <v>10</v>
      </c>
      <c r="B26" s="176" t="s">
        <v>1241</v>
      </c>
    </row>
    <row r="27" ht="16.5" customHeight="1">
      <c r="A27" s="163" t="s">
        <v>14</v>
      </c>
      <c r="B27" s="176" t="s">
        <v>1241</v>
      </c>
    </row>
    <row r="28" ht="16.5" customHeight="1">
      <c r="A28" s="163" t="s">
        <v>13</v>
      </c>
      <c r="B28" s="176" t="s">
        <v>1241</v>
      </c>
    </row>
    <row r="29" ht="16.5" customHeight="1">
      <c r="A29" s="163" t="s">
        <v>12</v>
      </c>
      <c r="B29" s="176" t="s">
        <v>1241</v>
      </c>
    </row>
    <row r="30" ht="16.5" customHeight="1">
      <c r="A30" s="163" t="s">
        <v>17</v>
      </c>
      <c r="B30" s="176" t="s">
        <v>1241</v>
      </c>
    </row>
    <row r="31" ht="16.5" customHeight="1">
      <c r="A31" s="163" t="s">
        <v>3</v>
      </c>
      <c r="B31" s="176" t="s">
        <v>1241</v>
      </c>
    </row>
    <row r="32" ht="16.5" customHeight="1">
      <c r="A32" s="163" t="s">
        <v>16</v>
      </c>
      <c r="B32" s="176" t="s">
        <v>1241</v>
      </c>
    </row>
    <row r="33" ht="16.5" customHeight="1">
      <c r="A33" s="163" t="s">
        <v>18</v>
      </c>
      <c r="B33" s="176" t="s">
        <v>1241</v>
      </c>
    </row>
    <row r="34" ht="16.5" customHeight="1">
      <c r="A34" s="163" t="s">
        <v>19</v>
      </c>
      <c r="B34" s="176" t="s">
        <v>1241</v>
      </c>
    </row>
    <row r="35" ht="16.5" customHeight="1">
      <c r="A35" s="163" t="s">
        <v>9</v>
      </c>
      <c r="B35" s="176" t="s">
        <v>1241</v>
      </c>
    </row>
  </sheetData>
  <phoneticPr fontId="1" type="noConversion"/>
  <dataValidations count="1">
    <dataValidation type="list" errorStyle="information" allowBlank="1" showErrorMessage="1" sqref="B2:B17">
      <formula1>"A+,A,A-,B+,B,B-"</formula1>
    </dataValidation>
  </dataValidation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5" max="5" width="10.875" customWidth="1"/>
  </cols>
  <sheetData>
    <row r="1" ht="16.5" customHeight="1">
      <c r="A1" s="57"/>
      <c r="B1" s="56"/>
      <c r="C1" s="56"/>
      <c r="D1" s="56"/>
      <c r="E1" s="56"/>
      <c r="F1" s="56"/>
      <c r="G1" s="56"/>
      <c r="H1" s="56"/>
      <c r="I1" s="56"/>
      <c r="J1" s="56"/>
      <c r="K1" s="56"/>
      <c r="L1" s="56"/>
      <c r="M1" s="56"/>
      <c r="N1" s="56"/>
      <c r="O1" s="56"/>
      <c r="P1" s="57"/>
    </row>
    <row r="2" ht="16.5" customHeight="1">
      <c r="A2" s="57"/>
      <c r="B2" s="108">
        <v/>
      </c>
      <c r="P2" s="56"/>
    </row>
    <row r="3" ht="60" customHeight="1">
      <c r="A3" s="56"/>
      <c r="P3" s="56"/>
    </row>
    <row r="4" ht="16.5" customHeight="1">
      <c r="A4" s="56"/>
      <c r="P4" s="56"/>
    </row>
    <row r="5" ht="16.5" customHeight="1">
      <c r="A5" s="56"/>
      <c r="P5" s="56"/>
    </row>
    <row r="6" ht="16.5" customHeight="1">
      <c r="A6" s="56"/>
      <c r="P6" s="56"/>
    </row>
    <row r="7" ht="16.5" customHeight="1">
      <c r="A7" s="56"/>
      <c r="P7" s="56"/>
    </row>
    <row r="8" ht="16.5" customHeight="1">
      <c r="A8" s="56"/>
      <c r="P8" s="56"/>
    </row>
    <row r="9" ht="16.5" customHeight="1">
      <c r="A9" s="56"/>
      <c r="P9" s="56"/>
    </row>
    <row r="10" ht="16.5" customHeight="1">
      <c r="A10" s="56"/>
      <c r="P10" s="56"/>
    </row>
    <row r="11" ht="16.5" customHeight="1">
      <c r="A11" s="56"/>
      <c r="P11" s="56"/>
    </row>
    <row r="12" ht="16.5" customHeight="1">
      <c r="A12" s="56"/>
      <c r="P12" s="56"/>
    </row>
    <row r="13" ht="16.5" customHeight="1">
      <c r="A13" s="56"/>
      <c r="P13" s="56"/>
    </row>
    <row r="14" ht="16.5" customHeight="1">
      <c r="A14" s="56"/>
      <c r="P14" s="56"/>
    </row>
    <row r="15" ht="16.5" customHeight="1">
      <c r="A15" s="56"/>
      <c r="P15" s="56"/>
    </row>
    <row r="16" ht="16.5" customHeight="1">
      <c r="A16" s="56"/>
      <c r="P16" s="56"/>
    </row>
    <row r="17" ht="16.5" customHeight="1">
      <c r="A17" s="56"/>
      <c r="P17" s="56"/>
    </row>
    <row r="18" ht="16.5" customHeight="1">
      <c r="A18" s="56"/>
      <c r="P18" s="56"/>
    </row>
    <row r="19" ht="16.5" customHeight="1">
      <c r="A19" s="56"/>
      <c r="P19" s="56"/>
    </row>
    <row r="20" ht="16.5" customHeight="1">
      <c r="A20" s="56"/>
      <c r="P20" s="56"/>
    </row>
    <row r="21" ht="16.5" customHeight="1">
      <c r="A21" s="56"/>
      <c r="P21" s="56"/>
    </row>
    <row r="22" ht="16.5" customHeight="1">
      <c r="A22" s="56"/>
      <c r="P22" s="56"/>
    </row>
    <row r="23" ht="16.5" customHeight="1">
      <c r="A23" s="56"/>
      <c r="P23" s="56"/>
    </row>
    <row r="24" ht="16.5" customHeight="1">
      <c r="A24" s="56"/>
      <c r="P24" s="56"/>
    </row>
    <row r="25" ht="16.5" customHeight="1">
      <c r="A25" s="56"/>
      <c r="P25" s="56"/>
    </row>
    <row r="26" ht="16.5" customHeight="1">
      <c r="A26" s="56"/>
      <c r="P26" s="56"/>
    </row>
    <row r="27" ht="16.5" customHeight="1">
      <c r="A27" s="56"/>
      <c r="P27" s="56"/>
    </row>
    <row r="28" ht="16.5" customHeight="1">
      <c r="A28" s="56"/>
      <c r="P28" s="56"/>
    </row>
    <row r="29" ht="16.5" customHeight="1">
      <c r="A29" s="56"/>
      <c r="P29" s="56"/>
    </row>
    <row r="30" ht="16.5" customHeight="1">
      <c r="A30" s="56"/>
      <c r="P30" s="56"/>
    </row>
    <row r="31" ht="16.5" customHeight="1">
      <c r="A31" s="56"/>
      <c r="P31" s="56"/>
    </row>
    <row r="32" ht="16.5" customHeight="1">
      <c r="A32" s="56"/>
      <c r="P32" s="56"/>
    </row>
    <row r="33" ht="16.5" customHeight="1">
      <c r="A33" s="56"/>
      <c r="P33" s="56"/>
    </row>
    <row r="34" ht="16.5" customHeight="1">
      <c r="A34" s="56"/>
      <c r="P34" s="56"/>
    </row>
    <row r="35" ht="16.5" customHeight="1">
      <c r="A35" s="56"/>
      <c r="P35" s="56"/>
    </row>
    <row r="36" ht="16.5" customHeight="1">
      <c r="A36" s="56"/>
      <c r="P36" s="56"/>
    </row>
    <row r="37" ht="16.5" customHeight="1">
      <c r="A37" s="56"/>
      <c r="P37" s="56"/>
    </row>
    <row r="38" ht="16.5" customHeight="1">
      <c r="A38" s="56"/>
      <c r="P38" s="56"/>
    </row>
    <row r="39" ht="16.5" customHeight="1">
      <c r="A39" s="56"/>
      <c r="P39" s="56"/>
    </row>
    <row r="40" ht="16.5" customHeight="1">
      <c r="A40" s="56"/>
      <c r="P40" s="56"/>
    </row>
    <row r="41" ht="16.5" customHeight="1">
      <c r="A41" s="56"/>
      <c r="P41" s="56"/>
    </row>
    <row r="42" ht="16.5" customHeight="1">
      <c r="A42" s="56"/>
      <c r="P42" s="56"/>
    </row>
    <row r="43" ht="16.5" customHeight="1">
      <c r="A43" s="56"/>
      <c r="P43" s="56"/>
    </row>
    <row r="44" ht="16.5" customHeight="1">
      <c r="A44" s="56"/>
      <c r="P44" s="56"/>
    </row>
    <row r="45" ht="16.5" customHeight="1">
      <c r="A45" s="56"/>
      <c r="P45" s="56"/>
    </row>
    <row r="46" ht="16.5" customHeight="1">
      <c r="A46" s="56"/>
      <c r="P46" s="56"/>
    </row>
    <row r="47" ht="16.5" customHeight="1">
      <c r="A47" s="56"/>
      <c r="P47" s="56"/>
    </row>
    <row r="48" ht="16.5" customHeight="1">
      <c r="A48" s="56"/>
      <c r="P48" s="56"/>
    </row>
    <row r="49" ht="189.9375" customHeight="1">
      <c r="A49" s="56"/>
      <c r="P49" s="56"/>
    </row>
    <row r="50" ht="258.37500000000006" customHeight="1">
      <c r="A50" s="56"/>
      <c r="P50" s="56"/>
    </row>
    <row r="51" ht="125.25" customHeight="1">
      <c r="A51" s="57"/>
      <c r="B51" s="56"/>
      <c r="C51" s="56"/>
      <c r="D51" s="56"/>
      <c r="E51" s="56"/>
      <c r="F51" s="56"/>
      <c r="G51" s="56"/>
      <c r="H51" s="56"/>
      <c r="I51" s="56"/>
      <c r="J51" s="56"/>
      <c r="K51" s="56"/>
      <c r="L51" s="56"/>
      <c r="M51" s="56"/>
      <c r="N51" s="56"/>
      <c r="O51" s="56"/>
      <c r="P51" s="56"/>
    </row>
    <row r="52" ht="16.5" customHeight="1">
      <c r="A52" s="57" t="s">
        <v>1242</v>
      </c>
      <c r="B52" s="56"/>
      <c r="C52" s="56"/>
      <c r="D52" s="56"/>
      <c r="E52" s="56"/>
      <c r="F52" s="56"/>
      <c r="G52" s="56"/>
      <c r="H52" s="56"/>
      <c r="I52" s="56"/>
      <c r="J52" s="56"/>
      <c r="K52" s="56"/>
      <c r="L52" s="56"/>
      <c r="M52" s="56"/>
      <c r="N52" s="56"/>
      <c r="O52" s="56"/>
      <c r="P52" s="56"/>
    </row>
    <row r="53" ht="16.5" customHeight="1">
      <c r="A53" s="56"/>
      <c r="B53" s="56"/>
      <c r="C53" s="56"/>
      <c r="D53" s="56"/>
      <c r="E53" s="56"/>
      <c r="F53" s="56"/>
      <c r="G53" s="56"/>
      <c r="H53" s="56"/>
      <c r="I53" s="56"/>
      <c r="J53" s="56"/>
      <c r="K53" s="56"/>
      <c r="L53" s="56"/>
      <c r="M53" s="56"/>
      <c r="N53" s="56"/>
      <c r="O53" s="56"/>
      <c r="P53" s="56"/>
    </row>
    <row r="54" ht="39" customHeight="1">
      <c r="A54" s="56"/>
      <c r="B54" s="56"/>
      <c r="C54" s="56"/>
      <c r="D54" s="56"/>
      <c r="E54" s="56"/>
      <c r="F54" s="56"/>
      <c r="G54" s="56"/>
      <c r="H54" s="56"/>
      <c r="I54" s="56"/>
      <c r="J54" s="56"/>
      <c r="K54" s="56"/>
      <c r="L54" s="56"/>
      <c r="M54" s="56"/>
      <c r="N54" s="56"/>
      <c r="O54" s="56"/>
      <c r="P54" s="56"/>
    </row>
    <row r="55" ht="26.25" customHeight="1">
      <c r="A55" s="70"/>
      <c r="B55" s="74"/>
      <c r="C55" s="705" t="s">
        <v>1243</v>
      </c>
      <c r="D55" s="56"/>
      <c r="E55" s="56"/>
      <c r="F55" s="56"/>
      <c r="G55" s="56"/>
      <c r="H55" s="56"/>
      <c r="I55" s="56"/>
      <c r="J55" s="56"/>
      <c r="K55" s="56"/>
      <c r="L55" s="56"/>
      <c r="M55" s="56"/>
      <c r="N55" s="56"/>
      <c r="O55" s="74"/>
      <c r="P55" s="70"/>
    </row>
    <row r="56" ht="16.5" customHeight="1">
      <c r="B56" s="56"/>
      <c r="C56" s="74" t="s">
        <v>1244</v>
      </c>
      <c r="D56" s="56"/>
      <c r="E56" s="56"/>
      <c r="F56" s="56"/>
      <c r="G56" s="56"/>
      <c r="H56" s="56"/>
      <c r="I56" s="56"/>
      <c r="J56" s="56"/>
      <c r="K56" s="56"/>
      <c r="L56" s="75" t="s">
        <v>9</v>
      </c>
      <c r="M56" s="74" t="s">
        <v>1245</v>
      </c>
      <c r="N56" s="56"/>
      <c r="O56" s="56"/>
    </row>
    <row r="57" ht="16.5" customHeight="1">
      <c r="B57" s="56"/>
      <c r="C57" s="77" t="s">
        <v>1246</v>
      </c>
      <c r="D57" s="56"/>
      <c r="E57" s="56"/>
      <c r="F57" s="56"/>
      <c r="G57" s="56"/>
      <c r="H57" s="56"/>
      <c r="I57" s="56"/>
      <c r="J57" s="56"/>
      <c r="K57" s="56"/>
      <c r="L57" s="56"/>
      <c r="M57" s="56"/>
      <c r="N57" s="56"/>
      <c r="O57" s="56"/>
    </row>
    <row r="58" ht="34.3125" customHeight="1">
      <c r="B58" s="78"/>
      <c r="C58" s="56"/>
      <c r="D58" s="56"/>
      <c r="E58" s="56"/>
      <c r="F58" s="56"/>
      <c r="G58" s="56"/>
      <c r="H58" s="56"/>
      <c r="I58" s="56"/>
      <c r="J58" s="56"/>
      <c r="K58" s="56"/>
      <c r="L58" s="56"/>
      <c r="M58" s="56"/>
      <c r="N58" s="56"/>
      <c r="O58" s="56"/>
    </row>
    <row r="59" ht="16.5" customHeight="1">
      <c r="B59" s="79"/>
      <c r="C59" s="80" t="s">
        <v>1247</v>
      </c>
      <c r="D59" s="56"/>
      <c r="E59" s="56"/>
      <c r="F59" s="56"/>
      <c r="G59" s="56"/>
      <c r="H59" s="56"/>
      <c r="I59" s="56"/>
      <c r="J59" s="56"/>
      <c r="K59" s="56"/>
      <c r="L59" s="56"/>
      <c r="M59" s="56"/>
      <c r="N59" s="56"/>
      <c r="O59" s="80"/>
    </row>
    <row r="60" ht="16.5" customHeight="1">
      <c r="B60" s="56"/>
      <c r="C60" s="81" t="s">
        <v>1248</v>
      </c>
      <c r="D60" s="82" t="s">
        <v>1249</v>
      </c>
      <c r="E60" s="56"/>
      <c r="F60" s="56"/>
      <c r="G60" s="56"/>
      <c r="H60" s="56"/>
      <c r="I60" s="56"/>
      <c r="J60" s="56"/>
      <c r="K60" s="56"/>
      <c r="L60" s="56"/>
      <c r="M60" s="56"/>
      <c r="N60" s="56"/>
      <c r="O60" s="56"/>
    </row>
    <row r="61" ht="16.5" customHeight="1">
      <c r="B61" s="56"/>
      <c r="C61" s="83" t="s">
        <v>1250</v>
      </c>
      <c r="D61" s="84" t="s">
        <v>1251</v>
      </c>
      <c r="E61" s="56"/>
      <c r="F61" s="56"/>
      <c r="G61" s="56"/>
      <c r="H61" s="56"/>
      <c r="I61" s="56"/>
      <c r="J61" s="56"/>
      <c r="K61" s="56"/>
      <c r="L61" s="56"/>
      <c r="M61" s="56"/>
      <c r="N61" s="56"/>
      <c r="O61" s="56"/>
    </row>
    <row r="62" ht="16.5" customHeight="1">
      <c r="B62" s="56"/>
      <c r="C62" s="83" t="s">
        <v>1252</v>
      </c>
      <c r="D62" s="84" t="s">
        <v>1253</v>
      </c>
      <c r="E62" s="56"/>
      <c r="F62" s="56"/>
      <c r="G62" s="56"/>
      <c r="H62" s="56"/>
      <c r="I62" s="56"/>
      <c r="J62" s="56"/>
      <c r="K62" s="56"/>
      <c r="L62" s="56"/>
      <c r="M62" s="56"/>
      <c r="N62" s="56"/>
      <c r="O62" s="56"/>
    </row>
    <row r="63" ht="16.5" customHeight="1">
      <c r="B63" s="56"/>
      <c r="C63" s="83" t="s">
        <v>1254</v>
      </c>
      <c r="D63" s="84" t="s">
        <v>1255</v>
      </c>
      <c r="E63" s="56"/>
      <c r="F63" s="56"/>
      <c r="G63" s="56"/>
      <c r="H63" s="56"/>
      <c r="I63" s="56"/>
      <c r="J63" s="56"/>
      <c r="K63" s="56"/>
      <c r="L63" s="56"/>
      <c r="M63" s="56"/>
      <c r="N63" s="56"/>
      <c r="O63" s="56"/>
    </row>
    <row r="64" ht="16.5" customHeight="1">
      <c r="B64" s="56"/>
      <c r="C64" s="83" t="s">
        <v>1256</v>
      </c>
      <c r="D64" s="84" t="s">
        <v>1257</v>
      </c>
      <c r="E64" s="56"/>
      <c r="F64" s="56"/>
      <c r="G64" s="56"/>
      <c r="H64" s="56"/>
      <c r="I64" s="56"/>
      <c r="J64" s="56"/>
      <c r="K64" s="56"/>
      <c r="L64" s="56"/>
      <c r="M64" s="56"/>
      <c r="N64" s="56"/>
      <c r="O64" s="56"/>
    </row>
    <row r="65" ht="16.5" customHeight="1">
      <c r="B65" s="56"/>
      <c r="C65" s="83" t="s">
        <v>1258</v>
      </c>
      <c r="D65" s="84" t="s">
        <v>1259</v>
      </c>
      <c r="E65" s="56"/>
      <c r="F65" s="56"/>
      <c r="G65" s="56"/>
      <c r="H65" s="56"/>
      <c r="I65" s="56"/>
      <c r="J65" s="56"/>
      <c r="K65" s="56"/>
      <c r="L65" s="56"/>
      <c r="M65" s="56"/>
      <c r="N65" s="56"/>
      <c r="O65" s="56"/>
    </row>
    <row r="66" ht="16.5" customHeight="1">
      <c r="B66" s="56"/>
      <c r="C66" s="83" t="s">
        <v>1260</v>
      </c>
      <c r="D66" s="84" t="s">
        <v>1261</v>
      </c>
      <c r="E66" s="56"/>
      <c r="F66" s="56"/>
      <c r="G66" s="56"/>
      <c r="H66" s="56"/>
      <c r="I66" s="56"/>
      <c r="J66" s="56"/>
      <c r="K66" s="56"/>
      <c r="L66" s="56"/>
      <c r="M66" s="56"/>
      <c r="N66" s="56"/>
      <c r="O66" s="56"/>
    </row>
    <row r="67" ht="16.5" customHeight="1">
      <c r="B67" s="56"/>
      <c r="C67" s="83" t="s">
        <v>1262</v>
      </c>
      <c r="D67" s="84" t="s">
        <v>1263</v>
      </c>
      <c r="E67" s="56"/>
      <c r="F67" s="56"/>
      <c r="G67" s="56"/>
      <c r="H67" s="56"/>
      <c r="I67" s="56"/>
      <c r="J67" s="56"/>
      <c r="K67" s="56"/>
      <c r="L67" s="56"/>
      <c r="M67" s="56"/>
      <c r="N67" s="56"/>
      <c r="O67" s="56"/>
    </row>
    <row r="68" ht="16.5" customHeight="1">
      <c r="B68" s="56"/>
      <c r="C68" s="83" t="s">
        <v>1264</v>
      </c>
      <c r="D68" s="84" t="s">
        <v>1265</v>
      </c>
      <c r="E68" s="56"/>
      <c r="F68" s="56"/>
      <c r="G68" s="56"/>
      <c r="H68" s="56"/>
      <c r="I68" s="56"/>
      <c r="J68" s="56"/>
      <c r="K68" s="56"/>
      <c r="L68" s="56"/>
      <c r="M68" s="56"/>
      <c r="N68" s="56"/>
      <c r="O68" s="56"/>
    </row>
    <row r="69" ht="16.5" customHeight="1">
      <c r="B69" s="56"/>
      <c r="C69" s="83" t="s">
        <v>1266</v>
      </c>
      <c r="D69" s="84" t="s">
        <v>1267</v>
      </c>
      <c r="E69" s="56"/>
      <c r="F69" s="56"/>
      <c r="G69" s="56"/>
      <c r="H69" s="56"/>
      <c r="I69" s="56"/>
      <c r="J69" s="56"/>
      <c r="K69" s="56"/>
      <c r="L69" s="56"/>
      <c r="M69" s="56"/>
      <c r="N69" s="56"/>
      <c r="O69" s="56"/>
    </row>
    <row r="70" ht="38.0625" customHeight="1">
      <c r="B70" s="85"/>
      <c r="C70" s="56"/>
      <c r="D70" s="56"/>
      <c r="E70" s="56"/>
      <c r="F70" s="56"/>
      <c r="G70" s="56"/>
      <c r="H70" s="56"/>
      <c r="I70" s="56"/>
      <c r="J70" s="56"/>
      <c r="K70" s="56"/>
      <c r="L70" s="56"/>
      <c r="M70" s="56"/>
      <c r="N70" s="56"/>
      <c r="O70" s="56"/>
    </row>
    <row r="71" ht="16.5" customHeight="1">
      <c r="B71" s="79"/>
      <c r="C71" s="86" t="s">
        <v>1268</v>
      </c>
      <c r="D71" s="56"/>
      <c r="E71" s="56"/>
      <c r="F71" s="56"/>
      <c r="G71" s="56"/>
      <c r="H71" s="56"/>
      <c r="I71" s="87" t="s">
        <v>1269</v>
      </c>
      <c r="J71" s="56"/>
      <c r="K71" s="56"/>
      <c r="L71" s="56"/>
      <c r="M71" s="56"/>
      <c r="N71" s="56"/>
      <c r="O71" s="80"/>
    </row>
    <row r="72" ht="16.5" customHeight="1">
      <c r="B72" s="56"/>
      <c r="C72" s="706" t="s">
        <v>1270</v>
      </c>
      <c r="D72" s="56"/>
      <c r="E72" s="707" t="s">
        <v>1271</v>
      </c>
      <c r="F72" s="56"/>
      <c r="G72" s="708" t="s">
        <v>1272</v>
      </c>
      <c r="H72" s="56"/>
      <c r="I72" s="91" t="s">
        <v>1273</v>
      </c>
      <c r="J72" s="56"/>
      <c r="K72" s="56"/>
      <c r="L72" s="92" t="s">
        <v>1274</v>
      </c>
      <c r="M72" s="56"/>
      <c r="N72" s="56"/>
      <c r="O72" s="56"/>
    </row>
    <row r="73" ht="16.5" customHeight="1">
      <c r="B73" s="56"/>
      <c r="C73" s="56"/>
      <c r="D73" s="56"/>
      <c r="E73" s="56"/>
      <c r="F73" s="56"/>
      <c r="G73" s="56"/>
      <c r="H73" s="56"/>
      <c r="I73" s="99" t="s">
        <f>VLOOKUP(L56,'大反馈'!$A:$CA,4,0)</f>
        <v>67</v>
      </c>
      <c r="J73" s="56"/>
      <c r="K73" s="56"/>
      <c r="L73" s="100" t="s">
        <f>VLOOKUP(L56,'大反馈'!$A:$CA,5,0)</f>
        <v>1223</v>
      </c>
      <c r="M73" s="56"/>
      <c r="N73" s="56"/>
      <c r="O73" s="56"/>
    </row>
    <row r="74" ht="16.5" customHeight="1">
      <c r="B74" s="56"/>
      <c r="C74" s="56"/>
      <c r="D74" s="56"/>
      <c r="E74" s="56"/>
      <c r="F74" s="56"/>
      <c r="G74" s="56"/>
      <c r="H74" s="56"/>
      <c r="I74" s="56"/>
      <c r="J74" s="56"/>
      <c r="K74" s="56"/>
      <c r="L74" s="56"/>
      <c r="M74" s="56"/>
      <c r="N74" s="56"/>
      <c r="O74" s="56"/>
    </row>
    <row r="75" ht="16.5" customHeight="1">
      <c r="B75" s="56"/>
      <c r="C75" s="48" t="n">
        <v>55</v>
      </c>
      <c r="D75" s="54"/>
      <c r="E75" s="101" t="n">
        <v>107</v>
      </c>
      <c r="F75" s="56"/>
      <c r="G75" s="52" t="s">
        <f>VLOOKUP(L56,'大反馈'!$A:$CA,2,0)</f>
        <v>117</v>
      </c>
      <c r="H75" s="52"/>
      <c r="I75" s="91" t="s">
        <v>1275</v>
      </c>
      <c r="J75" s="56"/>
      <c r="K75" s="56"/>
      <c r="L75" s="92" t="s">
        <v>1276</v>
      </c>
      <c r="M75" s="56"/>
      <c r="N75" s="56"/>
      <c r="O75" s="56"/>
    </row>
    <row r="76" ht="16.5" customHeight="1">
      <c r="B76" s="56"/>
      <c r="C76" s="48"/>
      <c r="D76" s="54"/>
      <c r="E76" s="56"/>
      <c r="F76" s="56"/>
      <c r="G76" s="52"/>
      <c r="H76" s="52"/>
      <c r="I76" s="102" t="s">
        <f>VLOOKUP(L56,'大反馈'!$A:$CA,6,0)</f>
        <v>1214</v>
      </c>
      <c r="J76" s="56"/>
      <c r="K76" s="56"/>
      <c r="L76" s="103" t="s">
        <f>VLOOKUP(L56,'大反馈'!$A:$CA,7,0)</f>
        <v>70</v>
      </c>
      <c r="M76" s="56"/>
      <c r="N76" s="56"/>
      <c r="O76" s="56"/>
    </row>
    <row r="77" ht="37.5" customHeight="1">
      <c r="B77" s="56"/>
      <c r="C77" s="61"/>
      <c r="D77" s="62"/>
      <c r="E77" s="56"/>
      <c r="F77" s="56"/>
      <c r="G77" s="52"/>
      <c r="H77" s="52"/>
      <c r="I77" s="56"/>
      <c r="J77" s="56"/>
      <c r="K77" s="56"/>
      <c r="L77" s="56"/>
      <c r="M77" s="56"/>
      <c r="N77" s="56"/>
      <c r="O77" s="56"/>
    </row>
    <row r="78" ht="16.5" customHeight="1">
      <c r="B78" s="56"/>
      <c r="C78" s="104" t="s">
        <v>49</v>
      </c>
      <c r="D78" s="56"/>
      <c r="E78" s="709" t="s">
        <f>VLOOKUP(L56,'大反馈'!$A:$CA,3,0)</f>
        <v>1239</v>
      </c>
      <c r="F78" s="254"/>
      <c r="G78" s="254"/>
      <c r="H78" s="254"/>
      <c r="I78" s="254"/>
      <c r="J78" s="254"/>
      <c r="K78" s="254"/>
      <c r="L78" s="254"/>
      <c r="M78" s="254"/>
      <c r="N78" s="254"/>
      <c r="O78" s="56"/>
    </row>
    <row r="79" ht="16.5" customHeight="1">
      <c r="B79" s="56"/>
      <c r="C79" s="56"/>
      <c r="D79" s="56"/>
      <c r="E79" s="254"/>
      <c r="F79" s="254"/>
      <c r="G79" s="254"/>
      <c r="H79" s="254"/>
      <c r="I79" s="254"/>
      <c r="J79" s="254"/>
      <c r="K79" s="254"/>
      <c r="L79" s="254"/>
      <c r="M79" s="254"/>
      <c r="N79" s="254"/>
      <c r="O79" s="56"/>
    </row>
    <row r="80" ht="169.5" customHeight="1">
      <c r="B80" s="56"/>
      <c r="C80" s="56"/>
      <c r="D80" s="56"/>
      <c r="E80" s="254"/>
      <c r="F80" s="254"/>
      <c r="G80" s="254"/>
      <c r="H80" s="254"/>
      <c r="I80" s="254"/>
      <c r="J80" s="254"/>
      <c r="K80" s="254"/>
      <c r="L80" s="254"/>
      <c r="M80" s="254"/>
      <c r="N80" s="254"/>
      <c r="O80" s="56"/>
    </row>
    <row r="81" ht="35.25" customHeight="1">
      <c r="B81" s="85"/>
      <c r="C81" s="56"/>
      <c r="D81" s="56"/>
      <c r="E81" s="56"/>
      <c r="F81" s="56"/>
      <c r="G81" s="56"/>
      <c r="H81" s="56"/>
      <c r="I81" s="56"/>
      <c r="J81" s="56"/>
      <c r="K81" s="56"/>
      <c r="L81" s="56"/>
      <c r="M81" s="56"/>
      <c r="N81" s="56"/>
      <c r="O81" s="56"/>
    </row>
    <row r="82" ht="16.5" customHeight="1">
      <c r="B82" s="79"/>
      <c r="C82" s="105" t="s">
        <v>54</v>
      </c>
      <c r="D82" s="56"/>
      <c r="E82" s="710" t="s">
        <f>VLOOKUP(L56,'大反馈'!$A:$CA,8,0)</f>
        <v>1224</v>
      </c>
      <c r="F82" s="238"/>
      <c r="G82" s="238"/>
      <c r="H82" s="238"/>
      <c r="I82" s="238"/>
      <c r="J82" s="238"/>
      <c r="K82" s="238"/>
      <c r="L82" s="238"/>
      <c r="M82" s="238"/>
      <c r="N82" s="238"/>
      <c r="O82" s="80"/>
    </row>
    <row r="83" ht="16.5" customHeight="1">
      <c r="B83" s="56"/>
      <c r="C83" s="56"/>
      <c r="D83" s="56"/>
      <c r="E83" s="238"/>
      <c r="F83" s="238"/>
      <c r="G83" s="238"/>
      <c r="H83" s="238"/>
      <c r="I83" s="238"/>
      <c r="J83" s="238"/>
      <c r="K83" s="238"/>
      <c r="L83" s="238"/>
      <c r="M83" s="238"/>
      <c r="N83" s="238"/>
      <c r="O83" s="56"/>
    </row>
    <row r="84" ht="16.5" customHeight="1">
      <c r="B84" s="56"/>
      <c r="C84" s="56"/>
      <c r="D84" s="56"/>
      <c r="E84" s="238"/>
      <c r="F84" s="238"/>
      <c r="G84" s="238"/>
      <c r="H84" s="238"/>
      <c r="I84" s="238"/>
      <c r="J84" s="238"/>
      <c r="K84" s="238"/>
      <c r="L84" s="238"/>
      <c r="M84" s="238"/>
      <c r="N84" s="238"/>
      <c r="O84" s="56"/>
    </row>
    <row r="85" ht="16.5" customHeight="1">
      <c r="B85" s="56"/>
      <c r="C85" s="56"/>
      <c r="D85" s="56"/>
      <c r="E85" s="238"/>
      <c r="F85" s="238"/>
      <c r="G85" s="238"/>
      <c r="H85" s="238"/>
      <c r="I85" s="238"/>
      <c r="J85" s="238"/>
      <c r="K85" s="238"/>
      <c r="L85" s="238"/>
      <c r="M85" s="238"/>
      <c r="N85" s="238"/>
      <c r="O85" s="56"/>
    </row>
    <row r="86" ht="16.5" customHeight="1">
      <c r="B86" s="56"/>
      <c r="C86" s="56"/>
      <c r="D86" s="56"/>
      <c r="E86" s="238"/>
      <c r="F86" s="238"/>
      <c r="G86" s="238"/>
      <c r="H86" s="238"/>
      <c r="I86" s="238"/>
      <c r="J86" s="238"/>
      <c r="K86" s="238"/>
      <c r="L86" s="238"/>
      <c r="M86" s="238"/>
      <c r="N86" s="238"/>
      <c r="O86" s="56"/>
    </row>
    <row r="87" ht="241.125" customHeight="1">
      <c r="B87" s="56"/>
      <c r="C87" s="56"/>
      <c r="D87" s="56"/>
      <c r="E87" s="238"/>
      <c r="F87" s="238"/>
      <c r="G87" s="238"/>
      <c r="H87" s="238"/>
      <c r="I87" s="238"/>
      <c r="J87" s="238"/>
      <c r="K87" s="238"/>
      <c r="L87" s="238"/>
      <c r="M87" s="238"/>
      <c r="N87" s="238"/>
      <c r="O87" s="56"/>
    </row>
    <row r="88" ht="34.3125" customHeight="1">
      <c r="B88" s="85" t="s">
        <v>1277</v>
      </c>
      <c r="C88" s="56"/>
      <c r="D88" s="56"/>
      <c r="E88" s="56"/>
      <c r="F88" s="56"/>
      <c r="G88" s="56"/>
      <c r="H88" s="56"/>
      <c r="I88" s="56"/>
      <c r="J88" s="56"/>
      <c r="K88" s="56"/>
      <c r="L88" s="56"/>
      <c r="M88" s="56"/>
      <c r="N88" s="56"/>
      <c r="O88" s="56"/>
    </row>
    <row r="89" ht="16.5" customHeight="1">
      <c r="B89" s="79"/>
      <c r="C89" s="136" t="s">
        <v>1278</v>
      </c>
      <c r="E89" s="107" t="s">
        <v>1279</v>
      </c>
      <c r="F89" s="56"/>
      <c r="G89" s="107" t="s">
        <v>1280</v>
      </c>
      <c r="H89" s="56"/>
      <c r="I89" s="56"/>
      <c r="J89" s="56"/>
      <c r="K89" s="56"/>
      <c r="L89" s="56"/>
      <c r="M89" s="56"/>
      <c r="N89" s="56"/>
      <c r="O89" s="80"/>
    </row>
    <row r="90" ht="16.5" customHeight="1">
      <c r="E90" s="108" t="s">
        <v>647</v>
      </c>
      <c r="F90" s="56"/>
      <c r="G90" s="146" t="s">
        <v>1281</v>
      </c>
      <c r="H90" s="151"/>
      <c r="I90" s="151"/>
      <c r="J90" s="151"/>
      <c r="K90" s="151"/>
      <c r="L90" s="151"/>
      <c r="M90" s="151"/>
      <c r="N90" s="151"/>
      <c r="O90" s="56"/>
    </row>
    <row r="91" ht="16.5" customHeight="1">
      <c r="E91" s="110" t="s">
        <v>1282</v>
      </c>
      <c r="F91" s="56"/>
      <c r="G91" s="133" t="s">
        <v>1283</v>
      </c>
      <c r="H91" s="56"/>
      <c r="I91" s="56"/>
      <c r="J91" s="56"/>
      <c r="K91" s="56"/>
      <c r="L91" s="56"/>
      <c r="M91" s="56"/>
      <c r="N91" s="56"/>
      <c r="O91" s="56"/>
    </row>
    <row r="92" ht="16.5" customHeight="1">
      <c r="E92" s="110" t="s">
        <v>1284</v>
      </c>
      <c r="F92" s="140"/>
      <c r="G92" s="133" t="s">
        <v>1285</v>
      </c>
      <c r="H92" s="140"/>
      <c r="I92" s="140"/>
      <c r="J92" s="140"/>
      <c r="K92" s="140"/>
      <c r="L92" s="140"/>
      <c r="M92" s="140"/>
      <c r="N92" s="140"/>
      <c r="O92" s="80"/>
    </row>
    <row r="93" ht="16.5" customHeight="1">
      <c r="E93" s="110" t="s">
        <v>1286</v>
      </c>
      <c r="F93" s="140"/>
      <c r="G93" s="133" t="s">
        <v>1287</v>
      </c>
      <c r="H93" s="140"/>
      <c r="I93" s="140"/>
      <c r="J93" s="140"/>
      <c r="K93" s="140"/>
      <c r="L93" s="140"/>
      <c r="M93" s="140"/>
      <c r="N93" s="140"/>
      <c r="O93" s="80"/>
    </row>
    <row r="94" ht="16.5" customHeight="1">
      <c r="E94" s="110" t="s">
        <v>639</v>
      </c>
      <c r="F94" s="140"/>
      <c r="G94" s="133" t="s">
        <v>1288</v>
      </c>
      <c r="H94" s="140"/>
      <c r="I94" s="140"/>
      <c r="J94" s="140"/>
      <c r="K94" s="140"/>
      <c r="L94" s="140"/>
      <c r="M94" s="140"/>
      <c r="N94" s="140"/>
      <c r="O94" s="80"/>
    </row>
    <row r="95" ht="16.5" customHeight="1">
      <c r="B95" s="79"/>
      <c r="E95" s="110" t="s">
        <v>1101</v>
      </c>
      <c r="F95" s="140"/>
      <c r="G95" s="133" t="s">
        <v>1289</v>
      </c>
      <c r="H95" s="140"/>
      <c r="I95" s="140"/>
      <c r="J95" s="140"/>
      <c r="K95" s="140"/>
      <c r="L95" s="140"/>
      <c r="M95" s="140"/>
      <c r="N95" s="140"/>
      <c r="O95" s="80"/>
    </row>
    <row r="96" ht="29.625" customHeight="1">
      <c r="A96" s="111"/>
      <c r="B96" s="56"/>
      <c r="C96" s="56"/>
      <c r="D96" s="56"/>
      <c r="E96" s="56"/>
      <c r="F96" s="56"/>
      <c r="G96" s="56"/>
      <c r="H96" s="56"/>
      <c r="I96" s="56"/>
      <c r="J96" s="56"/>
      <c r="K96" s="56"/>
      <c r="L96" s="56"/>
      <c r="M96" s="56"/>
      <c r="N96" s="56"/>
      <c r="O96" s="56"/>
      <c r="P96" s="56"/>
    </row>
  </sheetData>
  <mergeCells count="73">
    <mergeCell ref="A1:O1"/>
    <mergeCell ref="P1:P50"/>
    <mergeCell ref="A2:A50"/>
    <mergeCell ref="A51:P51"/>
    <mergeCell ref="A52:P54"/>
    <mergeCell ref="B55:B57"/>
    <mergeCell ref="C55:N55"/>
    <mergeCell ref="O55:O57"/>
    <mergeCell ref="C56:K56"/>
    <mergeCell ref="M56:N56"/>
    <mergeCell ref="C57:N57"/>
    <mergeCell ref="B58:O58"/>
    <mergeCell ref="B59:B69"/>
    <mergeCell ref="C59:N59"/>
    <mergeCell ref="O59:O69"/>
    <mergeCell ref="D60:N60"/>
    <mergeCell ref="D61:N61"/>
    <mergeCell ref="D62:N62"/>
    <mergeCell ref="D63:N63"/>
    <mergeCell ref="D64:N64"/>
    <mergeCell ref="D66:N66"/>
    <mergeCell ref="D67:N67"/>
    <mergeCell ref="D68:N68"/>
    <mergeCell ref="D69:N69"/>
    <mergeCell ref="B70:O70"/>
    <mergeCell ref="B71:B80"/>
    <mergeCell ref="C71:H71"/>
    <mergeCell ref="I71:N71"/>
    <mergeCell ref="O71:O80"/>
    <mergeCell ref="C72:D74"/>
    <mergeCell ref="E72:F74"/>
    <mergeCell ref="G72:H74"/>
    <mergeCell ref="I72:K72"/>
    <mergeCell ref="L72:N72"/>
    <mergeCell ref="I73:K74"/>
    <mergeCell ref="L73:N74"/>
    <mergeCell ref="E75:F77"/>
    <mergeCell ref="I75:K75"/>
    <mergeCell ref="L75:N75"/>
    <mergeCell ref="I76:K77"/>
    <mergeCell ref="L76:N77"/>
    <mergeCell ref="C78:D80"/>
    <mergeCell ref="E78:N80"/>
    <mergeCell ref="B81:O81"/>
    <mergeCell ref="B82:B87"/>
    <mergeCell ref="C82:D87"/>
    <mergeCell ref="E82:N87"/>
    <mergeCell ref="O82:O87"/>
    <mergeCell ref="B88:O88"/>
    <mergeCell ref="E89:F89"/>
    <mergeCell ref="G89:N89"/>
    <mergeCell ref="O89:O91"/>
    <mergeCell ref="E90:F90"/>
    <mergeCell ref="G90:N90"/>
    <mergeCell ref="E91:F91"/>
    <mergeCell ref="G91:N91"/>
    <mergeCell ref="A96:P96"/>
    <mergeCell ref="C75:D77"/>
    <mergeCell ref="D65:N65"/>
    <mergeCell ref="G75:H77"/>
    <mergeCell ref="E92:F92"/>
    <mergeCell ref="G92:N92"/>
    <mergeCell ref="G93:N93"/>
    <mergeCell ref="E93:F93"/>
    <mergeCell ref="B89:B94"/>
    <mergeCell ref="E94:F94"/>
    <mergeCell ref="G94:N94"/>
    <mergeCell ref="C89:D95"/>
    <mergeCell ref="E95:F95"/>
    <mergeCell ref="G95:N95"/>
    <mergeCell ref="P55:P95"/>
    <mergeCell ref="A55:A95"/>
    <mergeCell ref="B2:O50"/>
  </mergeCells>
  <phoneticPr fontId="1" type="noConversion"/>
  <dataValidations count="1">
    <dataValidation type="list" sqref="G75:H77">
      <formula1>'大反馈'!$B$2:$B$17</formula1>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2026-06-11T14:05:36Z</dcterms:modified>
</cp:coreProperties>
</file>