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2420" activeTab="2"/>
  </bookViews>
  <sheets>
    <sheet name="座位表" sheetId="1" r:id="rId1"/>
    <sheet name="名单" sheetId="2" r:id="rId2"/>
    <sheet name="day1" sheetId="3" r:id="rId3"/>
    <sheet name="Day1反馈表" sheetId="4" r:id="rId4"/>
    <sheet name="day2" sheetId="5" r:id="rId5"/>
    <sheet name="Day2反馈表" sheetId="6" r:id="rId6"/>
    <sheet name="day3" sheetId="7" r:id="rId7"/>
    <sheet name="Day3反馈表" sheetId="8" r:id="rId8"/>
    <sheet name="day4" sheetId="9" r:id="rId9"/>
    <sheet name="Day4反馈表" sheetId="10" r:id="rId10"/>
    <sheet name="day5" sheetId="11" r:id="rId11"/>
    <sheet name="day51" sheetId="12" r:id="rId12"/>
    <sheet name="陈一实" sheetId="13" r:id="rId13"/>
    <sheet name="Day5反馈表" sheetId="14" r:id="rId14"/>
    <sheet name="day6" sheetId="15" r:id="rId15"/>
    <sheet name="day61" sheetId="16" r:id="rId16"/>
    <sheet name="Day6反馈表" sheetId="17" r:id="rId17"/>
    <sheet name="day7" sheetId="18" r:id="rId18"/>
    <sheet name="day71" sheetId="19" r:id="rId19"/>
    <sheet name="Day7反馈表" sheetId="20" r:id="rId20"/>
    <sheet name="day8" sheetId="21" r:id="rId21"/>
    <sheet name="Day8反馈表" sheetId="22" r:id="rId22"/>
    <sheet name="Sheet26" sheetId="23" r:id="rId23"/>
    <sheet name="day9" sheetId="24" r:id="rId24"/>
    <sheet name="day91" sheetId="25" r:id="rId25"/>
    <sheet name="Day9反馈表" sheetId="26" r:id="rId26"/>
    <sheet name="大反馈" sheetId="27" r:id="rId27"/>
    <sheet name="集训营综合反馈卡" sheetId="28" r:id="rId2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<sst xmlns="http://schemas.openxmlformats.org/spreadsheetml/2006/main" count="3403" uniqueCount="1119">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</sst>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2"/>
      <color theme="1"/>
      <name val="等线"/>
      <charset val="134"/>
      <scheme val="minor"/>
    </font>
    <font>
      <b/>
      <sz val="18"/>
      <color rgb="FFFFFFFF"/>
      <name val="等线"/>
      <charset val="134"/>
      <scheme val="minor"/>
    </font>
    <font>
      <sz val="10"/>
      <name val="等线"/>
      <charset val="134"/>
      <scheme val="minor"/>
    </font>
    <font>
      <sz val="10"/>
      <name val="等线"/>
      <charset val="134"/>
    </font>
    <font>
      <sz val="9"/>
      <name val="等线"/>
      <charset val="134"/>
      <scheme val="minor"/>
    </font>
    <font>
      <b/>
      <sz val="9"/>
      <color rgb="FF0089FF"/>
      <name val="等线"/>
      <charset val="134"/>
      <scheme val="minor"/>
    </font>
    <font>
      <b/>
      <sz val="10"/>
      <color rgb="FF086DFF"/>
      <name val="等线"/>
      <charset val="134"/>
      <scheme val="minor"/>
    </font>
    <font>
      <sz val="10"/>
      <color rgb="FF086DFF"/>
      <name val="等线"/>
      <charset val="134"/>
      <scheme val="minor"/>
    </font>
    <font>
      <b/>
      <sz val="9"/>
      <color rgb="FF222328"/>
      <name val="等线"/>
      <charset val="134"/>
      <scheme val="minor"/>
    </font>
    <font>
      <b/>
      <sz val="10"/>
      <color rgb="FFFFFFFF"/>
      <name val="等线"/>
      <charset val="134"/>
      <scheme val="minor"/>
    </font>
    <font>
      <b/>
      <sz val="10"/>
      <name val="等线"/>
      <charset val="134"/>
      <scheme val="minor"/>
    </font>
    <font>
      <sz val="10"/>
      <color rgb="FF0089FF"/>
      <name val="等线"/>
      <charset val="134"/>
      <scheme val="minor"/>
    </font>
    <font>
      <sz val="10"/>
      <color rgb="FFFB8C00"/>
      <name val="等线"/>
      <charset val="134"/>
      <scheme val="minor"/>
    </font>
    <font>
      <sz val="10"/>
      <color rgb="FF5DBEAC"/>
      <name val="等线"/>
      <charset val="134"/>
      <scheme val="minor"/>
    </font>
    <font>
      <b/>
      <sz val="10"/>
      <color rgb="FF0089FF"/>
      <name val="等线"/>
      <charset val="134"/>
      <scheme val="minor"/>
    </font>
    <font>
      <b/>
      <sz val="30"/>
      <color rgb="FFFFFFFF"/>
      <name val="Microsoft YaHei"/>
      <charset val="134"/>
    </font>
    <font>
      <b/>
      <sz val="30"/>
      <color rgb="FFFFFFFF"/>
      <name val="等线"/>
      <charset val="134"/>
      <scheme val="minor"/>
    </font>
    <font>
      <sz val="12"/>
      <color rgb="FF086DFF"/>
      <name val="等线"/>
      <charset val="134"/>
      <scheme val="minor"/>
    </font>
    <font>
      <sz val="12"/>
      <name val="等线"/>
      <charset val="134"/>
      <scheme val="minor"/>
    </font>
    <font>
      <b/>
      <sz val="10"/>
      <name val="等线"/>
      <charset val="134"/>
    </font>
    <font>
      <sz val="14"/>
      <name val="等线"/>
      <charset val="134"/>
    </font>
    <font>
      <sz val="14"/>
      <name val="等线"/>
      <charset val="134"/>
      <scheme val="minor"/>
    </font>
    <font>
      <sz val="10"/>
      <color rgb="FF0071C1"/>
      <name val="等线"/>
      <charset val="134"/>
    </font>
    <font>
      <sz val="10"/>
      <color rgb="FF0071C1"/>
      <name val="等线"/>
      <charset val="134"/>
      <scheme val="minor"/>
    </font>
    <font>
      <sz val="10"/>
      <color rgb="FF0563C1"/>
      <name val="等线"/>
      <charset val="134"/>
    </font>
    <font>
      <b/>
      <sz val="12"/>
      <name val="Microsoft YaHei"/>
      <charset val="134"/>
    </font>
    <font>
      <sz val="11"/>
      <name val="黑体"/>
      <charset val="134"/>
    </font>
    <font>
      <sz val="11"/>
      <name val="Microsoft YaHei"/>
      <charset val="134"/>
    </font>
    <font>
      <sz val="11"/>
      <color rgb="FF000000"/>
      <name val="Microsoft YaHei"/>
      <charset val="134"/>
    </font>
    <font>
      <sz val="10"/>
      <color theme="1"/>
      <name val="等线"/>
      <charset val="134"/>
      <scheme val="minor"/>
    </font>
    <font>
      <b/>
      <sz val="14"/>
      <color rgb="FFFFFFFF"/>
      <name val="Microsoft YaHei"/>
      <charset val="134"/>
    </font>
    <font>
      <b/>
      <sz val="14"/>
      <name val="Microsoft YaHei"/>
      <charset val="134"/>
    </font>
    <font>
      <sz val="10"/>
      <name val="Microsoft YaHei"/>
      <charset val="134"/>
    </font>
    <font>
      <sz val="10"/>
      <color rgb="FF086DFF"/>
      <name val="Microsoft YaHei"/>
      <charset val="134"/>
    </font>
    <font>
      <b/>
      <sz val="14"/>
      <color rgb="FF000000"/>
      <name val="Microsoft YaHei"/>
      <charset val="134"/>
    </font>
    <font>
      <b/>
      <sz val="14"/>
      <name val="等线"/>
      <charset val="134"/>
      <scheme val="minor"/>
    </font>
    <font>
      <sz val="10"/>
      <color rgb="FF0089FF"/>
      <name val="Microsoft YaHei"/>
      <charset val="134"/>
    </font>
    <font>
      <sz val="30"/>
      <color rgb="FF000000"/>
      <name val="Microsoft YaHei"/>
      <charset val="134"/>
    </font>
    <font>
      <b/>
      <sz val="10"/>
      <color rgb="FF086DFF"/>
      <name val="Microsoft YaHei"/>
      <charset val="134"/>
    </font>
    <font>
      <b/>
      <sz val="10"/>
      <color rgb="FF000000"/>
      <name val="Microsoft YaHei"/>
      <charset val="134"/>
    </font>
    <font>
      <sz val="12"/>
      <color rgb="FF0089FF"/>
      <name val="Microsoft YaHei"/>
      <charset val="134"/>
    </font>
    <font>
      <b/>
      <sz val="24"/>
      <name val="黑体, monospace"/>
      <charset val="134"/>
    </font>
    <font>
      <sz val="11"/>
      <name val="等线"/>
      <charset val="134"/>
    </font>
    <font>
      <sz val="11"/>
      <name val="黑体, monospace"/>
      <charset val="134"/>
    </font>
    <font>
      <sz val="11"/>
      <name val="宋体"/>
      <charset val="134"/>
    </font>
    <font>
      <sz val="10"/>
      <color rgb="FF000000"/>
      <name val="等线"/>
      <charset val="134"/>
    </font>
    <font>
      <sz val="36"/>
      <color rgb="FF000000"/>
      <name val="SimHei"/>
      <charset val="134"/>
    </font>
    <font>
      <sz val="10"/>
      <color rgb="FF000000"/>
      <name val="SimHei"/>
      <charset val="134"/>
    </font>
    <font>
      <sz val="12"/>
      <color rgb="FF000000"/>
      <name val="等线"/>
      <charset val="134"/>
    </font>
    <font>
      <sz val="10"/>
      <color rgb="FF000000"/>
      <name val="Microsoft YaHei"/>
      <charset val="134"/>
    </font>
    <font>
      <sz val="36"/>
      <color rgb="FF000000"/>
      <name val="等线"/>
      <charset val="134"/>
    </font>
    <font>
      <sz val="36"/>
      <color rgb="FF000000"/>
      <name val="Microsoft YaHei"/>
      <charset val="134"/>
    </font>
    <font>
      <sz val="20"/>
      <color rgb="FF000000"/>
      <name val="SimHei"/>
      <charset val="134"/>
    </font>
    <font>
      <b/>
      <sz val="11"/>
      <color rgb="FFFFFFFF"/>
      <name val="宋体"/>
      <charset val="134"/>
    </font>
    <font>
      <sz val="11"/>
      <color rgb="FF2C3040"/>
      <name val="D-DIN"/>
      <charset val="134"/>
    </font>
    <font>
      <sz val="11"/>
      <color rgb="FF2C3040"/>
      <name val="等线"/>
      <charset val="134"/>
      <scheme val="minor"/>
    </font>
    <font>
      <b/>
      <sz val="11"/>
      <name val="Calibri"/>
      <charset val="134"/>
    </font>
    <font>
      <b/>
      <sz val="11"/>
      <color rgb="FF52C41A"/>
      <name val="Calibri"/>
      <charset val="134"/>
    </font>
    <font>
      <b/>
      <sz val="11"/>
      <color rgb="FFF14668"/>
      <name val="Calibri"/>
      <charset val="134"/>
    </font>
    <font>
      <sz val="36"/>
      <name val="等线"/>
      <charset val="134"/>
      <scheme val="minor"/>
    </font>
    <font>
      <b/>
      <sz val="12"/>
      <name val="等线"/>
      <charset val="134"/>
      <scheme val="minor"/>
    </font>
    <font>
      <sz val="12"/>
      <color rgb="FF000000"/>
      <name val="仿宋"/>
      <charset val="134"/>
    </font>
    <font>
      <sz val="11"/>
      <color theme="1"/>
      <name val="等线"/>
      <charset val="134"/>
      <scheme val="minor"/>
    </font>
    <font>
      <u/>
      <sz val="10"/>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10"/>
      <name val="宋体"/>
      <charset val="134"/>
    </font>
    <font>
      <sz val="10"/>
      <name val="宋体"/>
      <charset val="134"/>
    </font>
    <font>
      <b/>
      <sz val="10"/>
      <color rgb="FF000000"/>
      <name val="等线"/>
      <charset val="134"/>
    </font>
  </fonts>
  <fills count="47">
    <fill>
      <patternFill patternType="none"/>
    </fill>
    <fill>
      <patternFill patternType="gray125"/>
    </fill>
    <fill>
      <patternFill patternType="solid">
        <fgColor rgb="FF086DFF"/>
        <bgColor indexed="64"/>
      </patternFill>
    </fill>
    <fill>
      <patternFill patternType="solid">
        <fgColor rgb="FFF3F3F3"/>
        <bgColor indexed="64"/>
      </patternFill>
    </fill>
    <fill>
      <patternFill patternType="solid">
        <fgColor rgb="FF0089FF"/>
        <bgColor indexed="64"/>
      </patternFill>
    </fill>
    <fill>
      <patternFill patternType="solid">
        <fgColor rgb="FF6C3BCF"/>
        <bgColor indexed="64"/>
      </patternFill>
    </fill>
    <fill>
      <patternFill patternType="solid">
        <fgColor rgb="FFFFF8B9"/>
        <bgColor indexed="64"/>
      </patternFill>
    </fill>
    <fill>
      <patternFill patternType="solid">
        <fgColor rgb="FFFB8C00"/>
        <bgColor indexed="64"/>
      </patternFill>
    </fill>
    <fill>
      <patternFill patternType="solid">
        <fgColor rgb="FF5DBEAC"/>
        <bgColor indexed="64"/>
      </patternFill>
    </fill>
    <fill>
      <patternFill patternType="solid">
        <fgColor rgb="FFFFFFFF"/>
        <bgColor indexed="64"/>
      </patternFill>
    </fill>
    <fill>
      <patternFill patternType="solid">
        <fgColor rgb="FFFCC102"/>
        <bgColor indexed="64"/>
      </patternFill>
    </fill>
    <fill>
      <patternFill patternType="solid">
        <fgColor rgb="FFF6CCAC"/>
        <bgColor indexed="64"/>
      </patternFill>
    </fill>
    <fill>
      <patternFill patternType="solid">
        <fgColor rgb="FFBDD8EE"/>
        <bgColor indexed="64"/>
      </patternFill>
    </fill>
    <fill>
      <patternFill patternType="solid">
        <fgColor rgb="FFC6F8DF"/>
        <bgColor indexed="64"/>
      </patternFill>
    </fill>
    <fill>
      <patternFill patternType="solid">
        <fgColor rgb="FF92D04F"/>
        <bgColor indexed="64"/>
      </patternFill>
    </fill>
    <fill>
      <patternFill patternType="solid">
        <fgColor rgb="FFF2C1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right/>
      <top style="thin">
        <color rgb="FFD5C8EE"/>
      </top>
      <bottom/>
      <diagonal/>
    </border>
    <border>
      <left style="thin">
        <color rgb="FF6C3BCF"/>
      </left>
      <right/>
      <top style="thin">
        <color rgb="FF6C3BCF"/>
      </top>
      <bottom/>
      <diagonal/>
    </border>
    <border>
      <left/>
      <right/>
      <top style="thin">
        <color rgb="FF6C3BCF"/>
      </top>
      <bottom/>
      <diagonal/>
    </border>
    <border>
      <left style="thin">
        <color rgb="FF0089FF"/>
      </left>
      <right/>
      <top/>
      <bottom/>
      <diagonal/>
    </border>
    <border>
      <left/>
      <right/>
      <top/>
      <bottom style="thin">
        <color rgb="FF0089FF"/>
      </bottom>
      <diagonal/>
    </border>
    <border>
      <left style="thin">
        <color rgb="FF0089FF"/>
      </left>
      <right/>
      <top/>
      <bottom style="thin">
        <color rgb="FF0089FF"/>
      </bottom>
      <diagonal/>
    </border>
    <border>
      <left/>
      <right style="thin">
        <color rgb="FF0089FF"/>
      </right>
      <top style="thin">
        <color rgb="FF0089FF"/>
      </top>
      <bottom style="thin">
        <color rgb="FF0089FF"/>
      </bottom>
      <diagonal/>
    </border>
    <border>
      <left style="thin">
        <color rgb="FF0089FF"/>
      </left>
      <right/>
      <top style="thin">
        <color rgb="FF0089FF"/>
      </top>
      <bottom style="thin">
        <color rgb="FF0089FF"/>
      </bottom>
      <diagonal/>
    </border>
    <border>
      <left style="thin">
        <color rgb="FF408BFB"/>
      </left>
      <right/>
      <top/>
      <bottom/>
      <diagonal/>
    </border>
    <border>
      <left/>
      <right style="thin">
        <color rgb="FF0089FF"/>
      </right>
      <top style="thin">
        <color rgb="FF0089FF"/>
      </top>
      <bottom/>
      <diagonal/>
    </border>
    <border>
      <left style="thin">
        <color rgb="FF0089FF"/>
      </left>
      <right/>
      <top style="thin">
        <color rgb="FF0089FF"/>
      </top>
      <bottom/>
      <diagonal/>
    </border>
    <border>
      <left/>
      <right style="thin">
        <color rgb="FFD5C8EE"/>
      </right>
      <top/>
      <bottom/>
      <diagonal/>
    </border>
    <border>
      <left style="thin">
        <color rgb="FF000000"/>
      </left>
      <right style="thin">
        <color rgb="FF000000"/>
      </right>
      <top style="thin">
        <color rgb="FF000000"/>
      </top>
      <bottom style="thin">
        <color rgb="FF000000"/>
      </bottom>
      <diagonal/>
    </border>
    <border>
      <left/>
      <right/>
      <top style="thin">
        <color rgb="FF0089FF"/>
      </top>
      <bottom/>
      <diagonal/>
    </border>
    <border>
      <left/>
      <right style="thin">
        <color rgb="FF0089FF"/>
      </right>
      <top/>
      <bottom/>
      <diagonal/>
    </border>
    <border>
      <left/>
      <right style="thin">
        <color rgb="FF0089FF"/>
      </right>
      <top/>
      <bottom style="thin">
        <color rgb="FF0089FF"/>
      </bottom>
      <diagonal/>
    </border>
    <border>
      <left style="thin">
        <color rgb="FF0089FF"/>
      </left>
      <right style="thin">
        <color rgb="FF0089FF"/>
      </right>
      <top/>
      <bottom style="thin">
        <color rgb="FF0089FF"/>
      </bottom>
      <diagonal/>
    </border>
    <border>
      <left style="thin">
        <color rgb="FFFFFFFF"/>
      </left>
      <right/>
      <top/>
      <bottom/>
      <diagonal/>
    </border>
    <border>
      <left style="thin">
        <color rgb="FF0089FF"/>
      </left>
      <right style="thin">
        <color rgb="FF0089FF"/>
      </right>
      <top style="thin">
        <color rgb="FF0089FF"/>
      </top>
      <bottom style="thin">
        <color rgb="FF0089FF"/>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89FF"/>
      </top>
      <bottom style="thin">
        <color rgb="FF0089FF"/>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89FF"/>
      </left>
      <right style="thin">
        <color rgb="FF0089FF"/>
      </right>
      <top style="thin">
        <color rgb="FF0089FF"/>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2" fillId="0" borderId="0" applyFont="0" applyFill="0" applyBorder="0" applyAlignment="0" applyProtection="0">
      <alignment vertical="center"/>
    </xf>
    <xf numFmtId="44" fontId="62" fillId="0" borderId="0" applyFont="0" applyFill="0" applyBorder="0" applyAlignment="0" applyProtection="0">
      <alignment vertical="center"/>
    </xf>
    <xf numFmtId="9" fontId="62" fillId="0" borderId="0" applyFont="0" applyFill="0" applyBorder="0" applyAlignment="0" applyProtection="0">
      <alignment vertical="center"/>
    </xf>
    <xf numFmtId="41" fontId="62" fillId="0" borderId="0" applyFont="0" applyFill="0" applyBorder="0" applyAlignment="0" applyProtection="0">
      <alignment vertical="center"/>
    </xf>
    <xf numFmtId="42" fontId="62"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2" fillId="16" borderId="37"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38" applyNumberFormat="0" applyFill="0" applyAlignment="0" applyProtection="0">
      <alignment vertical="center"/>
    </xf>
    <xf numFmtId="0" fontId="69" fillId="0" borderId="38" applyNumberFormat="0" applyFill="0" applyAlignment="0" applyProtection="0">
      <alignment vertical="center"/>
    </xf>
    <xf numFmtId="0" fontId="70" fillId="0" borderId="39" applyNumberFormat="0" applyFill="0" applyAlignment="0" applyProtection="0">
      <alignment vertical="center"/>
    </xf>
    <xf numFmtId="0" fontId="70" fillId="0" borderId="0" applyNumberFormat="0" applyFill="0" applyBorder="0" applyAlignment="0" applyProtection="0">
      <alignment vertical="center"/>
    </xf>
    <xf numFmtId="0" fontId="71" fillId="17" borderId="40" applyNumberFormat="0" applyAlignment="0" applyProtection="0">
      <alignment vertical="center"/>
    </xf>
    <xf numFmtId="0" fontId="72" fillId="18" borderId="41" applyNumberFormat="0" applyAlignment="0" applyProtection="0">
      <alignment vertical="center"/>
    </xf>
    <xf numFmtId="0" fontId="73" fillId="18" borderId="40" applyNumberFormat="0" applyAlignment="0" applyProtection="0">
      <alignment vertical="center"/>
    </xf>
    <xf numFmtId="0" fontId="74" fillId="19" borderId="42" applyNumberFormat="0" applyAlignment="0" applyProtection="0">
      <alignment vertical="center"/>
    </xf>
    <xf numFmtId="0" fontId="75" fillId="0" borderId="43" applyNumberFormat="0" applyFill="0" applyAlignment="0" applyProtection="0">
      <alignment vertical="center"/>
    </xf>
    <xf numFmtId="0" fontId="76" fillId="0" borderId="44" applyNumberFormat="0" applyFill="0" applyAlignment="0" applyProtection="0">
      <alignment vertical="center"/>
    </xf>
    <xf numFmtId="0" fontId="77" fillId="20" borderId="0" applyNumberFormat="0" applyBorder="0" applyAlignment="0" applyProtection="0">
      <alignment vertical="center"/>
    </xf>
    <xf numFmtId="0" fontId="78" fillId="21" borderId="0" applyNumberFormat="0" applyBorder="0" applyAlignment="0" applyProtection="0">
      <alignment vertical="center"/>
    </xf>
    <xf numFmtId="0" fontId="79" fillId="22" borderId="0" applyNumberFormat="0" applyBorder="0" applyAlignment="0" applyProtection="0">
      <alignment vertical="center"/>
    </xf>
    <xf numFmtId="0" fontId="80" fillId="23" borderId="0" applyNumberFormat="0" applyBorder="0" applyAlignment="0" applyProtection="0">
      <alignment vertical="center"/>
    </xf>
    <xf numFmtId="0" fontId="81" fillId="24" borderId="0" applyNumberFormat="0" applyBorder="0" applyAlignment="0" applyProtection="0">
      <alignment vertical="center"/>
    </xf>
    <xf numFmtId="0" fontId="81" fillId="25" borderId="0" applyNumberFormat="0" applyBorder="0" applyAlignment="0" applyProtection="0">
      <alignment vertical="center"/>
    </xf>
    <xf numFmtId="0" fontId="80" fillId="26" borderId="0" applyNumberFormat="0" applyBorder="0" applyAlignment="0" applyProtection="0">
      <alignment vertical="center"/>
    </xf>
    <xf numFmtId="0" fontId="80" fillId="27" borderId="0" applyNumberFormat="0" applyBorder="0" applyAlignment="0" applyProtection="0">
      <alignment vertical="center"/>
    </xf>
    <xf numFmtId="0" fontId="81" fillId="28" borderId="0" applyNumberFormat="0" applyBorder="0" applyAlignment="0" applyProtection="0">
      <alignment vertical="center"/>
    </xf>
    <xf numFmtId="0" fontId="81" fillId="29" borderId="0" applyNumberFormat="0" applyBorder="0" applyAlignment="0" applyProtection="0">
      <alignment vertical="center"/>
    </xf>
    <xf numFmtId="0" fontId="80" fillId="30" borderId="0" applyNumberFormat="0" applyBorder="0" applyAlignment="0" applyProtection="0">
      <alignment vertical="center"/>
    </xf>
    <xf numFmtId="0" fontId="80" fillId="31" borderId="0" applyNumberFormat="0" applyBorder="0" applyAlignment="0" applyProtection="0">
      <alignment vertical="center"/>
    </xf>
    <xf numFmtId="0" fontId="81" fillId="32" borderId="0" applyNumberFormat="0" applyBorder="0" applyAlignment="0" applyProtection="0">
      <alignment vertical="center"/>
    </xf>
    <xf numFmtId="0" fontId="81" fillId="33" borderId="0" applyNumberFormat="0" applyBorder="0" applyAlignment="0" applyProtection="0">
      <alignment vertical="center"/>
    </xf>
    <xf numFmtId="0" fontId="80" fillId="34" borderId="0" applyNumberFormat="0" applyBorder="0" applyAlignment="0" applyProtection="0">
      <alignment vertical="center"/>
    </xf>
    <xf numFmtId="0" fontId="80" fillId="35" borderId="0" applyNumberFormat="0" applyBorder="0" applyAlignment="0" applyProtection="0">
      <alignment vertical="center"/>
    </xf>
    <xf numFmtId="0" fontId="81" fillId="36" borderId="0" applyNumberFormat="0" applyBorder="0" applyAlignment="0" applyProtection="0">
      <alignment vertical="center"/>
    </xf>
    <xf numFmtId="0" fontId="81" fillId="37" borderId="0" applyNumberFormat="0" applyBorder="0" applyAlignment="0" applyProtection="0">
      <alignment vertical="center"/>
    </xf>
    <xf numFmtId="0" fontId="80" fillId="38" borderId="0" applyNumberFormat="0" applyBorder="0" applyAlignment="0" applyProtection="0">
      <alignment vertical="center"/>
    </xf>
    <xf numFmtId="0" fontId="80" fillId="39" borderId="0" applyNumberFormat="0" applyBorder="0" applyAlignment="0" applyProtection="0">
      <alignment vertical="center"/>
    </xf>
    <xf numFmtId="0" fontId="81" fillId="40" borderId="0" applyNumberFormat="0" applyBorder="0" applyAlignment="0" applyProtection="0">
      <alignment vertical="center"/>
    </xf>
    <xf numFmtId="0" fontId="81" fillId="41" borderId="0" applyNumberFormat="0" applyBorder="0" applyAlignment="0" applyProtection="0">
      <alignment vertical="center"/>
    </xf>
    <xf numFmtId="0" fontId="80" fillId="42" borderId="0" applyNumberFormat="0" applyBorder="0" applyAlignment="0" applyProtection="0">
      <alignment vertical="center"/>
    </xf>
    <xf numFmtId="0" fontId="80" fillId="43" borderId="0" applyNumberFormat="0" applyBorder="0" applyAlignment="0" applyProtection="0">
      <alignment vertical="center"/>
    </xf>
    <xf numFmtId="0" fontId="81" fillId="44" borderId="0" applyNumberFormat="0" applyBorder="0" applyAlignment="0" applyProtection="0">
      <alignment vertical="center"/>
    </xf>
    <xf numFmtId="0" fontId="81" fillId="45" borderId="0" applyNumberFormat="0" applyBorder="0" applyAlignment="0" applyProtection="0">
      <alignment vertical="center"/>
    </xf>
    <xf numFmtId="0" fontId="80" fillId="46" borderId="0" applyNumberFormat="0" applyBorder="0" applyAlignment="0" applyProtection="0">
      <alignment vertical="center"/>
    </xf>
  </cellStyleXfs>
  <cellXfs count="216">
    <xf numFmtId="0" fontId="0" fillId="0" borderId="0" xfId="0">
      <alignment vertical="center"/>
    </xf>
    <xf numFmtId="0" fontId="1" fillId="2" borderId="0" xfId="0" applyFont="1" applyFill="1" applyAlignment="1">
      <alignment horizontal="center" vertical="center"/>
    </xf>
    <xf numFmtId="0" fontId="2" fillId="0" borderId="0" xfId="0" applyFont="1">
      <alignment vertical="center"/>
    </xf>
    <xf numFmtId="0" fontId="3" fillId="0" borderId="0" xfId="0" applyFont="1" applyAlignment="1">
      <alignment horizontal="center" vertical="center"/>
    </xf>
    <xf numFmtId="0" fontId="2" fillId="2" borderId="0" xfId="0" applyFont="1" applyFill="1">
      <alignment vertical="center"/>
    </xf>
    <xf numFmtId="0" fontId="4" fillId="3" borderId="0" xfId="0" applyFont="1" applyFill="1" applyAlignment="1">
      <alignment horizontal="left" vertical="center" wrapText="1"/>
    </xf>
    <xf numFmtId="0" fontId="5" fillId="3" borderId="0" xfId="0" applyFont="1" applyFill="1" applyAlignment="1">
      <alignment horizontal="center" vertical="center" wrapText="1"/>
    </xf>
    <xf numFmtId="0" fontId="5" fillId="3" borderId="0" xfId="0" applyFont="1" applyFill="1" applyAlignment="1">
      <alignment horizontal="right" vertical="center" wrapText="1"/>
    </xf>
    <xf numFmtId="0" fontId="6" fillId="4" borderId="0" xfId="0" applyFont="1" applyFill="1" applyAlignment="1">
      <alignment horizontal="center" vertical="center"/>
    </xf>
    <xf numFmtId="0" fontId="7" fillId="3" borderId="0" xfId="0" applyFont="1" applyFill="1" applyAlignment="1">
      <alignment horizontal="left" vertical="center"/>
    </xf>
    <xf numFmtId="0" fontId="6" fillId="3" borderId="0" xfId="0" applyFont="1" applyFill="1" applyAlignment="1">
      <alignment horizontal="left" vertical="center"/>
    </xf>
    <xf numFmtId="0" fontId="8" fillId="0" borderId="0" xfId="0" applyFont="1" applyAlignment="1">
      <alignment horizontal="center" vertical="center"/>
    </xf>
    <xf numFmtId="0" fontId="6" fillId="0" borderId="0" xfId="0" applyFont="1">
      <alignment vertical="center"/>
    </xf>
    <xf numFmtId="0" fontId="8" fillId="0" borderId="1" xfId="0" applyFont="1" applyBorder="1" applyAlignment="1" applyProtection="1">
      <alignment horizontal="center" vertical="center"/>
    </xf>
    <xf numFmtId="0" fontId="6" fillId="0" borderId="1" xfId="0" applyFont="1" applyBorder="1" applyProtection="1">
      <alignment vertical="center"/>
    </xf>
    <xf numFmtId="0" fontId="7" fillId="4" borderId="0" xfId="0" applyFont="1" applyFill="1" applyAlignment="1">
      <alignment horizontal="left" vertical="center"/>
    </xf>
    <xf numFmtId="0" fontId="9" fillId="5" borderId="2" xfId="0" applyFont="1" applyFill="1" applyBorder="1" applyAlignment="1" applyProtection="1">
      <alignment horizontal="center" vertical="center"/>
    </xf>
    <xf numFmtId="0" fontId="10" fillId="6" borderId="3" xfId="0" applyFont="1" applyFill="1" applyBorder="1" applyAlignment="1" applyProtection="1">
      <alignment horizontal="center" vertical="center"/>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vertical="center"/>
    </xf>
    <xf numFmtId="0" fontId="14" fillId="0" borderId="4" xfId="0" applyFont="1" applyBorder="1" applyAlignment="1" applyProtection="1">
      <alignment horizontal="center" vertical="center"/>
    </xf>
    <xf numFmtId="0" fontId="4" fillId="0" borderId="5" xfId="0" applyFont="1" applyBorder="1" applyAlignment="1" applyProtection="1">
      <alignment horizontal="left" vertical="top" wrapText="1"/>
    </xf>
    <xf numFmtId="0" fontId="4" fillId="0" borderId="6" xfId="0" applyFont="1" applyBorder="1" applyAlignment="1" applyProtection="1">
      <alignment horizontal="left" vertical="top" wrapText="1"/>
    </xf>
    <xf numFmtId="0" fontId="15" fillId="4" borderId="7" xfId="0" applyFont="1" applyFill="1" applyBorder="1" applyAlignment="1" applyProtection="1">
      <alignment horizontal="center" vertical="center"/>
    </xf>
    <xf numFmtId="0" fontId="15" fillId="4" borderId="8" xfId="0" applyFont="1" applyFill="1" applyBorder="1" applyAlignment="1" applyProtection="1">
      <alignment horizontal="center" vertical="center"/>
    </xf>
    <xf numFmtId="0" fontId="16" fillId="7" borderId="0" xfId="0" applyFont="1" applyFill="1" applyAlignment="1">
      <alignment horizontal="center" vertical="center"/>
    </xf>
    <xf numFmtId="0" fontId="15" fillId="8" borderId="0" xfId="0" applyFont="1" applyFill="1" applyAlignment="1">
      <alignment horizontal="center" vertical="center"/>
    </xf>
    <xf numFmtId="0" fontId="4" fillId="0" borderId="0" xfId="0" applyFont="1" applyAlignment="1">
      <alignment horizontal="left" vertical="top" wrapText="1"/>
    </xf>
    <xf numFmtId="0" fontId="4" fillId="0" borderId="9" xfId="0" applyFont="1" applyBorder="1" applyAlignment="1" applyProtection="1">
      <alignment horizontal="left" vertical="top" wrapText="1"/>
    </xf>
    <xf numFmtId="0" fontId="15" fillId="4" borderId="10" xfId="0" applyFont="1" applyFill="1" applyBorder="1" applyAlignment="1" applyProtection="1">
      <alignment horizontal="center" vertical="center"/>
    </xf>
    <xf numFmtId="0" fontId="15" fillId="4" borderId="11" xfId="0" applyFont="1" applyFill="1" applyBorder="1" applyAlignment="1" applyProtection="1">
      <alignment horizontal="center" vertical="center"/>
    </xf>
    <xf numFmtId="0" fontId="14" fillId="9" borderId="0" xfId="0" applyFont="1" applyFill="1" applyAlignment="1">
      <alignment horizontal="center" vertical="center"/>
    </xf>
    <xf numFmtId="0" fontId="17" fillId="9" borderId="0" xfId="0" applyFont="1" applyFill="1" applyAlignment="1">
      <alignment horizontal="left" vertical="center" wrapText="1"/>
    </xf>
    <xf numFmtId="0" fontId="18" fillId="0" borderId="0" xfId="0" applyFont="1">
      <alignment vertical="center"/>
    </xf>
    <xf numFmtId="0" fontId="19" fillId="0" borderId="12" xfId="0" applyFont="1" applyBorder="1" applyAlignment="1" applyProtection="1">
      <alignment horizontal="center" vertical="center"/>
    </xf>
    <xf numFmtId="0" fontId="20" fillId="0" borderId="0" xfId="0" applyFont="1" applyAlignment="1">
      <alignment vertical="center" wrapText="1"/>
    </xf>
    <xf numFmtId="0" fontId="21" fillId="0" borderId="0" xfId="0" applyFont="1">
      <alignment vertical="center"/>
    </xf>
    <xf numFmtId="0" fontId="19" fillId="0" borderId="0" xfId="0" applyFont="1" applyAlignment="1">
      <alignment horizontal="center" vertical="center"/>
    </xf>
    <xf numFmtId="0" fontId="19" fillId="3" borderId="0" xfId="0" applyFont="1" applyFill="1" applyAlignment="1">
      <alignment horizontal="center" vertical="center"/>
    </xf>
    <xf numFmtId="0" fontId="22" fillId="0" borderId="1" xfId="0" applyFont="1" applyBorder="1" applyAlignment="1" applyProtection="1">
      <alignment horizontal="center" vertical="center"/>
    </xf>
    <xf numFmtId="0" fontId="23" fillId="0" borderId="0" xfId="0" applyFont="1">
      <alignment vertical="center"/>
    </xf>
    <xf numFmtId="0" fontId="3" fillId="0" borderId="1" xfId="0" applyFont="1" applyBorder="1" applyAlignment="1" applyProtection="1">
      <alignment horizontal="center" vertical="center"/>
    </xf>
    <xf numFmtId="0" fontId="24" fillId="0" borderId="1" xfId="0" applyFont="1" applyBorder="1" applyAlignment="1" applyProtection="1">
      <alignment horizontal="center" vertical="center"/>
    </xf>
    <xf numFmtId="0" fontId="2" fillId="0" borderId="1" xfId="0" applyFont="1" applyBorder="1" applyProtection="1">
      <alignment vertical="center"/>
    </xf>
    <xf numFmtId="0" fontId="3" fillId="2" borderId="0" xfId="0" applyFont="1" applyFill="1">
      <alignment vertical="center"/>
    </xf>
    <xf numFmtId="0" fontId="2" fillId="10" borderId="0" xfId="0" applyFont="1" applyFill="1">
      <alignment vertical="center"/>
    </xf>
    <xf numFmtId="0" fontId="25" fillId="11" borderId="13" xfId="0" applyFont="1" applyFill="1" applyBorder="1" applyAlignment="1" applyProtection="1">
      <alignment horizontal="center" vertical="center"/>
    </xf>
    <xf numFmtId="0" fontId="25" fillId="11" borderId="13" xfId="0" applyFont="1" applyFill="1" applyBorder="1" applyAlignment="1" applyProtection="1">
      <alignment horizontal="center" vertical="center" wrapText="1"/>
    </xf>
    <xf numFmtId="0" fontId="26" fillId="0" borderId="13" xfId="0" applyFont="1" applyBorder="1" applyAlignment="1" applyProtection="1">
      <alignment horizontal="center" vertical="center" wrapText="1"/>
    </xf>
    <xf numFmtId="0" fontId="20" fillId="0" borderId="13" xfId="0" applyFont="1" applyBorder="1" applyAlignment="1" applyProtection="1">
      <alignment horizontal="center" vertical="center" wrapText="1"/>
    </xf>
    <xf numFmtId="0" fontId="27" fillId="0" borderId="13" xfId="0" applyFont="1" applyBorder="1" applyAlignment="1" applyProtection="1">
      <alignment horizontal="center" vertical="center" wrapText="1"/>
    </xf>
    <xf numFmtId="0" fontId="28" fillId="0" borderId="13" xfId="0" applyFont="1" applyBorder="1" applyAlignment="1" applyProtection="1">
      <alignment horizontal="center" vertical="center" wrapText="1"/>
    </xf>
    <xf numFmtId="0" fontId="27" fillId="0" borderId="13" xfId="0" applyFont="1" applyBorder="1" applyAlignment="1" applyProtection="1">
      <alignment horizontal="left" vertical="center" wrapText="1"/>
    </xf>
    <xf numFmtId="0" fontId="29" fillId="0" borderId="0" xfId="0" applyFont="1">
      <alignment vertical="center"/>
    </xf>
    <xf numFmtId="0" fontId="29" fillId="0" borderId="0" xfId="0" applyFont="1" applyAlignment="1">
      <alignment vertical="center" wrapText="1"/>
    </xf>
    <xf numFmtId="0" fontId="20" fillId="10" borderId="13" xfId="0" applyFont="1" applyFill="1" applyBorder="1" applyAlignment="1" applyProtection="1">
      <alignment horizontal="center" vertical="center" wrapText="1"/>
    </xf>
    <xf numFmtId="0" fontId="27" fillId="10" borderId="13" xfId="0" applyFont="1" applyFill="1" applyBorder="1" applyAlignment="1" applyProtection="1">
      <alignment horizontal="center" vertical="center" wrapText="1"/>
    </xf>
    <xf numFmtId="0" fontId="28" fillId="10" borderId="13" xfId="0" applyFont="1" applyFill="1" applyBorder="1" applyAlignment="1" applyProtection="1">
      <alignment horizontal="center" vertical="center" wrapText="1"/>
    </xf>
    <xf numFmtId="0" fontId="2" fillId="0" borderId="13" xfId="0" applyFont="1" applyBorder="1" applyProtection="1">
      <alignment vertical="center"/>
    </xf>
    <xf numFmtId="0" fontId="27" fillId="10" borderId="13" xfId="0" applyFont="1" applyFill="1" applyBorder="1" applyAlignment="1" applyProtection="1">
      <alignment horizontal="left" vertical="center" wrapText="1"/>
    </xf>
    <xf numFmtId="0" fontId="30" fillId="2" borderId="11" xfId="0" applyFont="1" applyFill="1" applyBorder="1" applyAlignment="1" applyProtection="1">
      <alignment horizontal="center" vertical="center"/>
    </xf>
    <xf numFmtId="0" fontId="31" fillId="0" borderId="14" xfId="0" applyFont="1" applyBorder="1" applyProtection="1">
      <alignment vertical="center"/>
    </xf>
    <xf numFmtId="0" fontId="31" fillId="0" borderId="10" xfId="0" applyFont="1" applyBorder="1" applyProtection="1">
      <alignment vertical="center"/>
    </xf>
    <xf numFmtId="0" fontId="31" fillId="0" borderId="4" xfId="0" applyFont="1" applyBorder="1" applyProtection="1">
      <alignment vertical="center"/>
    </xf>
    <xf numFmtId="0" fontId="31" fillId="0" borderId="0" xfId="0" applyFont="1">
      <alignment vertical="center"/>
    </xf>
    <xf numFmtId="0" fontId="31" fillId="0" borderId="15" xfId="0" applyFont="1" applyBorder="1" applyProtection="1">
      <alignment vertical="center"/>
    </xf>
    <xf numFmtId="0" fontId="31" fillId="0" borderId="6" xfId="0" applyFont="1" applyBorder="1" applyProtection="1">
      <alignment vertical="center"/>
    </xf>
    <xf numFmtId="0" fontId="31" fillId="0" borderId="5" xfId="0" applyFont="1" applyBorder="1" applyProtection="1">
      <alignment vertical="center"/>
    </xf>
    <xf numFmtId="0" fontId="31" fillId="0" borderId="16" xfId="0" applyFont="1" applyBorder="1" applyProtection="1">
      <alignment vertical="center"/>
    </xf>
    <xf numFmtId="0" fontId="32" fillId="2" borderId="17" xfId="0" applyFont="1" applyFill="1" applyBorder="1" applyProtection="1">
      <alignment vertical="center"/>
    </xf>
    <xf numFmtId="0" fontId="33" fillId="3" borderId="18" xfId="0" applyFont="1" applyFill="1" applyBorder="1" applyAlignment="1" applyProtection="1">
      <alignment horizontal="center" vertical="center"/>
    </xf>
    <xf numFmtId="0" fontId="32" fillId="2" borderId="19" xfId="0" applyFont="1" applyFill="1" applyBorder="1" applyProtection="1">
      <alignment vertical="center"/>
    </xf>
    <xf numFmtId="0" fontId="32" fillId="3" borderId="0" xfId="0" applyFont="1" applyFill="1">
      <alignment vertical="center"/>
    </xf>
    <xf numFmtId="0" fontId="34" fillId="0" borderId="13" xfId="0" applyFont="1" applyBorder="1" applyAlignment="1" applyProtection="1">
      <alignment horizontal="center" vertical="center"/>
    </xf>
    <xf numFmtId="0" fontId="35" fillId="0" borderId="20" xfId="0" applyFont="1" applyBorder="1" applyProtection="1">
      <alignment vertical="center"/>
    </xf>
    <xf numFmtId="0" fontId="2" fillId="0" borderId="21" xfId="0" applyFont="1" applyBorder="1" applyAlignment="1" applyProtection="1">
      <alignment horizontal="center" vertical="center"/>
    </xf>
    <xf numFmtId="0" fontId="32" fillId="0" borderId="0" xfId="0" applyFont="1">
      <alignment vertical="center"/>
    </xf>
    <xf numFmtId="0" fontId="36" fillId="0" borderId="22" xfId="0" applyFont="1" applyBorder="1" applyAlignment="1" applyProtection="1">
      <alignment horizontal="center" vertical="center"/>
    </xf>
    <xf numFmtId="0" fontId="2" fillId="0" borderId="23" xfId="0" applyFont="1" applyBorder="1" applyProtection="1">
      <alignment vertical="center"/>
    </xf>
    <xf numFmtId="0" fontId="2" fillId="0" borderId="24" xfId="0" applyFont="1" applyBorder="1" applyProtection="1">
      <alignment vertical="center"/>
    </xf>
    <xf numFmtId="0" fontId="36" fillId="0" borderId="13" xfId="0" applyFont="1" applyBorder="1" applyAlignment="1" applyProtection="1">
      <alignment horizontal="center" vertical="center"/>
    </xf>
    <xf numFmtId="0" fontId="36" fillId="0" borderId="13" xfId="0" applyFont="1" applyBorder="1" applyProtection="1">
      <alignment vertical="center"/>
    </xf>
    <xf numFmtId="0" fontId="2" fillId="0" borderId="25" xfId="0" applyFont="1" applyBorder="1" applyProtection="1">
      <alignment vertical="center"/>
    </xf>
    <xf numFmtId="0" fontId="2" fillId="0" borderId="26" xfId="0" applyFont="1" applyBorder="1" applyProtection="1">
      <alignment vertical="center"/>
    </xf>
    <xf numFmtId="0" fontId="2" fillId="0" borderId="27" xfId="0" applyFont="1" applyBorder="1" applyProtection="1">
      <alignment vertical="center"/>
    </xf>
    <xf numFmtId="0" fontId="37" fillId="0" borderId="22" xfId="0" applyFont="1" applyBorder="1" applyAlignment="1" applyProtection="1">
      <alignment horizontal="center" vertical="center"/>
    </xf>
    <xf numFmtId="0" fontId="2" fillId="0" borderId="28" xfId="0" applyFont="1" applyBorder="1" applyProtection="1">
      <alignment vertical="center"/>
    </xf>
    <xf numFmtId="0" fontId="2" fillId="0" borderId="23" xfId="0" applyFont="1" applyBorder="1" applyAlignment="1" applyProtection="1">
      <alignment horizontal="center" vertical="center"/>
    </xf>
    <xf numFmtId="0" fontId="2" fillId="0" borderId="24" xfId="0" applyFont="1" applyBorder="1" applyAlignment="1" applyProtection="1">
      <alignment horizontal="center" vertical="center"/>
    </xf>
    <xf numFmtId="0" fontId="2" fillId="0" borderId="25" xfId="0" applyFont="1" applyBorder="1" applyAlignment="1" applyProtection="1">
      <alignment horizontal="center" vertical="center"/>
    </xf>
    <xf numFmtId="0" fontId="2" fillId="0" borderId="26" xfId="0" applyFont="1" applyBorder="1" applyAlignment="1" applyProtection="1">
      <alignment horizontal="center" vertical="center"/>
    </xf>
    <xf numFmtId="0" fontId="2" fillId="0" borderId="27" xfId="0" applyFont="1" applyBorder="1" applyAlignment="1" applyProtection="1">
      <alignment horizontal="center" vertical="center"/>
    </xf>
    <xf numFmtId="0" fontId="37" fillId="0" borderId="13" xfId="0" applyFont="1" applyBorder="1" applyAlignment="1" applyProtection="1">
      <alignment horizontal="center" vertical="center"/>
    </xf>
    <xf numFmtId="0" fontId="2" fillId="0" borderId="29" xfId="0" applyFont="1" applyBorder="1" applyProtection="1">
      <alignment vertical="center"/>
    </xf>
    <xf numFmtId="0" fontId="32" fillId="2" borderId="8" xfId="0" applyFont="1" applyFill="1" applyBorder="1" applyProtection="1">
      <alignment vertical="center"/>
    </xf>
    <xf numFmtId="0" fontId="2" fillId="0" borderId="30" xfId="0" applyFont="1" applyBorder="1" applyProtection="1">
      <alignment vertical="center"/>
    </xf>
    <xf numFmtId="0" fontId="2" fillId="0" borderId="7" xfId="0" applyFont="1" applyBorder="1" applyProtection="1">
      <alignment vertical="center"/>
    </xf>
    <xf numFmtId="0" fontId="2" fillId="0" borderId="31" xfId="0" applyFont="1" applyBorder="1" applyAlignment="1" applyProtection="1">
      <alignment horizontal="center" vertical="center"/>
    </xf>
    <xf numFmtId="0" fontId="2" fillId="0" borderId="13" xfId="0" applyFont="1" applyBorder="1" applyAlignment="1" applyProtection="1">
      <alignment horizontal="center" vertical="center" wrapText="1"/>
    </xf>
    <xf numFmtId="0" fontId="2" fillId="0" borderId="13" xfId="0" applyFont="1" applyBorder="1" applyAlignment="1" applyProtection="1">
      <alignment horizontal="center" vertical="center"/>
    </xf>
    <xf numFmtId="0" fontId="2" fillId="0" borderId="22" xfId="0" applyFont="1" applyBorder="1" applyAlignment="1" applyProtection="1">
      <alignment vertical="center" wrapText="1"/>
    </xf>
    <xf numFmtId="0" fontId="32" fillId="2" borderId="7" xfId="0" applyFont="1" applyFill="1" applyBorder="1" applyProtection="1">
      <alignment vertical="center"/>
    </xf>
    <xf numFmtId="0" fontId="2" fillId="0" borderId="32" xfId="0" applyFont="1" applyBorder="1" applyProtection="1">
      <alignment vertical="center"/>
    </xf>
    <xf numFmtId="0" fontId="2" fillId="0" borderId="33" xfId="0" applyFont="1" applyBorder="1" applyProtection="1">
      <alignment vertical="center"/>
    </xf>
    <xf numFmtId="0" fontId="2" fillId="0" borderId="34" xfId="0" applyFont="1" applyBorder="1" applyAlignment="1" applyProtection="1">
      <alignment horizontal="center" vertical="center" wrapText="1"/>
    </xf>
    <xf numFmtId="0" fontId="2" fillId="0" borderId="21" xfId="0" applyFont="1" applyBorder="1" applyProtection="1">
      <alignment vertical="center"/>
    </xf>
    <xf numFmtId="0" fontId="2" fillId="0" borderId="20" xfId="0" applyFont="1" applyBorder="1" applyProtection="1">
      <alignment vertical="center"/>
    </xf>
    <xf numFmtId="0" fontId="2" fillId="0" borderId="22" xfId="0" applyFont="1" applyBorder="1" applyAlignment="1" applyProtection="1">
      <alignment horizontal="left" vertical="center" wrapText="1"/>
    </xf>
    <xf numFmtId="0" fontId="2" fillId="2" borderId="19" xfId="0" applyFont="1" applyFill="1" applyBorder="1" applyProtection="1">
      <alignment vertical="center"/>
    </xf>
    <xf numFmtId="0" fontId="2" fillId="2" borderId="17" xfId="0" applyFont="1" applyFill="1" applyBorder="1" applyProtection="1">
      <alignment vertical="center"/>
    </xf>
    <xf numFmtId="0" fontId="38" fillId="3" borderId="0" xfId="0" applyFont="1" applyFill="1" applyAlignment="1">
      <alignment horizontal="center" vertical="center"/>
    </xf>
    <xf numFmtId="0" fontId="38" fillId="0" borderId="0" xfId="0" applyFont="1" applyAlignment="1">
      <alignment horizontal="center" vertical="center"/>
    </xf>
    <xf numFmtId="0" fontId="39" fillId="0" borderId="13" xfId="0" applyFont="1" applyBorder="1" applyAlignment="1" applyProtection="1">
      <alignment horizontal="center" vertical="center"/>
    </xf>
    <xf numFmtId="0" fontId="40" fillId="0" borderId="25" xfId="0" applyFont="1" applyBorder="1" applyAlignment="1" applyProtection="1">
      <alignment horizontal="center" vertical="center"/>
    </xf>
    <xf numFmtId="0" fontId="36" fillId="0" borderId="13" xfId="0" applyFont="1" applyBorder="1" applyAlignment="1" applyProtection="1">
      <alignment horizontal="center" vertical="center" wrapText="1"/>
    </xf>
    <xf numFmtId="0" fontId="40" fillId="0" borderId="13" xfId="0" applyFont="1" applyBorder="1" applyAlignment="1" applyProtection="1">
      <alignment horizontal="center" vertical="center"/>
    </xf>
    <xf numFmtId="0" fontId="2" fillId="0" borderId="13" xfId="0" applyFont="1" applyBorder="1" applyAlignment="1" applyProtection="1">
      <alignment vertical="center" wrapText="1"/>
    </xf>
    <xf numFmtId="0" fontId="2" fillId="0" borderId="22" xfId="0" applyFont="1" applyBorder="1" applyAlignment="1" applyProtection="1">
      <alignment horizontal="center" vertical="center" wrapText="1"/>
    </xf>
    <xf numFmtId="0" fontId="2" fillId="0" borderId="0" xfId="0" applyFont="1" applyAlignment="1">
      <alignment vertical="center" wrapText="1"/>
    </xf>
    <xf numFmtId="0" fontId="2" fillId="0" borderId="13" xfId="0" applyFont="1" applyBorder="1" applyAlignment="1" applyProtection="1">
      <alignment horizontal="left" vertical="center" wrapText="1"/>
    </xf>
    <xf numFmtId="0" fontId="32" fillId="2" borderId="35" xfId="0" applyFont="1" applyFill="1" applyBorder="1" applyProtection="1">
      <alignment vertical="center"/>
    </xf>
    <xf numFmtId="0" fontId="32" fillId="2" borderId="10" xfId="0" applyFont="1" applyFill="1" applyBorder="1" applyProtection="1">
      <alignment vertical="center"/>
    </xf>
    <xf numFmtId="0" fontId="34" fillId="0" borderId="34" xfId="0" applyFont="1" applyBorder="1" applyAlignment="1" applyProtection="1">
      <alignment horizontal="center" vertical="center"/>
    </xf>
    <xf numFmtId="0" fontId="35" fillId="0" borderId="21" xfId="0" applyFont="1" applyBorder="1" applyProtection="1">
      <alignment vertical="center"/>
    </xf>
    <xf numFmtId="0" fontId="41" fillId="0" borderId="13" xfId="0" applyFont="1" applyBorder="1" applyAlignment="1" applyProtection="1">
      <alignment horizontal="center" vertical="center"/>
    </xf>
    <xf numFmtId="0" fontId="42" fillId="0" borderId="13" xfId="0" applyFont="1" applyBorder="1" applyAlignment="1" applyProtection="1">
      <alignment horizontal="center" vertical="center"/>
    </xf>
    <xf numFmtId="0" fontId="42" fillId="0" borderId="13" xfId="0" applyFont="1" applyBorder="1" applyAlignment="1" applyProtection="1">
      <alignment horizontal="center" vertical="center" wrapText="1"/>
    </xf>
    <xf numFmtId="0" fontId="43" fillId="0" borderId="13" xfId="0" applyFont="1" applyBorder="1" applyAlignment="1" applyProtection="1">
      <alignment horizontal="center" vertical="center" wrapText="1"/>
    </xf>
    <xf numFmtId="0" fontId="44" fillId="0" borderId="13" xfId="0" applyFont="1" applyBorder="1" applyAlignment="1" applyProtection="1">
      <alignment horizontal="center" vertical="center"/>
    </xf>
    <xf numFmtId="0" fontId="4" fillId="0" borderId="13" xfId="0" applyFont="1" applyBorder="1" applyProtection="1">
      <alignment vertical="center"/>
    </xf>
    <xf numFmtId="0" fontId="4" fillId="0" borderId="13" xfId="0" applyFont="1" applyBorder="1" applyAlignment="1" applyProtection="1">
      <alignment vertical="center" wrapText="1"/>
    </xf>
    <xf numFmtId="0" fontId="2" fillId="0" borderId="0" xfId="0" applyFont="1" applyAlignment="1">
      <alignment horizontal="center" vertical="center"/>
    </xf>
    <xf numFmtId="0" fontId="42" fillId="0" borderId="34" xfId="0" applyFont="1" applyBorder="1" applyAlignment="1" applyProtection="1">
      <alignment horizontal="center" vertical="center"/>
    </xf>
    <xf numFmtId="0" fontId="2" fillId="0" borderId="34" xfId="0" applyFont="1" applyBorder="1" applyProtection="1">
      <alignment vertical="center"/>
    </xf>
    <xf numFmtId="0" fontId="4" fillId="0" borderId="0" xfId="0" applyFont="1">
      <alignment vertical="center"/>
    </xf>
    <xf numFmtId="0" fontId="4" fillId="0" borderId="0" xfId="0" applyFont="1" applyAlignment="1">
      <alignment vertical="center" wrapText="1"/>
    </xf>
    <xf numFmtId="0" fontId="2" fillId="0" borderId="31" xfId="0" applyFont="1" applyBorder="1" applyProtection="1">
      <alignment vertical="center"/>
    </xf>
    <xf numFmtId="0" fontId="2" fillId="0" borderId="34" xfId="0" applyFont="1" applyBorder="1" applyAlignment="1" applyProtection="1">
      <alignment horizontal="center" vertical="center"/>
    </xf>
    <xf numFmtId="0" fontId="45" fillId="0" borderId="0" xfId="0" applyFont="1">
      <alignment vertical="center"/>
    </xf>
    <xf numFmtId="0" fontId="46" fillId="0" borderId="13" xfId="0" applyFont="1" applyBorder="1" applyAlignment="1" applyProtection="1">
      <alignment horizontal="center" vertical="center"/>
    </xf>
    <xf numFmtId="0" fontId="47" fillId="0" borderId="13" xfId="0" applyFont="1" applyBorder="1" applyAlignment="1" applyProtection="1">
      <alignment vertical="center" wrapText="1"/>
    </xf>
    <xf numFmtId="0" fontId="34" fillId="0" borderId="14" xfId="0" applyFont="1" applyBorder="1" applyProtection="1">
      <alignment vertical="center"/>
    </xf>
    <xf numFmtId="0" fontId="34" fillId="0" borderId="10" xfId="0" applyFont="1" applyBorder="1" applyProtection="1">
      <alignment vertical="center"/>
    </xf>
    <xf numFmtId="0" fontId="34" fillId="0" borderId="4" xfId="0" applyFont="1" applyBorder="1" applyProtection="1">
      <alignment vertical="center"/>
    </xf>
    <xf numFmtId="0" fontId="34" fillId="0" borderId="0" xfId="0" applyFont="1">
      <alignment vertical="center"/>
    </xf>
    <xf numFmtId="0" fontId="34" fillId="0" borderId="15" xfId="0" applyFont="1" applyBorder="1" applyProtection="1">
      <alignment vertical="center"/>
    </xf>
    <xf numFmtId="0" fontId="34" fillId="0" borderId="6" xfId="0" applyFont="1" applyBorder="1" applyProtection="1">
      <alignment vertical="center"/>
    </xf>
    <xf numFmtId="0" fontId="34" fillId="0" borderId="5" xfId="0" applyFont="1" applyBorder="1" applyProtection="1">
      <alignment vertical="center"/>
    </xf>
    <xf numFmtId="0" fontId="34" fillId="0" borderId="16" xfId="0" applyFont="1" applyBorder="1" applyProtection="1">
      <alignment vertical="center"/>
    </xf>
    <xf numFmtId="0" fontId="4" fillId="0" borderId="0" xfId="0" applyFont="1" applyAlignment="1">
      <alignment horizontal="center" vertical="center"/>
    </xf>
    <xf numFmtId="0" fontId="45" fillId="0" borderId="14" xfId="0" applyFont="1" applyBorder="1" applyAlignment="1" applyProtection="1">
      <alignment horizontal="center" vertical="center"/>
    </xf>
    <xf numFmtId="0" fontId="45" fillId="0" borderId="4" xfId="0" applyFont="1" applyBorder="1" applyProtection="1">
      <alignment vertical="center"/>
    </xf>
    <xf numFmtId="0" fontId="45" fillId="0" borderId="4" xfId="0" applyFont="1" applyBorder="1" applyAlignment="1" applyProtection="1">
      <alignment horizontal="center" vertical="center"/>
    </xf>
    <xf numFmtId="0" fontId="48" fillId="0" borderId="0" xfId="0" applyFont="1" applyAlignment="1">
      <alignment horizontal="center" vertical="center"/>
    </xf>
    <xf numFmtId="0" fontId="49" fillId="2" borderId="19" xfId="0" applyFont="1" applyFill="1" applyBorder="1" applyProtection="1">
      <alignment vertical="center"/>
    </xf>
    <xf numFmtId="0" fontId="50" fillId="0" borderId="31" xfId="0" applyFont="1" applyBorder="1" applyAlignment="1" applyProtection="1">
      <alignment horizontal="center" vertical="center"/>
    </xf>
    <xf numFmtId="0" fontId="51" fillId="0" borderId="13" xfId="0" applyFont="1" applyBorder="1" applyAlignment="1" applyProtection="1">
      <alignment horizontal="center" vertical="center"/>
    </xf>
    <xf numFmtId="0" fontId="49" fillId="2" borderId="8" xfId="0" applyFont="1" applyFill="1" applyBorder="1" applyProtection="1">
      <alignment vertical="center"/>
    </xf>
    <xf numFmtId="0" fontId="45" fillId="0" borderId="30" xfId="0" applyFont="1" applyBorder="1" applyProtection="1">
      <alignment vertical="center"/>
    </xf>
    <xf numFmtId="0" fontId="45" fillId="0" borderId="7" xfId="0" applyFont="1" applyBorder="1" applyProtection="1">
      <alignment vertical="center"/>
    </xf>
    <xf numFmtId="0" fontId="45" fillId="0" borderId="13" xfId="0" applyFont="1" applyBorder="1" applyAlignment="1" applyProtection="1">
      <alignment horizontal="center" vertical="center"/>
    </xf>
    <xf numFmtId="0" fontId="45" fillId="0" borderId="22" xfId="0" applyFont="1" applyBorder="1" applyAlignment="1" applyProtection="1">
      <alignment horizontal="center" vertical="center" wrapText="1"/>
    </xf>
    <xf numFmtId="0" fontId="45" fillId="0" borderId="24" xfId="0" applyFont="1" applyBorder="1" applyProtection="1">
      <alignment vertical="center"/>
    </xf>
    <xf numFmtId="0" fontId="45" fillId="0" borderId="13" xfId="0" applyFont="1" applyBorder="1" applyAlignment="1" applyProtection="1">
      <alignment vertical="center" wrapText="1"/>
    </xf>
    <xf numFmtId="0" fontId="45" fillId="0" borderId="0" xfId="0" applyFont="1" applyAlignment="1">
      <alignment vertical="center" wrapText="1"/>
    </xf>
    <xf numFmtId="0" fontId="49" fillId="2" borderId="7" xfId="0" applyFont="1" applyFill="1" applyBorder="1" applyProtection="1">
      <alignment vertical="center"/>
    </xf>
    <xf numFmtId="0" fontId="45" fillId="0" borderId="25" xfId="0" applyFont="1" applyBorder="1" applyProtection="1">
      <alignment vertical="center"/>
    </xf>
    <xf numFmtId="0" fontId="45" fillId="0" borderId="27" xfId="0" applyFont="1" applyBorder="1" applyProtection="1">
      <alignment vertical="center"/>
    </xf>
    <xf numFmtId="0" fontId="45" fillId="0" borderId="13" xfId="0" applyFont="1" applyBorder="1" applyAlignment="1" applyProtection="1">
      <alignment horizontal="left" vertical="center" wrapText="1"/>
    </xf>
    <xf numFmtId="0" fontId="49" fillId="2" borderId="35" xfId="0" applyFont="1" applyFill="1" applyBorder="1" applyProtection="1">
      <alignment vertical="center"/>
    </xf>
    <xf numFmtId="0" fontId="49" fillId="2" borderId="10" xfId="0" applyFont="1" applyFill="1" applyBorder="1" applyProtection="1">
      <alignment vertical="center"/>
    </xf>
    <xf numFmtId="0" fontId="49" fillId="2" borderId="17" xfId="0" applyFont="1" applyFill="1" applyBorder="1" applyProtection="1">
      <alignment vertical="center"/>
    </xf>
    <xf numFmtId="0" fontId="45" fillId="0" borderId="13" xfId="0" applyFont="1" applyBorder="1" applyProtection="1">
      <alignment vertical="center"/>
    </xf>
    <xf numFmtId="0" fontId="45" fillId="2" borderId="19" xfId="0" applyFont="1" applyFill="1" applyBorder="1" applyProtection="1">
      <alignment vertical="center"/>
    </xf>
    <xf numFmtId="0" fontId="45" fillId="2" borderId="17" xfId="0" applyFont="1" applyFill="1" applyBorder="1" applyProtection="1">
      <alignment vertical="center"/>
    </xf>
    <xf numFmtId="0" fontId="45" fillId="0" borderId="34" xfId="0" applyFont="1" applyBorder="1" applyProtection="1">
      <alignment vertical="center"/>
    </xf>
    <xf numFmtId="0" fontId="48" fillId="0" borderId="0" xfId="0" applyFont="1">
      <alignment vertical="center"/>
    </xf>
    <xf numFmtId="0" fontId="52" fillId="12" borderId="13" xfId="0" applyFont="1" applyFill="1" applyBorder="1" applyAlignment="1" applyProtection="1">
      <alignment horizontal="center" vertical="center"/>
    </xf>
    <xf numFmtId="0" fontId="26" fillId="0" borderId="0" xfId="0" applyFont="1" applyAlignment="1">
      <alignment horizontal="center" vertical="center" wrapText="1"/>
    </xf>
    <xf numFmtId="0" fontId="4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xf numFmtId="0" fontId="42" fillId="0" borderId="0" xfId="0" applyFont="1" applyAlignment="1">
      <alignment vertical="center" wrapText="1"/>
    </xf>
    <xf numFmtId="0" fontId="44" fillId="0" borderId="0" xfId="0" applyFont="1">
      <alignment vertical="center"/>
    </xf>
    <xf numFmtId="0" fontId="53" fillId="13" borderId="36" xfId="0" applyFont="1" applyFill="1" applyBorder="1" applyAlignment="1" applyProtection="1">
      <alignment horizontal="center" vertical="center" wrapText="1"/>
    </xf>
    <xf numFmtId="0" fontId="54" fillId="0" borderId="0" xfId="0" applyFont="1" applyAlignment="1">
      <alignment horizontal="center" vertical="center"/>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7" fillId="13" borderId="36" xfId="0" applyFont="1" applyFill="1" applyBorder="1" applyAlignment="1" applyProtection="1">
      <alignment horizontal="center" vertical="center" wrapText="1"/>
    </xf>
    <xf numFmtId="0" fontId="2" fillId="0" borderId="14" xfId="0" applyFont="1" applyBorder="1" applyProtection="1">
      <alignment vertical="center"/>
    </xf>
    <xf numFmtId="0" fontId="2" fillId="0" borderId="4" xfId="0" applyFont="1" applyBorder="1" applyProtection="1">
      <alignment vertical="center"/>
    </xf>
    <xf numFmtId="0" fontId="59" fillId="0" borderId="31" xfId="0" applyFont="1" applyBorder="1" applyAlignment="1" applyProtection="1">
      <alignment horizontal="center" vertical="center"/>
    </xf>
    <xf numFmtId="0" fontId="2" fillId="0" borderId="0" xfId="0" applyFont="1" applyAlignment="1">
      <alignment horizontal="left" vertical="center"/>
    </xf>
    <xf numFmtId="0" fontId="2" fillId="0" borderId="20" xfId="0" applyFont="1" applyBorder="1" applyAlignment="1" applyProtection="1">
      <alignment vertical="center" wrapText="1"/>
    </xf>
    <xf numFmtId="0" fontId="2" fillId="0" borderId="22" xfId="0" applyFont="1" applyBorder="1" applyAlignment="1" applyProtection="1">
      <alignment horizontal="center" vertical="center"/>
    </xf>
    <xf numFmtId="0" fontId="42" fillId="0" borderId="33" xfId="0" applyFont="1" applyBorder="1" applyAlignment="1" applyProtection="1">
      <alignment horizontal="center" vertical="center"/>
    </xf>
    <xf numFmtId="0" fontId="42" fillId="0" borderId="31" xfId="0" applyFont="1" applyBorder="1" applyAlignment="1" applyProtection="1">
      <alignment horizontal="center" vertical="center"/>
    </xf>
    <xf numFmtId="0" fontId="59" fillId="0" borderId="13" xfId="0" applyFont="1" applyBorder="1" applyAlignment="1" applyProtection="1">
      <alignment horizontal="center" vertical="center"/>
    </xf>
    <xf numFmtId="0" fontId="59" fillId="0" borderId="20" xfId="0" applyFont="1" applyBorder="1" applyAlignment="1" applyProtection="1">
      <alignment horizontal="center" vertical="center"/>
    </xf>
    <xf numFmtId="0" fontId="42" fillId="0" borderId="21" xfId="0" applyFont="1" applyBorder="1" applyAlignment="1" applyProtection="1">
      <alignment horizontal="center" vertical="center"/>
    </xf>
    <xf numFmtId="0" fontId="60" fillId="14" borderId="0" xfId="0" applyFont="1" applyFill="1" applyAlignment="1">
      <alignment horizontal="center" vertical="center"/>
    </xf>
    <xf numFmtId="0" fontId="35" fillId="15" borderId="0" xfId="0" applyFont="1" applyFill="1" applyAlignment="1">
      <alignment horizontal="center" vertical="center"/>
    </xf>
    <xf numFmtId="0" fontId="61" fillId="0" borderId="22" xfId="0" applyFont="1" applyBorder="1" applyAlignment="1" applyProtection="1">
      <alignment horizontal="center" vertical="center"/>
    </xf>
    <xf numFmtId="0" fontId="35" fillId="0" borderId="0" xfId="0" applyFont="1" applyAlignment="1">
      <alignment horizontal="center" vertical="center"/>
    </xf>
    <xf numFmtId="0" fontId="60" fillId="0" borderId="0" xfId="0" applyFont="1" applyAlignment="1">
      <alignment horizontal="center" vertical="center"/>
    </xf>
    <xf numFmtId="0" fontId="10" fillId="0" borderId="0" xfId="0" applyFont="1" applyAlignment="1">
      <alignment horizontal="center" vertical="center"/>
    </xf>
    <xf numFmtId="0" fontId="10" fillId="0" borderId="13" xfId="0" applyFont="1" applyBorder="1" applyAlignment="1" applyProtection="1">
      <alignment horizontal="center" vertical="center"/>
    </xf>
    <xf numFmtId="0" fontId="10" fillId="0" borderId="0" xfId="0" applyFont="1" applyAlignment="1">
      <alignment horizontal="center" vertical="center" wrapText="1"/>
    </xf>
    <xf numFmtId="0" fontId="10" fillId="0" borderId="31" xfId="0" applyFont="1" applyBorder="1" applyAlignment="1" applyProtection="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1" Type="http://schemas.openxmlformats.org/officeDocument/2006/relationships/styles" Target="styles.xml"/><Relationship Id="rId30" Type="http://schemas.openxmlformats.org/officeDocument/2006/relationships/sharedStrings" Target="sharedStrings.xml"/><Relationship Id="rId3" Type="http://schemas.openxmlformats.org/officeDocument/2006/relationships/worksheet" Target="worksheets/sheet3.xml"/><Relationship Id="rId29" Type="http://schemas.openxmlformats.org/officeDocument/2006/relationships/theme" Target="theme/theme1.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sheetPr>
    <outlinePr summaryBelow="0" summaryRight="0"/>
  </sheetPr>
  <dimension ref="A1:C11"/>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 r="A1" t="inlineStr">
        <is>
          <t>姓名</t>
        </is>
      </c>
      <c r="B1" t="inlineStr">
        <is>
          <t>ACGO名称</t>
        </is>
      </c>
      <c r="C1" t="inlineStr">
        <is>
          <t>备注</t>
        </is>
      </c>
    </row>
    <row r="2">
      <c r="A2" t="inlineStr">
        <is>
          <t>模板综合双优学生</t>
        </is>
      </c>
      <c r="B2" t="inlineStr">
        <is>
          <t/>
        </is>
      </c>
      <c r="C2" t="inlineStr">
        <is>
          <t>模板题和非模板综合题都表现突出</t>
        </is>
      </c>
    </row>
    <row r="3">
      <c r="A3" t="inlineStr">
        <is>
          <t>基础扎实迁移待提升学生</t>
        </is>
      </c>
      <c r="B3" t="inlineStr">
        <is>
          <t/>
        </is>
      </c>
      <c r="C3" t="inlineStr">
        <is>
          <t>模板题较稳，综合题优化和迁移还需加强</t>
        </is>
      </c>
    </row>
    <row r="4">
      <c r="A4" t="inlineStr">
        <is>
          <t>模板稳定难题突破不足学生</t>
        </is>
      </c>
      <c r="B4" t="inlineStr">
        <is>
          <t/>
        </is>
      </c>
      <c r="C4" t="inlineStr">
        <is>
          <t>基础题完成较好，难题突破和部分分策略不足</t>
        </is>
      </c>
    </row>
    <row r="5">
      <c r="A5" t="inlineStr">
        <is>
          <t>思维突出模板待稳学生</t>
        </is>
      </c>
      <c r="B5" t="inlineStr">
        <is>
          <t/>
        </is>
      </c>
      <c r="C5" t="inlineStr">
        <is>
          <t>非模板题有想法，模板和代码稳定性不足</t>
        </is>
      </c>
    </row>
    <row r="6">
      <c r="A6" t="inlineStr">
        <is>
          <t>思路正确细节失分学生</t>
        </is>
      </c>
      <c r="B6" t="inlineStr">
        <is>
          <t/>
        </is>
      </c>
      <c r="C6" t="inlineStr">
        <is>
          <t>大方向能判断，细节和检查习惯导致失分</t>
        </is>
      </c>
    </row>
    <row r="7">
      <c r="A7" t="inlineStr">
        <is>
          <t>观察题表现较好学生</t>
        </is>
      </c>
      <c r="B7" t="inlineStr">
        <is>
          <t/>
        </is>
      </c>
      <c r="C7" t="inlineStr">
        <is>
          <t>规律观察类题目表现较好，复杂实现仍需练习</t>
        </is>
      </c>
    </row>
    <row r="8">
      <c r="A8" t="inlineStr">
        <is>
          <t>部分分意识较好学生</t>
        </is>
      </c>
      <c r="B8" t="inlineStr">
        <is>
          <t/>
        </is>
      </c>
      <c r="C8" t="inlineStr">
        <is>
          <t>能争取部分分，完整解法和稳定性还需提升</t>
        </is>
      </c>
    </row>
    <row r="9">
      <c r="A9" t="inlineStr">
        <is>
          <t>模板掌握不均学生</t>
        </is>
      </c>
      <c r="B9" t="inlineStr">
        <is>
          <t/>
        </is>
      </c>
      <c r="C9" t="inlineStr">
        <is>
          <t>部分模板会，树上/图论/DP等模块存在断点</t>
        </is>
      </c>
    </row>
    <row r="10">
      <c r="A10" t="inlineStr">
        <is>
          <t>综合题畏难学生</t>
        </is>
      </c>
      <c r="B10" t="inlineStr">
        <is>
          <t/>
        </is>
      </c>
      <c r="C10" t="inlineStr">
        <is>
          <t>基础题可完成一部分，综合题容易放弃或停顿</t>
        </is>
      </c>
    </row>
    <row r="11">
      <c r="A11" t="inlineStr">
        <is>
          <t>基础待夯实学生</t>
        </is>
      </c>
      <c r="B11" t="inlineStr">
        <is>
          <t/>
        </is>
      </c>
      <c r="C11" t="inlineStr">
        <is>
          <t>模板基础和代码实现都需要优先补强</t>
        </is>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11"/>
  <sheetViews>
    <sheetView tabSelected="1" workbookViewId="0">
      <selection activeCell="J7" sqref="J7"/>
    </sheetView>
  </sheetViews>
  <sheetFormatPr defaultColWidth="10" defaultRowHeight="16.5" customHeight="1"/>
  <cols>
    <col min="1" max="1" width="56" customWidth="1"/>
    <col min="2" max="2" width="20"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2" t="inlineStr">
        <is>
          <t>模板综合双优学生</t>
        </is>
      </c>
      <c r="C2" t="inlineStr">
        <is>
          <t>A</t>
        </is>
      </c>
      <c r="D2" t="inlineStr">
        <is>
          <t>A</t>
        </is>
      </c>
      <c r="E2" t="inlineStr">
        <is>
          <t>A</t>
        </is>
      </c>
      <c r="F2" t="inlineStr">
        <is>
          <t>A</t>
        </is>
      </c>
      <c r="G2" t="inlineStr">
        <is>
          <t/>
        </is>
      </c>
      <c r="H2" t="inlineStr">
        <is>
          <t/>
        </is>
      </c>
      <c r="I2" t="inlineStr">
        <is>
          <t/>
        </is>
      </c>
      <c r="J2" t="inlineStr">
        <is>
          <t>孩子今天的整体表现非常稳定，基础模板题完成度高，说明常见算法框架掌握得比较扎实；在后面的综合题中，也能主动观察题目条件，尝试从规律、数据范围和特殊情况入手推进思路。比较难得的是，孩子不是只会套固定方法，而是能把学过的知识迁移到新题里。后续建议继续保持这种做题节奏，同时在提交前多留一点时间检查边界和细节，争取把会做的分数拿得更稳。</t>
        </is>
      </c>
    </row>
    <row r="3" ht="92" customHeight="1">
      <c r="A3"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3" t="inlineStr">
        <is>
          <t>基础扎实迁移待提升学生</t>
        </is>
      </c>
      <c r="C3" t="inlineStr">
        <is>
          <t>A-</t>
        </is>
      </c>
      <c r="D3" t="inlineStr">
        <is>
          <t>B+</t>
        </is>
      </c>
      <c r="E3" t="inlineStr">
        <is>
          <t>A-</t>
        </is>
      </c>
      <c r="F3" t="inlineStr">
        <is>
          <t>A-</t>
        </is>
      </c>
      <c r="G3" t="inlineStr">
        <is>
          <t/>
        </is>
      </c>
      <c r="H3" t="inlineStr">
        <is>
          <t/>
        </is>
      </c>
      <c r="I3" t="inlineStr">
        <is>
          <t/>
        </is>
      </c>
      <c r="J3" t="inlineStr">
        <is>
          <t>孩子今天在基础模板题上的表现比较稳，能够看出前期知识点不是空着的，常见题型有一定熟练度。遇到综合题时，孩子能写出一部分思路，但从基础做法继续往优化方向推进时还会有些卡顿。这个阶段最需要训练的不是单纯多记模板，而是学会判断“这道题为什么能优化”。后续补题时建议多复盘思路变化过程，把会做的基础题转化成更强的综合解题能力。</t>
        </is>
      </c>
    </row>
    <row r="4" ht="92" customHeight="1">
      <c r="A4"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4" t="inlineStr">
        <is>
          <t>模板稳定难题突破不足学生</t>
        </is>
      </c>
      <c r="C4" t="inlineStr">
        <is>
          <t>A-</t>
        </is>
      </c>
      <c r="D4" t="inlineStr">
        <is>
          <t>B</t>
        </is>
      </c>
      <c r="E4" t="inlineStr">
        <is>
          <t>B+</t>
        </is>
      </c>
      <c r="F4" t="inlineStr">
        <is>
          <t>B+</t>
        </is>
      </c>
      <c r="G4" t="inlineStr">
        <is>
          <t/>
        </is>
      </c>
      <c r="H4" t="inlineStr">
        <is>
          <t/>
        </is>
      </c>
      <c r="I4" t="inlineStr">
        <is>
          <t/>
        </is>
      </c>
      <c r="J4" t="inlineStr">
        <is>
          <t>孩子今天基础部分完成得不错，固定方法类题目基本能够进入状态，说明课堂中学过的核心内容有吸收。但在难度提升的综合题上，孩子容易等到完整思路再动手，导致可拿的部分分没有充分争取。竞赛测试中，能把简单分、部分分先拿到非常重要。后续建议训练分层做题意识：先完成确定会做的部分，再逐步尝试优化和突破难点。</t>
        </is>
      </c>
    </row>
    <row r="5" ht="92" customHeight="1">
      <c r="A5"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5" t="inlineStr">
        <is>
          <t>思维突出模板待稳学生</t>
        </is>
      </c>
      <c r="C5" t="inlineStr">
        <is>
          <t>B+</t>
        </is>
      </c>
      <c r="D5" t="inlineStr">
        <is>
          <t>B</t>
        </is>
      </c>
      <c r="E5" t="inlineStr">
        <is>
          <t>A-</t>
        </is>
      </c>
      <c r="F5" t="inlineStr">
        <is>
          <t>B+</t>
        </is>
      </c>
      <c r="G5" t="inlineStr">
        <is>
          <t/>
        </is>
      </c>
      <c r="H5" t="inlineStr">
        <is>
          <t/>
        </is>
      </c>
      <c r="I5" t="inlineStr">
        <is>
          <t/>
        </is>
      </c>
      <c r="J5" t="inlineStr">
        <is>
          <t>孩子今天在综合题中的思维亮点比较明显，遇到新题时愿意观察规律，也能提出一些有价值的方向，说明孩子的思考能力是不错的。不过基础模板题和代码实现的稳定性还需要加强，有些分数并不是不会想，而是卡在固定写法、边界处理或调试细节上。后续建议把常见模板练到更熟，减少基础实现带来的消耗，这样孩子的思维优势才能在考试中更好地转化成分数。</t>
        </is>
      </c>
    </row>
    <row r="6" ht="92" customHeight="1">
      <c r="A6"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6" t="inlineStr">
        <is>
          <t>思路正确细节失分学生</t>
        </is>
      </c>
      <c r="C6" t="inlineStr">
        <is>
          <t>B+</t>
        </is>
      </c>
      <c r="D6" t="inlineStr">
        <is>
          <t>B</t>
        </is>
      </c>
      <c r="E6" t="inlineStr">
        <is>
          <t>B+</t>
        </is>
      </c>
      <c r="F6" t="inlineStr">
        <is>
          <t>B+</t>
        </is>
      </c>
      <c r="G6" t="inlineStr">
        <is>
          <t/>
        </is>
      </c>
      <c r="H6" t="inlineStr">
        <is>
          <t/>
        </is>
      </c>
      <c r="I6" t="inlineStr">
        <is>
          <t/>
        </is>
      </c>
      <c r="J6" t="inlineStr">
        <is>
          <t>孩子今天不少题目的大方向是能判断出来的，说明理解能力并不弱，但在代码细节上还不够稳，例如边界、数组范围、初始化、输出格式等位置容易出现小问题。这类失分比较可惜，因为它不是完全不会，而是最后实现和检查环节没有守住。后续建议养成写完后自查样例、边界和特殊情况的习惯，尤其是模板题要做到又快又准。</t>
        </is>
      </c>
    </row>
    <row r="7" ht="92" customHeight="1">
      <c r="A7"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7" t="inlineStr">
        <is>
          <t>观察题表现较好学生</t>
        </is>
      </c>
      <c r="C7" t="inlineStr">
        <is>
          <t>B+</t>
        </is>
      </c>
      <c r="D7" t="inlineStr">
        <is>
          <t>B+</t>
        </is>
      </c>
      <c r="E7" t="inlineStr">
        <is>
          <t>A-</t>
        </is>
      </c>
      <c r="F7" t="inlineStr">
        <is>
          <t>B+</t>
        </is>
      </c>
      <c r="G7" t="inlineStr">
        <is>
          <t/>
        </is>
      </c>
      <c r="H7" t="inlineStr">
        <is>
          <t/>
        </is>
      </c>
      <c r="I7" t="inlineStr">
        <is>
          <t/>
        </is>
      </c>
      <c r="J7" t="inlineStr">
        <is>
          <t>孩子今天在需要观察规律的题目上表现不错，能够从样例和题目条件中找到一些突破口，这说明孩子并不是机械做题，具备一定的分析意识。相对来说，涉及较复杂数据结构或树上处理的题目会更吃力一些，代码实现也容易变慢。后续建议保持这种观察和归纳能力，同时补强基础算法实现，让思路和代码能够更顺畅地连接起来。</t>
        </is>
      </c>
    </row>
    <row r="8" ht="92" customHeight="1">
      <c r="A8"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8" t="inlineStr">
        <is>
          <t>部分分意识较好学生</t>
        </is>
      </c>
      <c r="C8" t="inlineStr">
        <is>
          <t>B</t>
        </is>
      </c>
      <c r="D8" t="inlineStr">
        <is>
          <t>B</t>
        </is>
      </c>
      <c r="E8" t="inlineStr">
        <is>
          <t>B+</t>
        </is>
      </c>
      <c r="F8" t="inlineStr">
        <is>
          <t>B</t>
        </is>
      </c>
      <c r="G8" t="inlineStr">
        <is>
          <t/>
        </is>
      </c>
      <c r="H8" t="inlineStr">
        <is>
          <t/>
        </is>
      </c>
      <c r="I8" t="inlineStr">
        <is>
          <t/>
        </is>
      </c>
      <c r="J8" t="inlineStr">
        <is>
          <t>孩子今天在不会完整解决的题目上，能够尝试从简单情况或部分数据入手，这是一个很好的竞赛习惯。虽然目前完整解法和代码稳定性还需要提升，但愿意先拿可拿的分，说明孩子已经开始建立考试策略。后续建议在补题时把“部分分做法”和“满分做法”放在一起对比，理解每一步优化解决了什么问题，这样进步会更明显。</t>
        </is>
      </c>
    </row>
    <row r="9" ht="92" customHeight="1">
      <c r="A9"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9" t="inlineStr">
        <is>
          <t>模板掌握不均学生</t>
        </is>
      </c>
      <c r="C9" t="inlineStr">
        <is>
          <t>B</t>
        </is>
      </c>
      <c r="D9" t="inlineStr">
        <is>
          <t>B-</t>
        </is>
      </c>
      <c r="E9" t="inlineStr">
        <is>
          <t>B</t>
        </is>
      </c>
      <c r="F9" t="inlineStr">
        <is>
          <t>B</t>
        </is>
      </c>
      <c r="G9" t="inlineStr">
        <is>
          <t/>
        </is>
      </c>
      <c r="H9" t="inlineStr">
        <is>
          <t/>
        </is>
      </c>
      <c r="I9" t="inlineStr">
        <is>
          <t/>
        </is>
      </c>
      <c r="J9" t="inlineStr">
        <is>
          <t>孩子今天的表现能看出有些基础内容是掌握的，但不同模块之间不太均衡：熟悉的题型可以推进，不熟悉的模板就容易卡住，代码实现也会受到影响。Day1 的摸底很适合暴露这类问题，因为它覆盖了多个基础方向。后续建议不要急着刷难题，先把薄弱模板逐个补齐，尤其要把常见写法、适用场景和易错点整理清楚。</t>
        </is>
      </c>
    </row>
    <row r="10" ht="92" customHeight="1">
      <c r="A10"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0" t="inlineStr">
        <is>
          <t>综合题畏难学生</t>
        </is>
      </c>
      <c r="C10" t="inlineStr">
        <is>
          <t>B</t>
        </is>
      </c>
      <c r="D10" t="inlineStr">
        <is>
          <t>B-</t>
        </is>
      </c>
      <c r="E10" t="inlineStr">
        <is>
          <t>B-</t>
        </is>
      </c>
      <c r="F10" t="inlineStr">
        <is>
          <t>B-</t>
        </is>
      </c>
      <c r="G10" t="inlineStr">
        <is>
          <t/>
        </is>
      </c>
      <c r="H10" t="inlineStr">
        <is>
          <t/>
        </is>
      </c>
      <c r="I10" t="inlineStr">
        <is>
          <t/>
        </is>
      </c>
      <c r="J10" t="inlineStr">
        <is>
          <t>孩子今天在基础题上能完成一部分内容，但一遇到题面较长或条件较多的综合题，就容易出现停顿，不太敢继续拆解。其实这类题不一定要一开始就想出完整做法，可以先从样例、特殊情况和小数据入手。后续老师会引导孩子把复杂题拆成几个小问题来处理，也建议孩子补题时先写出自己能想到的部分，不要因为暂时没有满分思路就直接放弃。</t>
        </is>
      </c>
    </row>
    <row r="11" ht="92" customHeight="1">
      <c r="A11"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1" t="inlineStr">
        <is>
          <t>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基础摸底，也暴露出一些需要优先补强的地方。当前阶段基础模板还不够熟练，写代码时容易在步骤、变量和边界处理上花较多时间；综合题独立推进难度也比较大。后续建议先把基础题订正到位，尤其是固定方法类题目要反复练到能独立写出，再逐步尝试综合题中的简单部分。只要基础补起来，后面的训练会顺很多。</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t="s">
        <v>69</v>
      </c>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t="str">
        <f>VLOOKUP(D4,'day1'!$B$1:$G$85,2,FALSE)</f>
        <v>A-</v>
      </c>
      <c r="C8" s="158"/>
      <c r="D8" s="198" t="str">
        <f>VLOOKUP(D4,'day1'!$B$1:$G$85,3,FALSE)</f>
        <v>A</v>
      </c>
      <c r="E8" s="158"/>
      <c r="F8" s="198" t="str">
        <f>VLOOKUP(D4,'day1'!$B$1:$G$85,4,FALSE)</f>
        <v>A-</v>
      </c>
      <c r="G8" s="158"/>
      <c r="H8" s="198" t="str">
        <f>VLOOKUP(D4,'day1'!$B$1:$G$85,5,FALSE)</f>
        <v>A-</v>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t="str">
        <f>VLOOKUP(D4,'day1'!$B$1:$G$85,6,FALSE)</f>
        <v>复习提高组算法：如前缀和，st表，树状数组，
最优解问题：二分，贪心，枚举，最短路
找父母问题：树状数组，并查集，最小生成树
图上问题的算法：弗洛伊德；dij，spfa
树上问题：换根dp，树上前缀和与差分</v>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t="str">
        <f>VLOOKUP(D4,'day1'!$B$1:$J$85,7,FALSE)</f>
        <v>lca题目中for循环边界值写错了，考试时时一些能通过暴力或特殊样例骗分的没拿到</v>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t="str">
        <f>VLOOKUP(D4,'day1'!$B$1:$J$85,8,FALSE)</f>
        <v>动态规划问题的状态转移方程，多做一些dp题目，练习更加熟练推导状态转移方程</v>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t="str">
        <f>VLOOKUP(D4,'day1'!$B$1:$Z$85,9,FALSE)</f>
        <v>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v>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2">
    <dataValidation type="list" allowBlank="1" showErrorMessage="1" sqref="F11:G11 G13:H13 U13:V13 G35:H35" errorStyle="information">
      <formula1>"A,B,C,暂无"</formula1>
    </dataValidation>
    <dataValidation type="list" allowBlank="1" showErrorMessage="1" sqref="C32:J34">
      <formula1>"A,A+,A-,B,B+,B-,C,C+,S"</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9"/>
  <sheetViews>
    <sheetView workbookViewId="0">
      <selection activeCell="A1" sqref="A1"/>
    </sheetView>
  </sheetViews>
  <sheetFormatPr defaultColWidth="10" defaultRowHeight="16.5" customHeight="1"/>
  <cols>
    <col min="1" max="1" width="29.125" customWidth="1"/>
    <col min="2" max="3" width="15.5833333333333" customWidth="1"/>
    <col min="5" max="5" width="22.75" customWidth="1"/>
    <col min="6" max="9" width="25.875" customWidth="1"/>
    <col min="10" max="10" width="51.3666666666667" customWidth="1"/>
    <col min="11" max="11" width="14.25" customWidth="1"/>
    <col min="12" max="12" width="93.75"/>
    <col min="13" max="13" width="120.75" customWidth="1"/>
    <col min="14" max="14" width="119.75"/>
    <col min="15" max="15" width="76.875" customWidth="1"/>
  </cols>
  <sheetData>
    <row r="1" customHeight="1" spans="1:15">
      <c r="A1" s="55" t="s">
        <v>197</v>
      </c>
      <c r="B1" s="55" t="s">
        <v>4</v>
      </c>
      <c r="C1" s="55" t="s">
        <v>198</v>
      </c>
      <c r="D1" s="55" t="s">
        <v>13</v>
      </c>
      <c r="E1" s="55" t="s">
        <v>14</v>
      </c>
      <c r="F1" s="55" t="s">
        <v>15</v>
      </c>
      <c r="G1" s="133" t="s">
        <v>16</v>
      </c>
      <c r="H1" s="133" t="s">
        <v>17</v>
      </c>
      <c r="I1" s="133" t="s">
        <v>18</v>
      </c>
      <c r="J1" s="55" t="s">
        <v>19</v>
      </c>
      <c r="K1" s="55" t="s">
        <v>20</v>
      </c>
      <c r="L1" s="55" t="s">
        <v>198</v>
      </c>
      <c r="M1" s="55" t="s">
        <v>14</v>
      </c>
      <c r="N1" s="55" t="s">
        <v>13</v>
      </c>
      <c r="O1" s="55" t="s">
        <v>199</v>
      </c>
    </row>
    <row r="2" ht="122.25" customHeight="1" spans="1:15">
      <c r="A2" s="120" t="s">
        <v>200</v>
      </c>
      <c r="B2" s="139" t="s">
        <v>167</v>
      </c>
      <c r="C2" s="60" t="s">
        <v>80</v>
      </c>
      <c r="D2" s="60" t="s">
        <v>201</v>
      </c>
      <c r="E2" s="60" t="s">
        <v>202</v>
      </c>
      <c r="F2" s="60" t="s">
        <v>23</v>
      </c>
      <c r="J2" s="120" t="str">
        <f>A$2&amp;""&amp;SUBSTITUTE(IF(OR(C2="A",C2="A-",C2="A+"),L$2,IF(OR(C2="B",C2="B-",C2="B+"),L$3,L$4)),"【xx】",B2)&amp;"在测试中，"&amp;SUBSTITUTE(IF(OR(D2="A",D2="A-",D2="A+"),N$2,IF(OR(D2="B",D2="B-",D2="B+"),N$3,N$4)),"【xx】",B2)&amp;"在代码方面，"&amp;SUBSTITUTE(IF(OR(E2="A",E2="A-",E2="A+"),M$2,IF(OR(E2="B",E2="B-",E2="B+"),M$3,M$4)),"【xx】",B2)&amp;""&amp;SUBSTITUTE(IF(OR(F2="A",F2="A-",F2="A+"),O$2,IF(OR(F2="B",F2="B-",F2="B+"),O$3,O$4)),"【xx】",B2)</f>
        <v>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测试中，在代码方面，在代码方面，葛义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v>
      </c>
      <c r="K2" s="55">
        <f>IF(D2="A",1,0)*30+IF(D2="B",1,0)*20+IF(D2="C",1,0)*10+IF(E2="A",1,0)*30+IF(E2="B",1,0)*20+IF(E2="C",1,0)*10+IF(F2="A",1,0)*30+IF(F2="B",1,0)*20+IF(F2="C",1,0)*10</f>
        <v>10</v>
      </c>
      <c r="L2" s="55" t="s">
        <v>203</v>
      </c>
      <c r="M2" s="55" t="s">
        <v>204</v>
      </c>
      <c r="N2" s="55" t="s">
        <v>205</v>
      </c>
    </row>
    <row r="3" customHeight="1" spans="1:15">
      <c r="J3" s="120"/>
      <c r="L3" s="55" t="s">
        <v>206</v>
      </c>
      <c r="M3" s="199" t="s">
        <v>207</v>
      </c>
      <c r="N3" s="199" t="s">
        <v>208</v>
      </c>
      <c r="O3" s="55" t="s">
        <v>209</v>
      </c>
    </row>
    <row r="4" customHeight="1" spans="1:15">
      <c r="J4" s="120"/>
      <c r="M4" s="199" t="s">
        <v>210</v>
      </c>
      <c r="N4" s="199"/>
      <c r="O4" s="55" t="s">
        <v>211</v>
      </c>
    </row>
    <row r="5" customHeight="1" spans="1:15">
      <c r="J5" s="120"/>
    </row>
    <row r="6" customHeight="1" spans="1:15">
      <c r="J6" s="120"/>
    </row>
    <row r="7" customHeight="1" spans="1:15">
      <c r="B7" s="50" t="s">
        <v>41</v>
      </c>
      <c r="C7" s="60" t="s">
        <v>23</v>
      </c>
      <c r="D7" s="60" t="s">
        <v>24</v>
      </c>
      <c r="E7" s="60" t="s">
        <v>24</v>
      </c>
      <c r="F7" s="60" t="s">
        <v>116</v>
      </c>
      <c r="G7" s="136" t="s">
        <v>212</v>
      </c>
      <c r="H7" s="136" t="s">
        <v>213</v>
      </c>
      <c r="I7" s="136" t="s">
        <v>214</v>
      </c>
      <c r="J7" s="60" t="s">
        <v>215</v>
      </c>
      <c r="L7" s="60" t="s">
        <v>216</v>
      </c>
    </row>
    <row r="8" customHeight="1" spans="1:15">
      <c r="B8" s="50" t="s">
        <v>85</v>
      </c>
      <c r="C8" s="60" t="s">
        <v>116</v>
      </c>
      <c r="D8" s="60" t="s">
        <v>116</v>
      </c>
      <c r="E8" s="60" t="s">
        <v>24</v>
      </c>
      <c r="F8" s="60" t="s">
        <v>116</v>
      </c>
      <c r="G8" s="136" t="s">
        <v>217</v>
      </c>
      <c r="H8" s="136" t="s">
        <v>218</v>
      </c>
      <c r="I8" s="136" t="s">
        <v>219</v>
      </c>
      <c r="J8" s="60" t="s">
        <v>220</v>
      </c>
      <c r="L8" s="60" t="s">
        <v>221</v>
      </c>
    </row>
    <row r="9" customHeight="1" spans="1:15">
      <c r="B9" s="50" t="s">
        <v>49</v>
      </c>
      <c r="C9" s="60" t="s">
        <v>24</v>
      </c>
      <c r="D9" s="60" t="s">
        <v>24</v>
      </c>
      <c r="E9" s="60" t="s">
        <v>24</v>
      </c>
      <c r="F9" s="60" t="s">
        <v>24</v>
      </c>
      <c r="G9" s="136" t="s">
        <v>222</v>
      </c>
      <c r="H9" s="136" t="s">
        <v>223</v>
      </c>
      <c r="I9" s="136" t="s">
        <v>224</v>
      </c>
      <c r="J9" s="60" t="s">
        <v>225</v>
      </c>
      <c r="L9" s="60" t="s">
        <v>226</v>
      </c>
    </row>
    <row r="10" ht="64.5" customHeight="1" spans="1:15">
      <c r="B10" s="50" t="s">
        <v>22</v>
      </c>
      <c r="C10" s="60" t="s">
        <v>24</v>
      </c>
      <c r="D10" s="60" t="s">
        <v>116</v>
      </c>
      <c r="E10" s="60" t="s">
        <v>23</v>
      </c>
      <c r="F10" s="60" t="s">
        <v>24</v>
      </c>
      <c r="G10" s="137" t="s">
        <v>227</v>
      </c>
      <c r="H10" s="137" t="s">
        <v>228</v>
      </c>
      <c r="I10" s="137" t="s">
        <v>229</v>
      </c>
      <c r="J10" s="60" t="s">
        <v>230</v>
      </c>
      <c r="L10" s="60" t="s">
        <v>231</v>
      </c>
    </row>
    <row r="11" customHeight="1" spans="1:15">
      <c r="B11" s="50" t="s">
        <v>105</v>
      </c>
      <c r="C11" s="60" t="s">
        <v>23</v>
      </c>
      <c r="D11" s="60" t="s">
        <v>23</v>
      </c>
      <c r="E11" s="60" t="s">
        <v>23</v>
      </c>
      <c r="F11" s="60" t="s">
        <v>24</v>
      </c>
      <c r="G11" s="136" t="s">
        <v>232</v>
      </c>
      <c r="H11" s="136" t="s">
        <v>233</v>
      </c>
      <c r="I11" s="136" t="s">
        <v>234</v>
      </c>
      <c r="J11" s="60" t="s">
        <v>235</v>
      </c>
      <c r="L11" s="60" t="s">
        <v>236</v>
      </c>
    </row>
    <row r="12" ht="41.25" customHeight="1" spans="1:15">
      <c r="B12" s="50" t="s">
        <v>79</v>
      </c>
      <c r="C12" s="60" t="s">
        <v>23</v>
      </c>
      <c r="D12" s="60" t="s">
        <v>23</v>
      </c>
      <c r="E12" s="60" t="s">
        <v>23</v>
      </c>
      <c r="F12" s="60" t="s">
        <v>23</v>
      </c>
      <c r="G12" s="136" t="s">
        <v>237</v>
      </c>
      <c r="H12" s="136" t="s">
        <v>238</v>
      </c>
      <c r="I12" s="136" t="s">
        <v>239</v>
      </c>
      <c r="J12" s="118" t="s">
        <v>240</v>
      </c>
      <c r="L12" s="60" t="s">
        <v>241</v>
      </c>
    </row>
    <row r="13" customHeight="1" spans="1:15">
      <c r="B13" s="50" t="s">
        <v>100</v>
      </c>
      <c r="C13" s="60" t="s">
        <v>23</v>
      </c>
      <c r="D13" s="60" t="s">
        <v>23</v>
      </c>
      <c r="E13" s="60" t="s">
        <v>23</v>
      </c>
      <c r="F13" s="60" t="s">
        <v>23</v>
      </c>
      <c r="G13" s="136" t="s">
        <v>242</v>
      </c>
      <c r="H13" s="136" t="s">
        <v>243</v>
      </c>
      <c r="I13" s="136" t="s">
        <v>244</v>
      </c>
      <c r="J13" s="60" t="s">
        <v>245</v>
      </c>
      <c r="L13" s="60" t="s">
        <v>246</v>
      </c>
    </row>
    <row r="14" customHeight="1" spans="1:15">
      <c r="B14" s="50" t="s">
        <v>74</v>
      </c>
      <c r="C14" s="60" t="s">
        <v>23</v>
      </c>
      <c r="D14" s="60" t="s">
        <v>23</v>
      </c>
      <c r="E14" s="60" t="s">
        <v>23</v>
      </c>
      <c r="F14" s="60" t="s">
        <v>23</v>
      </c>
      <c r="G14" s="136" t="s">
        <v>247</v>
      </c>
      <c r="H14" s="136" t="s">
        <v>248</v>
      </c>
      <c r="I14" s="136" t="s">
        <v>249</v>
      </c>
      <c r="J14" s="60" t="s">
        <v>250</v>
      </c>
      <c r="L14" s="60" t="s">
        <v>251</v>
      </c>
    </row>
    <row r="15" ht="51.75" customHeight="1" spans="1:15">
      <c r="B15" s="50" t="s">
        <v>64</v>
      </c>
      <c r="C15" s="60" t="s">
        <v>23</v>
      </c>
      <c r="D15" s="60" t="s">
        <v>23</v>
      </c>
      <c r="E15" s="60" t="s">
        <v>23</v>
      </c>
      <c r="F15" s="60" t="s">
        <v>23</v>
      </c>
      <c r="G15" s="137" t="s">
        <v>252</v>
      </c>
      <c r="H15" s="137" t="s">
        <v>253</v>
      </c>
      <c r="I15" s="136" t="s">
        <v>254</v>
      </c>
      <c r="J15" s="118" t="s">
        <v>255</v>
      </c>
      <c r="L15" s="60" t="s">
        <v>256</v>
      </c>
    </row>
    <row r="16" ht="26.25" customHeight="1" spans="1:15">
      <c r="B16" s="50" t="s">
        <v>69</v>
      </c>
      <c r="C16" s="60" t="s">
        <v>23</v>
      </c>
      <c r="D16" s="60" t="s">
        <v>33</v>
      </c>
      <c r="E16" s="60" t="s">
        <v>33</v>
      </c>
      <c r="F16" s="60" t="s">
        <v>23</v>
      </c>
      <c r="G16" s="137" t="s">
        <v>257</v>
      </c>
      <c r="H16" s="136" t="s">
        <v>258</v>
      </c>
      <c r="I16" s="136" t="s">
        <v>259</v>
      </c>
      <c r="J16" s="60" t="s">
        <v>260</v>
      </c>
      <c r="L16" s="60" t="s">
        <v>261</v>
      </c>
    </row>
    <row r="17" ht="27.75" customHeight="1" spans="1:12">
      <c r="B17" s="50" t="s">
        <v>110</v>
      </c>
      <c r="C17" s="60" t="s">
        <v>23</v>
      </c>
      <c r="D17" s="60" t="s">
        <v>33</v>
      </c>
      <c r="E17" s="60" t="s">
        <v>33</v>
      </c>
      <c r="F17" s="60" t="s">
        <v>33</v>
      </c>
      <c r="G17" s="136" t="s">
        <v>262</v>
      </c>
      <c r="H17" s="136" t="s">
        <v>263</v>
      </c>
      <c r="I17" s="136" t="s">
        <v>264</v>
      </c>
      <c r="J17" s="118" t="s">
        <v>265</v>
      </c>
      <c r="L17" s="60" t="s">
        <v>266</v>
      </c>
    </row>
    <row r="18" ht="27.75" customHeight="1" spans="1:12">
      <c r="B18" s="50" t="s">
        <v>59</v>
      </c>
      <c r="C18" s="60" t="s">
        <v>23</v>
      </c>
      <c r="D18" s="60" t="s">
        <v>33</v>
      </c>
      <c r="E18" s="60" t="s">
        <v>33</v>
      </c>
      <c r="F18" s="60" t="s">
        <v>33</v>
      </c>
      <c r="G18" s="136" t="s">
        <v>267</v>
      </c>
      <c r="H18" s="136" t="s">
        <v>268</v>
      </c>
      <c r="I18" s="136" t="s">
        <v>269</v>
      </c>
      <c r="J18" s="118" t="s">
        <v>270</v>
      </c>
      <c r="L18" s="60" t="s">
        <v>271</v>
      </c>
    </row>
    <row r="19" ht="26.25" customHeight="1" spans="1:12">
      <c r="B19" s="50" t="s">
        <v>32</v>
      </c>
      <c r="C19" s="60" t="s">
        <v>23</v>
      </c>
      <c r="D19" s="60" t="s">
        <v>23</v>
      </c>
      <c r="E19" s="60" t="s">
        <v>24</v>
      </c>
      <c r="F19" s="60" t="s">
        <v>24</v>
      </c>
      <c r="G19" s="132" t="s">
        <v>272</v>
      </c>
      <c r="H19" s="132" t="s">
        <v>273</v>
      </c>
      <c r="I19" s="131" t="s">
        <v>274</v>
      </c>
      <c r="J19" s="60" t="s">
        <v>275</v>
      </c>
      <c r="L19" s="60" t="s">
        <v>276</v>
      </c>
    </row>
    <row r="20" ht="27.75" customHeight="1" spans="1:12">
      <c r="B20" s="50" t="s">
        <v>90</v>
      </c>
      <c r="C20" s="60" t="s">
        <v>23</v>
      </c>
      <c r="D20" s="60" t="s">
        <v>33</v>
      </c>
      <c r="E20" s="60" t="s">
        <v>33</v>
      </c>
      <c r="F20" s="60" t="s">
        <v>80</v>
      </c>
      <c r="G20" s="136" t="s">
        <v>277</v>
      </c>
      <c r="H20" s="136" t="s">
        <v>278</v>
      </c>
      <c r="I20" s="136" t="s">
        <v>279</v>
      </c>
      <c r="J20" s="118" t="s">
        <v>280</v>
      </c>
      <c r="L20" s="60"/>
    </row>
    <row r="21" customHeight="1" spans="1:12">
      <c r="B21" s="50" t="s">
        <v>54</v>
      </c>
      <c r="C21" s="60" t="s">
        <v>23</v>
      </c>
      <c r="D21" s="60" t="s">
        <v>33</v>
      </c>
      <c r="E21" s="60" t="s">
        <v>33</v>
      </c>
      <c r="F21" s="60" t="s">
        <v>80</v>
      </c>
      <c r="G21" s="136" t="s">
        <v>281</v>
      </c>
      <c r="H21" s="136" t="s">
        <v>282</v>
      </c>
      <c r="I21" s="136" t="s">
        <v>283</v>
      </c>
      <c r="J21" s="60" t="s">
        <v>284</v>
      </c>
      <c r="L21" s="60"/>
    </row>
    <row r="22" ht="90" customHeight="1" spans="1:12">
      <c r="B22" s="50" t="s">
        <v>95</v>
      </c>
      <c r="C22" s="60" t="s">
        <v>23</v>
      </c>
      <c r="D22" s="60" t="s">
        <v>33</v>
      </c>
      <c r="E22" s="60" t="s">
        <v>33</v>
      </c>
      <c r="F22" s="60" t="s">
        <v>33</v>
      </c>
      <c r="G22" s="131" t="s">
        <v>285</v>
      </c>
      <c r="H22" s="132" t="s">
        <v>286</v>
      </c>
      <c r="I22" s="131" t="s">
        <v>287</v>
      </c>
      <c r="J22" s="118" t="s">
        <v>288</v>
      </c>
      <c r="L22" s="60"/>
    </row>
    <row r="31" customHeight="1" spans="1:12">
      <c r="A31" s="56" t="s">
        <v>289</v>
      </c>
    </row>
    <row r="37" ht="52.5" customHeight="1"/>
    <row r="38" customHeight="1" spans="1:1">
      <c r="A38" s="55" t="s">
        <v>290</v>
      </c>
    </row>
    <row r="39" customHeight="1" spans="1:1">
      <c r="A39" s="55" t="s">
        <v>291</v>
      </c>
    </row>
  </sheetData>
  <mergeCells count="1">
    <mergeCell ref="A31:F37"/>
  </mergeCells>
  <dataValidations count="1">
    <dataValidation type="list" allowBlank="1" showErrorMessage="1" sqref="C2:F2 C19 D19:F19 C20:F22 C7:F18 D3:F6 D23:F27">
      <formula1>"A+,A,A-,B+,B,B-,C+,C"</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t="s">
        <v>95</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VLOOKUP(D4,'day2'!$B$7:$G$100,2,FALSE)</f>
        <v>A-</v>
      </c>
      <c r="C8" s="158"/>
      <c r="D8" s="198" t="str">
        <f>VLOOKUP(D4,'day2'!$B$7:$G$100,3,FALSE)</f>
        <v>B+</v>
      </c>
      <c r="E8" s="158"/>
      <c r="F8" s="198" t="str">
        <f>VLOOKUP(D4,'day2'!$B$7:$G$100,4,FALSE)</f>
        <v>B+</v>
      </c>
      <c r="G8" s="158"/>
      <c r="H8" s="198" t="str">
        <f>VLOOKUP(D4,'day2'!$B$7:$G$100,5,FALSE)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VLOOKUP(D4,'day2'!$B$7:$G$100,6,FALSE)</f>
        <v>记忆化搜索，背包 DP，区间 DP，树形 DP，状压 DP，单调队列/单调栈优化DP</v>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VLOOKUP(D4,'day2'!$B$7:$Z$100,7,FALSE)</f>
        <v>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v>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t="str">
        <f>VLOOKUP(D4,'day2'!$B$7:$Z$100,8,FALSE)</f>
        <v>多练习一些DP题目，多写几次exgcd</v>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VLOOKUP(D4,'day2'!$B$7:$Z$100,9,FALSE)</f>
        <v>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v>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1">
    <dataValidation type="list" allowBlank="1" showErrorMessage="1" sqref="F11:G11 U11:V11 G13:H13" errorStyle="information">
      <formula1>"A,B,C,暂无"</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9"/>
  <sheetViews>
    <sheetView workbookViewId="0">
      <selection activeCell="A1" sqref="A1"/>
    </sheetView>
  </sheetViews>
  <sheetFormatPr defaultColWidth="10" defaultRowHeight="16.5" customHeight="1"/>
  <cols>
    <col min="1" max="1" width="29.125" customWidth="1"/>
    <col min="2" max="3" width="15.5833333333333" customWidth="1"/>
    <col min="5" max="5" width="22.75" customWidth="1"/>
    <col min="6" max="9" width="25.875" customWidth="1"/>
    <col min="10" max="10" width="51.3666666666667" customWidth="1"/>
    <col min="11" max="11" width="14.25" customWidth="1"/>
    <col min="12" max="12" width="93.75"/>
    <col min="13" max="13" width="120.75" customWidth="1"/>
    <col min="14" max="14" width="119.75"/>
    <col min="15" max="15" width="76.875" customWidth="1"/>
  </cols>
  <sheetData>
    <row r="1" customHeight="1" spans="1:15">
      <c r="A1" s="55">
        <v>3</v>
      </c>
      <c r="B1" s="55" t="s">
        <v>4</v>
      </c>
      <c r="C1" s="55" t="s">
        <v>12</v>
      </c>
      <c r="D1" s="55" t="s">
        <v>13</v>
      </c>
      <c r="E1" s="55" t="s">
        <v>14</v>
      </c>
      <c r="F1" s="55" t="s">
        <v>15</v>
      </c>
      <c r="G1" s="133" t="s">
        <v>16</v>
      </c>
      <c r="H1" s="133" t="s">
        <v>17</v>
      </c>
      <c r="I1" s="133" t="s">
        <v>18</v>
      </c>
      <c r="J1" s="55" t="s">
        <v>19</v>
      </c>
      <c r="K1" s="55" t="s">
        <v>20</v>
      </c>
      <c r="L1" s="55" t="s">
        <v>12</v>
      </c>
      <c r="M1" s="55" t="s">
        <v>14</v>
      </c>
      <c r="N1" s="55" t="s">
        <v>13</v>
      </c>
      <c r="O1" s="55" t="s">
        <v>199</v>
      </c>
    </row>
    <row r="2" ht="149.25" customHeight="1" spans="1:15">
      <c r="A2" s="120" t="s">
        <v>292</v>
      </c>
      <c r="B2" s="139" t="s">
        <v>167</v>
      </c>
      <c r="C2" s="60" t="s">
        <v>293</v>
      </c>
      <c r="D2" s="60" t="s">
        <v>201</v>
      </c>
      <c r="E2" s="108" t="s">
        <v>201</v>
      </c>
      <c r="F2" s="108" t="s">
        <v>201</v>
      </c>
      <c r="J2" s="120" t="str">
        <f>A$2&amp;""&amp;SUBSTITUTE(IF(OR(C2="A",C2="A-",C2="A+"),L$2,IF(OR(C2="B",C2="B-",C2="B+"),L$3,L$4)),"【xx】",B2)&amp;"在代码方面，"&amp;SUBSTITUTE(IF(OR(D2="A",D2="A-",D2="A+"),M$2,IF(OR(D2="B",D2="B-",D2="B+"),M$3,M$4)),"【xx】",B2)&amp;"在测试中，"&amp;SUBSTITUTE(IF(OR(E2="A",E2="A-",E2="A+"),N$27,IF(OR(E2="B",E2="B-",E2="B+"),N$28,N$29)),"【xx】",B2)&amp;""&amp;SUBSTITUTE(IF(OR(F2="A",F2="A-",F2="A+"),O$2,IF(OR(F2="B",F2="B-",F2="B+"),O$3,O$4)),"【xx】",B2)</f>
        <v>今天主要选讲了提高组的真题，聚焦在如何从题目中捕捉特殊性质与关键特点，并结合一些“小技巧”来将原本 O(n²) 或更高复杂度的算法调优到 O(n log n) 或 O(n) 级别。葛义同学能够在老师或同学发起讨论时给予回应，课堂上既认真倾听也适时参与。在代码方面，葛义同学已能意识到从题目中提取关键信息对于算法的重要性，并尝试使用基础的小技巧来缩减常数或降低复杂度。在测试中，葛义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后续会通过不断练习来提高算法优化技巧的熟练度。</v>
      </c>
      <c r="K2" s="55">
        <f>IF(D2="A",1,0)*30+IF(D2="B",1,0)*20+IF(D2="C",1,0)*10+IF(E2="A",1,0)*30+IF(E2="B",1,0)*20+IF(E2="C",1,0)*10+IF(F2="A",1,0)*30+IF(F2="B",1,0)*20+IF(F2="C",1,0)*10</f>
        <v>0</v>
      </c>
      <c r="L2" s="55" t="s">
        <v>294</v>
      </c>
      <c r="M2" s="55" t="s">
        <v>295</v>
      </c>
      <c r="N2" s="55" t="s">
        <v>296</v>
      </c>
    </row>
    <row r="3" customHeight="1" spans="1:15">
      <c r="J3" s="120"/>
      <c r="L3" s="55" t="s">
        <v>297</v>
      </c>
      <c r="M3" s="55" t="s">
        <v>298</v>
      </c>
      <c r="N3" s="55" t="s">
        <v>299</v>
      </c>
      <c r="O3" s="55" t="s">
        <v>300</v>
      </c>
    </row>
    <row r="4" customHeight="1" spans="1:15">
      <c r="J4" s="120"/>
      <c r="L4" s="55" t="s">
        <v>301</v>
      </c>
      <c r="M4" s="55" t="s">
        <v>302</v>
      </c>
      <c r="N4" s="55" t="s">
        <v>303</v>
      </c>
      <c r="O4" s="55" t="s">
        <v>304</v>
      </c>
    </row>
    <row r="5" customHeight="1" spans="1:15">
      <c r="J5" s="120"/>
    </row>
    <row r="6" customHeight="1" spans="1:15">
      <c r="J6" s="120"/>
    </row>
    <row r="7" customHeight="1" spans="1:15">
      <c r="J7" s="120"/>
    </row>
    <row r="8" customHeight="1" spans="1:15">
      <c r="J8" s="120"/>
      <c r="N8" s="199" t="s">
        <v>305</v>
      </c>
    </row>
    <row r="9" ht="135.75" customHeight="1" spans="1:15">
      <c r="A9" s="55">
        <v>1</v>
      </c>
      <c r="B9" s="50" t="s">
        <v>32</v>
      </c>
      <c r="C9" s="60" t="s">
        <v>24</v>
      </c>
      <c r="D9" s="60" t="s">
        <v>24</v>
      </c>
      <c r="E9" s="60" t="s">
        <v>24</v>
      </c>
      <c r="F9" s="60" t="s">
        <v>116</v>
      </c>
      <c r="G9" s="132" t="s">
        <v>306</v>
      </c>
      <c r="H9" s="131" t="s">
        <v>307</v>
      </c>
      <c r="I9" s="131" t="s">
        <v>308</v>
      </c>
      <c r="J9" s="200" t="s">
        <v>309</v>
      </c>
      <c r="N9" s="199" t="s">
        <v>305</v>
      </c>
    </row>
    <row r="10" ht="135.75" customHeight="1" spans="1:15">
      <c r="A10" s="55">
        <v>2</v>
      </c>
      <c r="B10" s="50" t="s">
        <v>41</v>
      </c>
      <c r="C10" s="60" t="s">
        <v>116</v>
      </c>
      <c r="D10" s="60" t="s">
        <v>116</v>
      </c>
      <c r="E10" s="60" t="s">
        <v>24</v>
      </c>
      <c r="F10" s="60" t="s">
        <v>116</v>
      </c>
      <c r="G10" s="131" t="s">
        <v>310</v>
      </c>
      <c r="H10" s="131" t="s">
        <v>311</v>
      </c>
      <c r="I10" s="131" t="s">
        <v>312</v>
      </c>
      <c r="J10" s="200" t="s">
        <v>313</v>
      </c>
    </row>
    <row r="11" ht="122.25" customHeight="1" spans="1:15">
      <c r="A11" s="55">
        <v>3</v>
      </c>
      <c r="B11" s="50" t="s">
        <v>22</v>
      </c>
      <c r="C11" s="60" t="s">
        <v>24</v>
      </c>
      <c r="D11" s="60" t="s">
        <v>24</v>
      </c>
      <c r="E11" s="60" t="s">
        <v>24</v>
      </c>
      <c r="F11" s="60" t="s">
        <v>24</v>
      </c>
      <c r="G11" s="132" t="s">
        <v>314</v>
      </c>
      <c r="H11" s="131" t="s">
        <v>315</v>
      </c>
      <c r="I11" s="131" t="s">
        <v>316</v>
      </c>
      <c r="J11" s="200" t="s">
        <v>317</v>
      </c>
    </row>
    <row r="12" ht="135.75" customHeight="1" spans="1:15">
      <c r="A12" s="55">
        <v>4</v>
      </c>
      <c r="B12" s="50" t="s">
        <v>105</v>
      </c>
      <c r="C12" s="60" t="s">
        <v>24</v>
      </c>
      <c r="D12" s="60" t="s">
        <v>24</v>
      </c>
      <c r="E12" s="60" t="s">
        <v>23</v>
      </c>
      <c r="F12" s="60" t="s">
        <v>24</v>
      </c>
      <c r="G12" s="131" t="s">
        <v>318</v>
      </c>
      <c r="H12" s="131" t="s">
        <v>319</v>
      </c>
      <c r="I12" s="131" t="s">
        <v>320</v>
      </c>
      <c r="J12" s="200" t="s">
        <v>321</v>
      </c>
    </row>
    <row r="13" ht="135.75" customHeight="1" spans="1:15">
      <c r="A13" s="55">
        <v>5</v>
      </c>
      <c r="B13" s="50" t="s">
        <v>95</v>
      </c>
      <c r="C13" s="60" t="s">
        <v>23</v>
      </c>
      <c r="D13" s="60" t="s">
        <v>23</v>
      </c>
      <c r="E13" s="60" t="s">
        <v>23</v>
      </c>
      <c r="F13" s="60" t="s">
        <v>24</v>
      </c>
      <c r="G13" s="131" t="s">
        <v>322</v>
      </c>
      <c r="H13" s="131" t="s">
        <v>323</v>
      </c>
      <c r="I13" s="131" t="s">
        <v>324</v>
      </c>
      <c r="J13" s="200" t="s">
        <v>325</v>
      </c>
    </row>
    <row r="14" ht="162.75" customHeight="1" spans="1:15">
      <c r="A14" s="55">
        <v>6</v>
      </c>
      <c r="B14" s="50" t="s">
        <v>90</v>
      </c>
      <c r="C14" s="60" t="s">
        <v>23</v>
      </c>
      <c r="D14" s="60" t="s">
        <v>23</v>
      </c>
      <c r="E14" s="60" t="s">
        <v>23</v>
      </c>
      <c r="F14" s="60" t="s">
        <v>23</v>
      </c>
      <c r="G14" s="132" t="s">
        <v>326</v>
      </c>
      <c r="H14" s="131" t="s">
        <v>327</v>
      </c>
      <c r="I14" s="131" t="s">
        <v>328</v>
      </c>
      <c r="J14" s="200" t="s">
        <v>329</v>
      </c>
    </row>
    <row r="15" ht="162.75" customHeight="1" spans="1:15">
      <c r="A15" s="55">
        <v>7</v>
      </c>
      <c r="B15" s="50" t="s">
        <v>85</v>
      </c>
      <c r="C15" s="60" t="s">
        <v>23</v>
      </c>
      <c r="D15" s="60" t="s">
        <v>23</v>
      </c>
      <c r="E15" s="60" t="s">
        <v>23</v>
      </c>
      <c r="F15" s="60" t="s">
        <v>23</v>
      </c>
      <c r="G15" s="131" t="s">
        <v>330</v>
      </c>
      <c r="H15" s="131" t="s">
        <v>331</v>
      </c>
      <c r="I15" s="131" t="s">
        <v>332</v>
      </c>
      <c r="J15" s="200" t="s">
        <v>333</v>
      </c>
    </row>
    <row r="16" ht="149.25" customHeight="1" spans="1:15">
      <c r="A16" s="55">
        <v>8</v>
      </c>
      <c r="B16" s="50" t="s">
        <v>49</v>
      </c>
      <c r="C16" s="60" t="s">
        <v>23</v>
      </c>
      <c r="D16" s="60" t="s">
        <v>23</v>
      </c>
      <c r="E16" s="60" t="s">
        <v>23</v>
      </c>
      <c r="F16" s="60" t="s">
        <v>23</v>
      </c>
      <c r="G16" s="131" t="s">
        <v>334</v>
      </c>
      <c r="H16" s="131" t="s">
        <v>335</v>
      </c>
      <c r="I16" s="131" t="s">
        <v>336</v>
      </c>
      <c r="J16" s="200" t="s">
        <v>337</v>
      </c>
    </row>
    <row r="17" ht="162.75" customHeight="1" spans="1:14">
      <c r="A17" s="55">
        <v>9</v>
      </c>
      <c r="B17" s="50" t="s">
        <v>54</v>
      </c>
      <c r="C17" s="60" t="s">
        <v>23</v>
      </c>
      <c r="D17" s="60" t="s">
        <v>23</v>
      </c>
      <c r="E17" s="60" t="s">
        <v>23</v>
      </c>
      <c r="F17" s="60" t="s">
        <v>23</v>
      </c>
      <c r="G17" s="131" t="s">
        <v>338</v>
      </c>
      <c r="H17" s="131" t="s">
        <v>339</v>
      </c>
      <c r="I17" s="131" t="s">
        <v>340</v>
      </c>
      <c r="J17" s="200" t="s">
        <v>341</v>
      </c>
    </row>
    <row r="18" ht="135.75" customHeight="1" spans="1:14">
      <c r="A18" s="55">
        <v>10</v>
      </c>
      <c r="B18" s="50" t="s">
        <v>74</v>
      </c>
      <c r="C18" s="60" t="s">
        <v>23</v>
      </c>
      <c r="D18" s="60" t="s">
        <v>33</v>
      </c>
      <c r="E18" s="60" t="s">
        <v>33</v>
      </c>
      <c r="F18" s="60" t="s">
        <v>23</v>
      </c>
      <c r="G18" s="131" t="s">
        <v>342</v>
      </c>
      <c r="H18" s="131" t="s">
        <v>343</v>
      </c>
      <c r="I18" s="131" t="s">
        <v>344</v>
      </c>
      <c r="J18" s="200" t="s">
        <v>345</v>
      </c>
    </row>
    <row r="19" ht="135.75" customHeight="1" spans="1:14">
      <c r="A19" s="55">
        <v>11</v>
      </c>
      <c r="B19" s="50" t="s">
        <v>59</v>
      </c>
      <c r="C19" s="60" t="s">
        <v>23</v>
      </c>
      <c r="D19" s="60" t="s">
        <v>33</v>
      </c>
      <c r="E19" s="60" t="s">
        <v>33</v>
      </c>
      <c r="F19" s="60" t="s">
        <v>33</v>
      </c>
      <c r="G19" s="132" t="s">
        <v>346</v>
      </c>
      <c r="H19" s="131" t="s">
        <v>347</v>
      </c>
      <c r="I19" s="131" t="s">
        <v>348</v>
      </c>
      <c r="J19" s="200" t="s">
        <v>349</v>
      </c>
    </row>
    <row r="20" ht="135.75" customHeight="1" spans="1:14">
      <c r="A20" s="55">
        <v>12</v>
      </c>
      <c r="B20" s="50" t="s">
        <v>100</v>
      </c>
      <c r="C20" s="60" t="s">
        <v>23</v>
      </c>
      <c r="D20" s="60" t="s">
        <v>33</v>
      </c>
      <c r="E20" s="60" t="s">
        <v>33</v>
      </c>
      <c r="F20" s="60" t="s">
        <v>33</v>
      </c>
      <c r="G20" s="131" t="s">
        <v>350</v>
      </c>
      <c r="H20" s="131" t="s">
        <v>351</v>
      </c>
      <c r="I20" s="131" t="s">
        <v>352</v>
      </c>
      <c r="J20" s="200" t="s">
        <v>353</v>
      </c>
    </row>
    <row r="21" ht="135.75" customHeight="1" spans="1:14">
      <c r="A21" s="55">
        <v>13</v>
      </c>
      <c r="B21" s="50" t="s">
        <v>69</v>
      </c>
      <c r="C21" s="60" t="s">
        <v>23</v>
      </c>
      <c r="D21" s="60" t="s">
        <v>80</v>
      </c>
      <c r="E21" s="60" t="s">
        <v>80</v>
      </c>
      <c r="F21" s="60" t="s">
        <v>80</v>
      </c>
      <c r="G21" s="132" t="s">
        <v>354</v>
      </c>
      <c r="H21" s="131" t="s">
        <v>355</v>
      </c>
      <c r="I21" s="131" t="s">
        <v>356</v>
      </c>
      <c r="J21" s="200" t="s">
        <v>357</v>
      </c>
    </row>
    <row r="22" ht="64.5" customHeight="1" spans="1:14">
      <c r="A22" s="55">
        <v>14</v>
      </c>
      <c r="B22" s="50" t="s">
        <v>64</v>
      </c>
      <c r="C22" s="60" t="s">
        <v>23</v>
      </c>
      <c r="D22" s="60" t="s">
        <v>33</v>
      </c>
      <c r="E22" s="60" t="s">
        <v>33</v>
      </c>
      <c r="F22" s="60" t="s">
        <v>80</v>
      </c>
      <c r="G22" s="132" t="s">
        <v>358</v>
      </c>
      <c r="H22" s="132" t="s">
        <v>359</v>
      </c>
      <c r="I22" s="131" t="s">
        <v>360</v>
      </c>
      <c r="J22" s="108" t="s">
        <v>361</v>
      </c>
    </row>
    <row r="23" ht="26.25" customHeight="1" spans="1:14">
      <c r="A23" s="55">
        <v>15</v>
      </c>
      <c r="B23" s="50" t="s">
        <v>79</v>
      </c>
      <c r="C23" s="60" t="s">
        <v>23</v>
      </c>
      <c r="D23" s="60" t="s">
        <v>80</v>
      </c>
      <c r="E23" s="60" t="s">
        <v>80</v>
      </c>
      <c r="F23" s="60" t="s">
        <v>80</v>
      </c>
      <c r="G23" s="132" t="s">
        <v>362</v>
      </c>
      <c r="H23" s="131" t="s">
        <v>363</v>
      </c>
      <c r="I23" s="131" t="s">
        <v>364</v>
      </c>
      <c r="J23" s="108" t="s">
        <v>365</v>
      </c>
    </row>
    <row r="24" customHeight="1" spans="1:14">
      <c r="A24" s="55">
        <v>16</v>
      </c>
      <c r="B24" s="50" t="s">
        <v>110</v>
      </c>
      <c r="C24" s="60" t="s">
        <v>23</v>
      </c>
      <c r="D24" s="60" t="s">
        <v>80</v>
      </c>
      <c r="E24" s="60" t="s">
        <v>80</v>
      </c>
      <c r="F24" s="60" t="s">
        <v>293</v>
      </c>
      <c r="G24" s="131" t="s">
        <v>366</v>
      </c>
      <c r="H24" s="131" t="s">
        <v>367</v>
      </c>
      <c r="I24" s="131" t="s">
        <v>368</v>
      </c>
      <c r="J24" s="108" t="s">
        <v>369</v>
      </c>
    </row>
    <row r="27" customHeight="1" spans="1:14">
      <c r="N27" s="55" t="s">
        <v>370</v>
      </c>
    </row>
    <row r="28" customHeight="1" spans="1:14">
      <c r="N28" s="55" t="s">
        <v>299</v>
      </c>
    </row>
    <row r="29" customHeight="1" spans="1:14">
      <c r="N29" s="55" t="s">
        <v>371</v>
      </c>
    </row>
    <row r="31" customHeight="1" spans="1:14">
      <c r="A31" s="56" t="s">
        <v>172</v>
      </c>
    </row>
    <row r="37" ht="52.5" customHeight="1"/>
    <row r="38" customHeight="1" spans="1:1">
      <c r="A38" s="55" t="s">
        <v>372</v>
      </c>
    </row>
    <row r="39" customHeight="1" spans="1:1">
      <c r="A39" s="55" t="s">
        <v>373</v>
      </c>
    </row>
  </sheetData>
  <mergeCells count="1">
    <mergeCell ref="A31:F37"/>
  </mergeCells>
  <dataValidations count="1">
    <dataValidation type="list" allowBlank="1" showErrorMessage="1" sqref="D8:F8 C2:F7 D25:F27 C9:F20 C21:F24">
      <formula1>"A+,A,A-,B+,B,B-,C+,C"</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t="s">
        <v>110</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VLOOKUP(D4,'day3'!$B$7:$G$100,2,FALSE)</f>
        <v>A-</v>
      </c>
      <c r="C8" s="158"/>
      <c r="D8" s="198" t="str">
        <f>VLOOKUP(D4,'day3'!$B$7:$G$100,3,FALSE)</f>
        <v>B</v>
      </c>
      <c r="E8" s="158"/>
      <c r="F8" s="198" t="str">
        <f>VLOOKUP(D4,'day3'!$B$7:$G$100,4,FALSE)</f>
        <v>B</v>
      </c>
      <c r="G8" s="158"/>
      <c r="H8" s="198" t="str">
        <f>VLOOKUP(D4,'day3'!$B$7:$G$100,5,FALSE)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VLOOKUP(D4,'day3'!$B$7:$G$100,6,FALSE)</f>
        <v>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v>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VLOOKUP(D4,'day3'!$B$7:$Z$100,7,FALSE)</f>
        <v>没有把控好时间，只顾着做一道题；没有仔细的观察题目导致扣分，数组开小导致越界。</v>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t="str">
        <f>VLOOKUP(D4,'day3'!$B$7:$Z$100,8,FALSE)</f>
        <v>如何把一些不是图论的题目经过(神秘)分析转换后变成图上的题目的(神秘)方法；博弈类题目的分类讨论；折半搜索；练习dp的题目来多加练习设计状态（转移方程）的能力</v>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VLOOKUP(D4,'day3'!$B$7:$Z$100,9,FALSE)</f>
        <v>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v>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2">
    <dataValidation type="list" allowBlank="1" showErrorMessage="1" sqref="F9:G9 F11:G11 U11:V11 G13:H13 G52:H52" errorStyle="information">
      <formula1>"A,B,C,暂无"</formula1>
    </dataValidation>
    <dataValidation type="list" allowBlank="1" showErrorMessage="1" sqref="C49:J51">
      <formula1>"A,A+,A-,B,B+,B-,C,C+,S"</formula1>
    </dataValidation>
  </dataValidations>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7"/>
  <sheetViews>
    <sheetView workbookViewId="0">
      <selection activeCell="A1" sqref="A1"/>
    </sheetView>
  </sheetViews>
  <sheetFormatPr defaultColWidth="10" defaultRowHeight="16.5" customHeight="1"/>
  <cols>
    <col min="1" max="1" width="29.125" customWidth="1"/>
    <col min="2" max="3" width="15.5833333333333" customWidth="1"/>
    <col min="4" max="4" width="24.125" customWidth="1"/>
    <col min="5" max="5" width="22.75" customWidth="1"/>
    <col min="6" max="9" width="25.875" customWidth="1"/>
    <col min="10" max="10" width="51.3666666666667" customWidth="1"/>
    <col min="11" max="11" width="14.25" customWidth="1"/>
    <col min="12" max="12" width="61.25"/>
    <col min="13" max="13" width="120.75" customWidth="1"/>
    <col min="14" max="14" width="119.75"/>
    <col min="15" max="15" width="76.875" customWidth="1"/>
  </cols>
  <sheetData>
    <row r="1" customHeight="1" spans="1:15">
      <c r="A1" s="55" t="s">
        <v>11</v>
      </c>
      <c r="B1" s="55" t="s">
        <v>4</v>
      </c>
      <c r="C1" s="55" t="s">
        <v>12</v>
      </c>
      <c r="D1" s="55" t="s">
        <v>374</v>
      </c>
      <c r="E1" s="55" t="s">
        <v>14</v>
      </c>
      <c r="F1" s="55" t="s">
        <v>15</v>
      </c>
      <c r="G1" s="133" t="s">
        <v>16</v>
      </c>
      <c r="H1" s="133" t="s">
        <v>17</v>
      </c>
      <c r="I1" s="133" t="s">
        <v>18</v>
      </c>
      <c r="J1" s="55" t="s">
        <v>19</v>
      </c>
      <c r="K1" s="55" t="s">
        <v>20</v>
      </c>
      <c r="L1" s="55" t="s">
        <v>12</v>
      </c>
      <c r="M1" s="55" t="s">
        <v>374</v>
      </c>
      <c r="N1" s="55" t="s">
        <v>14</v>
      </c>
      <c r="O1" s="55" t="s">
        <v>199</v>
      </c>
    </row>
    <row r="2" ht="162.75" customHeight="1" spans="1:15">
      <c r="A2" s="120" t="s">
        <v>375</v>
      </c>
      <c r="B2" s="139" t="s">
        <v>167</v>
      </c>
      <c r="C2" s="60" t="s">
        <v>293</v>
      </c>
      <c r="D2" s="60" t="s">
        <v>201</v>
      </c>
      <c r="E2" s="108" t="s">
        <v>201</v>
      </c>
      <c r="F2" s="108" t="s">
        <v>201</v>
      </c>
      <c r="J2" s="120" t="str">
        <f>A$2&amp;""&amp;SUBSTITUTE(IF(OR(C2="A",C2="A-",C2="A+"),L$2,IF(OR(C2="B",C2="B-",C2="B+"),L$3,L$4)),"【xx】",B2)&amp;""&amp;SUBSTITUTE(IF(OR(D2="A",D2="A-",D2="A+"),N$2,IF(OR(D2="B",D2="B-",D2="B+"),N$3,N$4)),"【xx】",B2)&amp;""&amp;SUBSTITUTE(IF(OR(E2="A",E2="A-",E2="A+"),M$2,IF(OR(E2="B",E2="B-",E2="B+"),M$3,M$4)),"【xx】",B2)&amp;""&amp;SUBSTITUTE(IF(OR(F2="A",F2="A-",F2="A+"),O$2,IF(OR(F2="B",F2="B-",F2="B+"),O$3,O$4)),"【xx】",B2)</f>
        <v>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v>
      </c>
      <c r="K2" s="55">
        <f>IF(D2="A",1,0)*30+IF(D2="B",1,0)*20+IF(D2="C",1,0)*10+IF(E2="A",1,0)*30+IF(E2="B",1,0)*20+IF(E2="C",1,0)*10+IF(F2="A",1,0)*30+IF(F2="B",1,0)*20+IF(F2="C",1,0)*10</f>
        <v>0</v>
      </c>
      <c r="L2" s="55" t="s">
        <v>376</v>
      </c>
      <c r="M2" s="2" t="s">
        <v>377</v>
      </c>
      <c r="N2" s="55" t="s">
        <v>378</v>
      </c>
    </row>
    <row r="3" customHeight="1" spans="1:15">
      <c r="J3" s="120"/>
      <c r="L3" s="55" t="s">
        <v>379</v>
      </c>
      <c r="M3" s="2" t="s">
        <v>380</v>
      </c>
      <c r="N3" s="199" t="s">
        <v>381</v>
      </c>
      <c r="O3" s="55" t="s">
        <v>382</v>
      </c>
    </row>
    <row r="4" customHeight="1" spans="1:15">
      <c r="J4" s="120"/>
      <c r="L4" s="2" t="s">
        <v>383</v>
      </c>
      <c r="M4" s="55" t="s">
        <v>384</v>
      </c>
      <c r="N4" s="199"/>
      <c r="O4" s="55" t="s">
        <v>304</v>
      </c>
    </row>
    <row r="5" customHeight="1" spans="1:15">
      <c r="J5" s="120"/>
    </row>
    <row r="6" customHeight="1" spans="1:15">
      <c r="J6" s="120"/>
    </row>
    <row r="7" customHeight="1" spans="1:15">
      <c r="J7" s="120"/>
    </row>
    <row r="8" customHeight="1" spans="1:15">
      <c r="J8" s="120"/>
    </row>
    <row r="9" ht="203.25" customHeight="1" spans="1:15">
      <c r="B9" s="180" t="s">
        <v>85</v>
      </c>
      <c r="C9" s="60" t="s">
        <v>24</v>
      </c>
      <c r="D9" s="60" t="s">
        <v>24</v>
      </c>
      <c r="E9" s="60" t="s">
        <v>24</v>
      </c>
      <c r="F9" s="135" t="s">
        <v>116</v>
      </c>
      <c r="G9" s="131" t="s">
        <v>385</v>
      </c>
      <c r="H9" s="131" t="s">
        <v>386</v>
      </c>
      <c r="I9" s="131" t="s">
        <v>387</v>
      </c>
      <c r="J9" s="200" t="s">
        <v>388</v>
      </c>
    </row>
    <row r="10" ht="203.25" customHeight="1" spans="1:15">
      <c r="B10" s="180" t="s">
        <v>105</v>
      </c>
      <c r="C10" s="60" t="s">
        <v>116</v>
      </c>
      <c r="D10" s="60" t="s">
        <v>116</v>
      </c>
      <c r="E10" s="60" t="s">
        <v>24</v>
      </c>
      <c r="F10" s="135" t="s">
        <v>116</v>
      </c>
      <c r="G10" s="131" t="s">
        <v>389</v>
      </c>
      <c r="H10" s="131" t="s">
        <v>390</v>
      </c>
      <c r="I10" s="131" t="s">
        <v>391</v>
      </c>
      <c r="J10" s="200" t="s">
        <v>392</v>
      </c>
    </row>
    <row r="11" ht="189.75" customHeight="1" spans="1:15">
      <c r="B11" s="180" t="s">
        <v>22</v>
      </c>
      <c r="C11" s="60" t="s">
        <v>24</v>
      </c>
      <c r="D11" s="60" t="s">
        <v>24</v>
      </c>
      <c r="E11" s="60" t="s">
        <v>24</v>
      </c>
      <c r="F11" s="135" t="s">
        <v>24</v>
      </c>
      <c r="G11" s="131" t="s">
        <v>393</v>
      </c>
      <c r="H11" s="131" t="s">
        <v>394</v>
      </c>
      <c r="I11" s="131" t="s">
        <v>395</v>
      </c>
      <c r="J11" s="200" t="s">
        <v>396</v>
      </c>
    </row>
    <row r="12" ht="203.25" customHeight="1" spans="1:15">
      <c r="B12" s="180" t="s">
        <v>49</v>
      </c>
      <c r="C12" s="60" t="s">
        <v>24</v>
      </c>
      <c r="D12" s="60" t="s">
        <v>24</v>
      </c>
      <c r="E12" s="60" t="s">
        <v>23</v>
      </c>
      <c r="F12" s="135" t="s">
        <v>24</v>
      </c>
      <c r="G12" s="132" t="s">
        <v>397</v>
      </c>
      <c r="H12" s="132" t="s">
        <v>398</v>
      </c>
      <c r="I12" s="131" t="s">
        <v>399</v>
      </c>
      <c r="J12" s="200" t="s">
        <v>400</v>
      </c>
    </row>
    <row r="13" ht="189.75" customHeight="1" spans="1:15">
      <c r="B13" s="180" t="s">
        <v>95</v>
      </c>
      <c r="C13" s="60" t="s">
        <v>23</v>
      </c>
      <c r="D13" s="60" t="s">
        <v>23</v>
      </c>
      <c r="E13" s="60" t="s">
        <v>23</v>
      </c>
      <c r="F13" s="135" t="s">
        <v>24</v>
      </c>
      <c r="G13" s="132" t="s">
        <v>401</v>
      </c>
      <c r="H13" s="131" t="s">
        <v>402</v>
      </c>
      <c r="I13" s="131" t="s">
        <v>324</v>
      </c>
      <c r="J13" s="200" t="s">
        <v>403</v>
      </c>
    </row>
    <row r="14" ht="135.75" customHeight="1" spans="1:15">
      <c r="B14" s="180" t="s">
        <v>41</v>
      </c>
      <c r="C14" s="60" t="s">
        <v>23</v>
      </c>
      <c r="D14" s="60" t="s">
        <v>23</v>
      </c>
      <c r="E14" s="60" t="s">
        <v>23</v>
      </c>
      <c r="F14" s="135" t="s">
        <v>23</v>
      </c>
      <c r="G14" s="131" t="s">
        <v>404</v>
      </c>
      <c r="H14" s="131" t="s">
        <v>405</v>
      </c>
      <c r="I14" s="131" t="s">
        <v>406</v>
      </c>
      <c r="J14" s="200" t="s">
        <v>407</v>
      </c>
    </row>
    <row r="15" ht="189.75" customHeight="1" spans="1:15">
      <c r="B15" s="180" t="s">
        <v>69</v>
      </c>
      <c r="C15" s="60" t="s">
        <v>23</v>
      </c>
      <c r="D15" s="60" t="s">
        <v>23</v>
      </c>
      <c r="E15" s="60" t="s">
        <v>23</v>
      </c>
      <c r="F15" s="135" t="s">
        <v>23</v>
      </c>
      <c r="G15" s="132" t="s">
        <v>408</v>
      </c>
      <c r="H15" s="131" t="s">
        <v>409</v>
      </c>
      <c r="I15" s="131" t="s">
        <v>410</v>
      </c>
      <c r="J15" s="200" t="s">
        <v>411</v>
      </c>
    </row>
    <row r="16" ht="189.75" customHeight="1" spans="1:15">
      <c r="B16" s="180" t="s">
        <v>32</v>
      </c>
      <c r="C16" s="60" t="s">
        <v>23</v>
      </c>
      <c r="D16" s="60" t="s">
        <v>23</v>
      </c>
      <c r="E16" s="60" t="s">
        <v>23</v>
      </c>
      <c r="F16" s="135" t="s">
        <v>23</v>
      </c>
      <c r="G16" s="132" t="s">
        <v>412</v>
      </c>
      <c r="H16" s="131" t="s">
        <v>413</v>
      </c>
      <c r="I16" s="131" t="s">
        <v>414</v>
      </c>
      <c r="J16" s="200" t="s">
        <v>415</v>
      </c>
    </row>
    <row r="17" ht="162.75" customHeight="1" spans="1:14">
      <c r="B17" s="180" t="s">
        <v>64</v>
      </c>
      <c r="C17" s="60" t="s">
        <v>23</v>
      </c>
      <c r="D17" s="60" t="s">
        <v>23</v>
      </c>
      <c r="E17" s="60" t="s">
        <v>23</v>
      </c>
      <c r="F17" s="135" t="s">
        <v>23</v>
      </c>
      <c r="G17" s="132" t="s">
        <v>416</v>
      </c>
      <c r="H17" s="132" t="s">
        <v>417</v>
      </c>
      <c r="I17" s="131" t="s">
        <v>418</v>
      </c>
      <c r="J17" s="200" t="s">
        <v>419</v>
      </c>
    </row>
    <row r="18" ht="162.75" customHeight="1" spans="1:14">
      <c r="B18" s="180" t="s">
        <v>100</v>
      </c>
      <c r="C18" s="60" t="s">
        <v>23</v>
      </c>
      <c r="D18" s="60" t="s">
        <v>33</v>
      </c>
      <c r="E18" s="60" t="s">
        <v>33</v>
      </c>
      <c r="F18" s="135" t="s">
        <v>23</v>
      </c>
      <c r="G18" s="131" t="s">
        <v>420</v>
      </c>
      <c r="H18" s="131" t="s">
        <v>421</v>
      </c>
      <c r="I18" s="131" t="s">
        <v>422</v>
      </c>
      <c r="J18" s="200" t="s">
        <v>423</v>
      </c>
    </row>
    <row r="19" ht="189.75" customHeight="1" spans="1:14">
      <c r="B19" s="180" t="s">
        <v>54</v>
      </c>
      <c r="C19" s="60" t="s">
        <v>23</v>
      </c>
      <c r="D19" s="60" t="s">
        <v>33</v>
      </c>
      <c r="E19" s="60" t="s">
        <v>33</v>
      </c>
      <c r="F19" s="135" t="s">
        <v>33</v>
      </c>
      <c r="G19" s="132" t="s">
        <v>424</v>
      </c>
      <c r="H19" s="132" t="s">
        <v>425</v>
      </c>
      <c r="I19" s="132" t="s">
        <v>426</v>
      </c>
      <c r="J19" s="200" t="s">
        <v>427</v>
      </c>
    </row>
    <row r="20" ht="162.75" customHeight="1" spans="1:14">
      <c r="B20" s="180" t="s">
        <v>74</v>
      </c>
      <c r="C20" s="60" t="s">
        <v>23</v>
      </c>
      <c r="D20" s="60" t="s">
        <v>33</v>
      </c>
      <c r="E20" s="60" t="s">
        <v>33</v>
      </c>
      <c r="F20" s="135" t="s">
        <v>33</v>
      </c>
      <c r="G20" s="131" t="s">
        <v>428</v>
      </c>
      <c r="H20" s="131" t="s">
        <v>429</v>
      </c>
      <c r="I20" s="131" t="s">
        <v>430</v>
      </c>
      <c r="J20" s="200" t="s">
        <v>431</v>
      </c>
    </row>
    <row r="21" ht="122.25" customHeight="1" spans="1:14">
      <c r="B21" s="180" t="s">
        <v>90</v>
      </c>
      <c r="C21" s="60" t="s">
        <v>23</v>
      </c>
      <c r="D21" s="60" t="s">
        <v>80</v>
      </c>
      <c r="E21" s="60" t="s">
        <v>80</v>
      </c>
      <c r="F21" s="135" t="s">
        <v>80</v>
      </c>
      <c r="G21" s="132" t="s">
        <v>432</v>
      </c>
      <c r="H21" s="131" t="s">
        <v>433</v>
      </c>
      <c r="I21" s="131" t="s">
        <v>434</v>
      </c>
      <c r="J21" s="200" t="s">
        <v>435</v>
      </c>
    </row>
    <row r="22" customHeight="1" spans="1:14">
      <c r="B22" s="180" t="s">
        <v>110</v>
      </c>
      <c r="C22" s="60" t="s">
        <v>23</v>
      </c>
      <c r="D22" s="60" t="s">
        <v>33</v>
      </c>
      <c r="E22" s="60" t="s">
        <v>33</v>
      </c>
      <c r="F22" s="135" t="s">
        <v>80</v>
      </c>
      <c r="G22" s="131" t="s">
        <v>436</v>
      </c>
      <c r="H22" s="131" t="s">
        <v>437</v>
      </c>
      <c r="I22" s="131" t="s">
        <v>438</v>
      </c>
      <c r="J22" s="55" t="s">
        <v>439</v>
      </c>
    </row>
    <row r="23" ht="315" customHeight="1" spans="1:14">
      <c r="B23" s="180" t="s">
        <v>59</v>
      </c>
      <c r="C23" s="60" t="s">
        <v>23</v>
      </c>
      <c r="D23" s="60" t="s">
        <v>80</v>
      </c>
      <c r="E23" s="60" t="s">
        <v>80</v>
      </c>
      <c r="F23" s="135" t="s">
        <v>80</v>
      </c>
      <c r="G23" s="132" t="s">
        <v>440</v>
      </c>
      <c r="H23" s="132" t="s">
        <v>441</v>
      </c>
      <c r="I23" s="131" t="s">
        <v>442</v>
      </c>
      <c r="J23" s="56" t="s">
        <v>443</v>
      </c>
      <c r="M23" s="55" t="s">
        <v>444</v>
      </c>
      <c r="N23" s="55" t="s">
        <v>445</v>
      </c>
    </row>
    <row r="24" ht="27.75" customHeight="1" spans="1:14">
      <c r="B24" s="180" t="s">
        <v>79</v>
      </c>
      <c r="C24" s="60" t="s">
        <v>23</v>
      </c>
      <c r="D24" s="60" t="s">
        <v>80</v>
      </c>
      <c r="E24" s="60" t="s">
        <v>80</v>
      </c>
      <c r="F24" s="135" t="s">
        <v>293</v>
      </c>
      <c r="G24" s="131" t="s">
        <v>446</v>
      </c>
      <c r="H24" s="131" t="s">
        <v>447</v>
      </c>
      <c r="I24" s="131" t="s">
        <v>448</v>
      </c>
      <c r="J24" s="56" t="s">
        <v>449</v>
      </c>
      <c r="M24" s="55" t="s">
        <v>450</v>
      </c>
      <c r="N24" s="55" t="s">
        <v>451</v>
      </c>
    </row>
    <row r="25" customHeight="1" spans="1:14">
      <c r="M25" s="55" t="s">
        <v>452</v>
      </c>
      <c r="N25" s="55" t="s">
        <v>453</v>
      </c>
    </row>
    <row r="31" customHeight="1" spans="1:14">
      <c r="A31" s="56" t="s">
        <v>172</v>
      </c>
    </row>
    <row r="37" ht="52.5" customHeight="1"/>
  </sheetData>
  <mergeCells count="1">
    <mergeCell ref="A31:F37"/>
  </mergeCells>
  <dataValidations count="1">
    <dataValidation type="list" allowBlank="1" showErrorMessage="1" sqref="C2:F2 C9:F20 D3:F8 D25:F27 C21:F24">
      <formula1>"A+,A,A-,B+,B,B-,C+,C"</formula1>
    </dataValidation>
  </dataValidation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t="s">
        <v>110</v>
      </c>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t="str">
        <f>VLOOKUP(D4,'day4'!$B$7:$G$100,2,FALSE)</f>
        <v>A-</v>
      </c>
      <c r="C8" s="158"/>
      <c r="D8" s="198" t="str">
        <f>VLOOKUP(D4,'day4'!$B$7:$G$100,3,FALSE)</f>
        <v>B+</v>
      </c>
      <c r="E8" s="158"/>
      <c r="F8" s="198" t="str">
        <f>VLOOKUP(D4,'day4'!$B$7:$G$100,4,FALSE)</f>
        <v>B+</v>
      </c>
      <c r="G8" s="158"/>
      <c r="H8" s="198" t="str">
        <f>VLOOKUP(D4,'day4'!$B$7:$G$100,5,FALSE)</f>
        <v>B</v>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t="str">
        <f>VLOOKUP(D4,'day4'!$B$7:$G$100,6,FALSE)</f>
        <v>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v>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t="str">
        <f>VLOOKUP(D4,'day4'!$B$7:$Z$100,7,FALSE)</f>
        <v>没有合理分配时间，在一道题上花费了太多时间；没有仔细审题导致数据范围开小。</v>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t="str">
        <f>VLOOKUP(D4,'day4'!$B$7:$Z$100,8,FALSE)</f>
        <v>哈希使用方法，多联系dp题目来帮助更好的设计状态(转移方程)，考试时先从我擅长的题目做起，再去做难的题目，不要被卡太久，太久就换题：）；多做题来锻炼思维能力，可以在做题时更快想出方法</v>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t="str">
        <f>VLOOKUP(D4,'day4'!$B$7:$Z$100,9,FALSE)</f>
        <v>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v>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t="e">
        <f>#REF!</f>
        <v>#REF!</v>
      </c>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Q38"/>
  <sheetViews>
    <sheetView workbookViewId="0">
      <selection activeCell="A1" sqref="A1"/>
    </sheetView>
  </sheetViews>
  <sheetFormatPr defaultColWidth="10" defaultRowHeight="16.5" customHeight="1"/>
  <cols>
    <col min="1" max="1" width="29.375" customWidth="1"/>
    <col min="6" max="11" width="13" customWidth="1"/>
    <col min="15" max="15" width="27.75" customWidth="1"/>
    <col min="16" max="16" width="31.5" customWidth="1"/>
    <col min="17" max="17" width="52.25" customWidth="1"/>
  </cols>
  <sheetData>
    <row r="1" customHeight="1" spans="1:17">
      <c r="A1" s="55" t="s">
        <v>11</v>
      </c>
      <c r="B1" s="55" t="s">
        <v>4</v>
      </c>
      <c r="C1" s="55" t="s">
        <v>13</v>
      </c>
      <c r="D1" s="55" t="s">
        <v>14</v>
      </c>
      <c r="E1" s="55" t="s">
        <v>15</v>
      </c>
      <c r="K1" s="55" t="s">
        <v>458</v>
      </c>
      <c r="L1" s="55" t="s">
        <v>459</v>
      </c>
      <c r="M1" s="55" t="s">
        <v>460</v>
      </c>
      <c r="N1" s="55" t="s">
        <v>461</v>
      </c>
      <c r="O1" s="55" t="s">
        <v>462</v>
      </c>
      <c r="P1" s="55" t="s">
        <v>11</v>
      </c>
      <c r="Q1" s="55" t="s">
        <v>463</v>
      </c>
    </row>
    <row r="2" ht="41.25" customHeight="1" spans="1:17">
      <c r="A2" s="120" t="s">
        <v>464</v>
      </c>
      <c r="B2" s="134" t="s">
        <v>465</v>
      </c>
      <c r="C2" s="55" t="s">
        <v>24</v>
      </c>
      <c r="D2" s="55" t="s">
        <v>24</v>
      </c>
      <c r="E2" s="55" t="s">
        <v>24</v>
      </c>
      <c r="K2" s="55" t="s">
        <v>24</v>
      </c>
      <c r="L2" s="55" t="s">
        <v>80</v>
      </c>
      <c r="M2" s="55" t="s">
        <v>24</v>
      </c>
      <c r="N2" s="55" t="s">
        <v>202</v>
      </c>
      <c r="O2" s="55" t="s">
        <v>80</v>
      </c>
      <c r="P2" s="55" t="s">
        <v>80</v>
      </c>
      <c r="Q2" s="55" t="str">
        <f>A2&amp;P8&amp;O8&amp;K8&amp;L8&amp;M8&amp;N8</f>
        <v>今天的课程主要进行了对于博弈论的学习、以及一道 CSP-S 的压轴题贪吃蛇。</v>
      </c>
    </row>
    <row r="4" customHeight="1" spans="1:17">
      <c r="F4" s="2"/>
      <c r="G4" s="2"/>
      <c r="H4" s="2"/>
      <c r="I4" s="2"/>
      <c r="J4" s="2"/>
      <c r="K4" s="2"/>
      <c r="L4" s="2"/>
      <c r="M4" s="2"/>
      <c r="N4" s="2"/>
      <c r="O4" s="2"/>
      <c r="P4" s="2"/>
    </row>
    <row r="5" customHeight="1" spans="1:17">
      <c r="B5" s="180" t="s">
        <v>74</v>
      </c>
      <c r="C5" s="60" t="s">
        <v>24</v>
      </c>
      <c r="D5" s="60" t="s">
        <v>24</v>
      </c>
      <c r="E5" s="135" t="s">
        <v>116</v>
      </c>
      <c r="F5" s="193"/>
      <c r="G5" s="193"/>
      <c r="H5" s="194"/>
      <c r="I5" s="194"/>
      <c r="J5" s="194"/>
      <c r="K5" s="182"/>
      <c r="L5" s="182"/>
      <c r="M5" s="182"/>
      <c r="N5" s="182"/>
      <c r="O5" s="182"/>
      <c r="P5" s="182"/>
    </row>
    <row r="6" customHeight="1" spans="1:17">
      <c r="B6" s="180" t="s">
        <v>85</v>
      </c>
      <c r="C6" s="60" t="s">
        <v>116</v>
      </c>
      <c r="D6" s="60" t="s">
        <v>24</v>
      </c>
      <c r="E6" s="135" t="s">
        <v>116</v>
      </c>
      <c r="F6" s="193"/>
      <c r="G6" s="194"/>
      <c r="H6" s="194"/>
      <c r="I6" s="194"/>
      <c r="J6" s="194"/>
      <c r="K6" s="182"/>
      <c r="L6" s="182"/>
      <c r="M6" s="182"/>
      <c r="N6" s="182"/>
      <c r="O6" s="182"/>
      <c r="P6" s="182"/>
    </row>
    <row r="7" customHeight="1" spans="1:17">
      <c r="B7" s="180" t="s">
        <v>59</v>
      </c>
      <c r="C7" s="60" t="s">
        <v>24</v>
      </c>
      <c r="D7" s="60" t="s">
        <v>24</v>
      </c>
      <c r="E7" s="135" t="s">
        <v>24</v>
      </c>
      <c r="F7" s="193"/>
      <c r="G7" s="194"/>
      <c r="H7" s="194"/>
      <c r="I7" s="194"/>
      <c r="J7" s="194"/>
      <c r="K7" s="182"/>
      <c r="L7" s="182"/>
      <c r="M7" s="182"/>
      <c r="N7" s="182"/>
      <c r="O7" s="182"/>
      <c r="P7" s="182"/>
    </row>
    <row r="8" customHeight="1" spans="1:17">
      <c r="B8" s="180" t="s">
        <v>41</v>
      </c>
      <c r="C8" s="60" t="s">
        <v>24</v>
      </c>
      <c r="D8" s="60" t="s">
        <v>23</v>
      </c>
      <c r="E8" s="135" t="s">
        <v>24</v>
      </c>
      <c r="F8" s="193"/>
      <c r="G8" s="180"/>
      <c r="H8" s="194"/>
      <c r="I8" s="194"/>
      <c r="J8" s="194"/>
      <c r="K8" s="182"/>
      <c r="L8" s="182"/>
      <c r="M8" s="182"/>
      <c r="N8" s="182"/>
      <c r="O8" s="182"/>
      <c r="P8" s="182"/>
    </row>
    <row r="9" customHeight="1" spans="1:17">
      <c r="B9" s="180" t="s">
        <v>69</v>
      </c>
      <c r="C9" s="60" t="s">
        <v>23</v>
      </c>
      <c r="D9" s="60" t="s">
        <v>23</v>
      </c>
      <c r="E9" s="135" t="s">
        <v>24</v>
      </c>
      <c r="F9" s="194"/>
      <c r="G9" s="195"/>
      <c r="H9" s="194"/>
      <c r="I9" s="194"/>
      <c r="J9" s="194"/>
      <c r="K9" s="182"/>
      <c r="L9" s="182"/>
      <c r="M9" s="182"/>
      <c r="N9" s="182"/>
      <c r="O9" s="182"/>
      <c r="P9" s="182"/>
    </row>
    <row r="10" customHeight="1" spans="1:17">
      <c r="B10" s="180" t="s">
        <v>22</v>
      </c>
      <c r="C10" s="60" t="s">
        <v>23</v>
      </c>
      <c r="D10" s="60" t="s">
        <v>23</v>
      </c>
      <c r="E10" s="135" t="s">
        <v>23</v>
      </c>
      <c r="F10" s="194"/>
      <c r="G10" s="193"/>
      <c r="H10" s="194"/>
      <c r="I10" s="194"/>
      <c r="J10" s="194"/>
      <c r="K10" s="182"/>
      <c r="L10" s="182"/>
      <c r="M10" s="182"/>
      <c r="N10" s="182"/>
      <c r="O10" s="182"/>
      <c r="P10" s="182"/>
    </row>
    <row r="11" customHeight="1" spans="1:17">
      <c r="B11" s="180" t="s">
        <v>95</v>
      </c>
      <c r="C11" s="60" t="s">
        <v>23</v>
      </c>
      <c r="D11" s="60" t="s">
        <v>23</v>
      </c>
      <c r="E11" s="135" t="s">
        <v>23</v>
      </c>
      <c r="F11" s="193"/>
      <c r="G11" s="194"/>
      <c r="H11" s="194"/>
      <c r="I11" s="194"/>
      <c r="J11" s="194"/>
      <c r="K11" s="182"/>
      <c r="L11" s="182"/>
      <c r="M11" s="182"/>
      <c r="N11" s="182"/>
      <c r="O11" s="182"/>
      <c r="P11" s="182"/>
    </row>
    <row r="12" customHeight="1" spans="1:17">
      <c r="B12" s="180" t="s">
        <v>79</v>
      </c>
      <c r="C12" s="60" t="s">
        <v>23</v>
      </c>
      <c r="D12" s="60" t="s">
        <v>23</v>
      </c>
      <c r="E12" s="135" t="s">
        <v>23</v>
      </c>
      <c r="F12" s="194"/>
      <c r="G12" s="194"/>
      <c r="H12" s="194"/>
      <c r="I12" s="194"/>
      <c r="J12" s="194"/>
      <c r="K12" s="182"/>
      <c r="L12" s="182"/>
      <c r="M12" s="182"/>
      <c r="N12" s="182"/>
      <c r="O12" s="182"/>
      <c r="P12" s="182"/>
    </row>
    <row r="13" customHeight="1" spans="1:17">
      <c r="B13" s="180" t="s">
        <v>90</v>
      </c>
      <c r="C13" s="60" t="s">
        <v>23</v>
      </c>
      <c r="D13" s="60" t="s">
        <v>23</v>
      </c>
      <c r="E13" s="135" t="s">
        <v>23</v>
      </c>
      <c r="F13" s="193"/>
      <c r="G13" s="194"/>
      <c r="H13" s="194"/>
      <c r="I13" s="194"/>
      <c r="J13" s="194"/>
      <c r="K13" s="182"/>
      <c r="L13" s="182"/>
      <c r="M13" s="182"/>
      <c r="N13" s="182"/>
      <c r="O13" s="182"/>
      <c r="P13" s="182"/>
    </row>
    <row r="14" customHeight="1" spans="1:17">
      <c r="B14" s="180" t="s">
        <v>32</v>
      </c>
      <c r="C14" s="60" t="s">
        <v>33</v>
      </c>
      <c r="D14" s="60" t="s">
        <v>33</v>
      </c>
      <c r="E14" s="135" t="s">
        <v>23</v>
      </c>
      <c r="F14" s="194"/>
      <c r="G14" s="193"/>
      <c r="H14" s="194"/>
      <c r="I14" s="194"/>
      <c r="J14" s="194"/>
      <c r="K14" s="182"/>
      <c r="L14" s="182"/>
      <c r="M14" s="182"/>
      <c r="N14" s="182"/>
      <c r="O14" s="182"/>
      <c r="P14" s="182"/>
    </row>
    <row r="15" customHeight="1" spans="1:17">
      <c r="B15" s="180" t="s">
        <v>64</v>
      </c>
      <c r="C15" s="60" t="s">
        <v>33</v>
      </c>
      <c r="D15" s="60" t="s">
        <v>33</v>
      </c>
      <c r="E15" s="135" t="s">
        <v>33</v>
      </c>
      <c r="F15" s="194"/>
      <c r="G15" s="194"/>
      <c r="H15" s="194"/>
      <c r="I15" s="194"/>
      <c r="J15" s="194"/>
      <c r="K15" s="182"/>
      <c r="L15" s="182"/>
      <c r="M15" s="182"/>
      <c r="N15" s="182"/>
      <c r="O15" s="182"/>
      <c r="P15" s="182"/>
    </row>
    <row r="16" customHeight="1" spans="1:17">
      <c r="B16" s="180" t="s">
        <v>105</v>
      </c>
      <c r="C16" s="60" t="s">
        <v>33</v>
      </c>
      <c r="D16" s="60" t="s">
        <v>33</v>
      </c>
      <c r="E16" s="135" t="s">
        <v>33</v>
      </c>
      <c r="F16" s="194"/>
      <c r="G16" s="194"/>
      <c r="H16" s="194"/>
      <c r="I16" s="194"/>
      <c r="J16" s="194"/>
      <c r="K16" s="182"/>
      <c r="L16" s="182"/>
      <c r="M16" s="182"/>
      <c r="N16" s="182"/>
      <c r="O16" s="182"/>
      <c r="P16" s="182"/>
    </row>
    <row r="17" customHeight="1" spans="1:16">
      <c r="B17" s="180" t="s">
        <v>110</v>
      </c>
      <c r="C17" s="60" t="s">
        <v>80</v>
      </c>
      <c r="D17" s="60" t="s">
        <v>80</v>
      </c>
      <c r="E17" s="135" t="s">
        <v>80</v>
      </c>
      <c r="F17" s="194"/>
      <c r="G17" s="194"/>
      <c r="H17" s="194"/>
      <c r="I17" s="194"/>
      <c r="J17" s="194"/>
      <c r="K17" s="182"/>
      <c r="L17" s="182"/>
      <c r="M17" s="182"/>
      <c r="N17" s="182"/>
      <c r="O17" s="182"/>
      <c r="P17" s="182"/>
    </row>
    <row r="18" customHeight="1" spans="1:16">
      <c r="B18" s="180" t="s">
        <v>54</v>
      </c>
      <c r="C18" s="60" t="s">
        <v>33</v>
      </c>
      <c r="D18" s="60" t="s">
        <v>33</v>
      </c>
      <c r="E18" s="135" t="s">
        <v>80</v>
      </c>
      <c r="F18" s="194"/>
      <c r="G18" s="194"/>
      <c r="H18" s="194"/>
      <c r="I18" s="194"/>
      <c r="J18" s="194"/>
      <c r="K18" s="182"/>
      <c r="L18" s="182"/>
      <c r="M18" s="182"/>
      <c r="N18" s="182"/>
      <c r="O18" s="182"/>
      <c r="P18" s="182"/>
    </row>
    <row r="19" customHeight="1" spans="1:16">
      <c r="B19" s="180" t="s">
        <v>100</v>
      </c>
      <c r="C19" s="60" t="s">
        <v>80</v>
      </c>
      <c r="D19" s="60" t="s">
        <v>80</v>
      </c>
      <c r="E19" s="135" t="s">
        <v>80</v>
      </c>
      <c r="F19" s="194"/>
      <c r="G19" s="194"/>
      <c r="H19" s="194"/>
      <c r="I19" s="194"/>
      <c r="J19" s="194"/>
      <c r="K19" s="182"/>
      <c r="L19" s="182"/>
      <c r="M19" s="182"/>
      <c r="N19" s="182"/>
      <c r="O19" s="182"/>
      <c r="P19" s="182"/>
    </row>
    <row r="20" customHeight="1" spans="1:16">
      <c r="B20" s="180" t="s">
        <v>49</v>
      </c>
      <c r="C20" s="60" t="s">
        <v>80</v>
      </c>
      <c r="D20" s="60" t="s">
        <v>80</v>
      </c>
      <c r="E20" s="135" t="s">
        <v>293</v>
      </c>
      <c r="F20" s="194"/>
      <c r="G20" s="194"/>
      <c r="H20" s="194"/>
      <c r="I20" s="194"/>
      <c r="J20" s="194"/>
      <c r="K20" s="182"/>
      <c r="L20" s="182"/>
      <c r="M20" s="182"/>
      <c r="N20" s="182"/>
      <c r="O20" s="182"/>
      <c r="P20" s="182"/>
    </row>
    <row r="32" customHeight="1" spans="1:16">
      <c r="A32" s="56" t="s">
        <v>172</v>
      </c>
    </row>
  </sheetData>
  <mergeCells count="1">
    <mergeCell ref="A32:M38"/>
  </mergeCells>
  <dataValidations count="2">
    <dataValidation type="list" allowBlank="1" showErrorMessage="1" sqref="C2:P2">
      <formula1>"A,B,C"</formula1>
    </dataValidation>
    <dataValidation type="list" allowBlank="1" showErrorMessage="1" sqref="C5:E16 C17:E20">
      <formula1>"A+,A,A-,B+,B,B-,C+,C"</formula1>
    </dataValidation>
  </dataValidation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R26"/>
  <sheetViews>
    <sheetView workbookViewId="0">
      <selection activeCell="A1" sqref="A1:K3"/>
    </sheetView>
  </sheetViews>
  <sheetFormatPr defaultColWidth="10" defaultRowHeight="16.5" customHeight="1"/>
  <sheetData>
    <row r="1" customHeight="1" spans="1:18">
      <c r="A1" s="181" t="s">
        <v>466</v>
      </c>
      <c r="B1" s="2"/>
      <c r="C1" s="2"/>
      <c r="D1" s="2"/>
      <c r="E1" s="2"/>
      <c r="F1" s="2"/>
      <c r="G1" s="2"/>
      <c r="H1" s="2"/>
      <c r="I1" s="2"/>
      <c r="J1" s="2"/>
      <c r="K1" s="2"/>
      <c r="L1" s="182"/>
      <c r="M1" s="182"/>
      <c r="N1" s="182"/>
      <c r="O1" s="182"/>
      <c r="P1" s="182"/>
      <c r="Q1" s="182"/>
      <c r="R1" s="182"/>
    </row>
    <row r="2" customHeight="1" spans="1:18">
      <c r="A2" s="2"/>
      <c r="B2" s="2"/>
      <c r="C2" s="2"/>
      <c r="D2" s="2"/>
      <c r="E2" s="2"/>
      <c r="F2" s="2"/>
      <c r="G2" s="2"/>
      <c r="H2" s="2"/>
      <c r="I2" s="2"/>
      <c r="J2" s="2"/>
      <c r="K2" s="2"/>
      <c r="L2" s="182"/>
      <c r="M2" s="182"/>
      <c r="N2" s="182"/>
      <c r="O2" s="182"/>
      <c r="P2" s="182"/>
      <c r="Q2" s="182"/>
      <c r="R2" s="182"/>
    </row>
    <row r="3" customHeight="1" spans="1:18">
      <c r="A3" s="2"/>
      <c r="B3" s="2"/>
      <c r="C3" s="2"/>
      <c r="D3" s="2"/>
      <c r="E3" s="2"/>
      <c r="F3" s="2"/>
      <c r="G3" s="2"/>
      <c r="H3" s="2"/>
      <c r="I3" s="2"/>
      <c r="J3" s="2"/>
      <c r="K3" s="2"/>
      <c r="L3" s="182"/>
      <c r="M3" s="182"/>
      <c r="N3" s="182"/>
      <c r="O3" s="182"/>
      <c r="P3" s="182"/>
      <c r="Q3" s="182"/>
      <c r="R3" s="182"/>
    </row>
    <row r="4" ht="29.25" customHeight="1" spans="1:18">
      <c r="A4" s="183" t="s">
        <v>467</v>
      </c>
      <c r="B4" s="183" t="s">
        <v>468</v>
      </c>
      <c r="C4" s="183" t="s">
        <v>469</v>
      </c>
      <c r="D4" s="183" t="s">
        <v>470</v>
      </c>
      <c r="E4" s="183"/>
      <c r="F4" s="183"/>
      <c r="G4" s="183"/>
      <c r="H4" s="184" t="s">
        <v>471</v>
      </c>
      <c r="I4" s="184" t="s">
        <v>472</v>
      </c>
      <c r="J4" s="184" t="s">
        <v>473</v>
      </c>
      <c r="K4" s="184" t="s">
        <v>474</v>
      </c>
      <c r="L4" s="182" t="s">
        <v>475</v>
      </c>
      <c r="M4" s="182" t="s">
        <v>476</v>
      </c>
      <c r="N4" s="182" t="s">
        <v>477</v>
      </c>
      <c r="O4" s="182" t="s">
        <v>478</v>
      </c>
      <c r="P4" s="182" t="s">
        <v>462</v>
      </c>
      <c r="Q4" s="182" t="s">
        <v>463</v>
      </c>
      <c r="R4" s="182"/>
    </row>
    <row r="5" customHeight="1" spans="1:18">
      <c r="A5" s="180">
        <v>1</v>
      </c>
      <c r="B5" s="180" t="s">
        <v>74</v>
      </c>
      <c r="C5" s="180" t="s">
        <v>74</v>
      </c>
      <c r="D5" s="192">
        <v>224</v>
      </c>
      <c r="E5" s="60" t="s">
        <v>24</v>
      </c>
      <c r="F5" s="60" t="s">
        <v>24</v>
      </c>
      <c r="G5" s="135" t="s">
        <v>116</v>
      </c>
      <c r="H5" s="193">
        <v>100</v>
      </c>
      <c r="I5" s="193">
        <v>100</v>
      </c>
      <c r="J5" s="194">
        <v>4</v>
      </c>
      <c r="K5" s="194">
        <v>20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IF(D5&lt;20,"C",IF(RANK(D5,$D$5:$D$20,0)&lt;=ROUNDUP(COUNT($D$5:$D$20)*25%,0),"A",IF(RANK(D5,$D$5:$D$20,0)&lt;=ROUNDUP(COUNT($D$5:$D$20)*50%,0),"A-",IF(RANK(D5,$D$5:$D$20,0)&lt;=ROUNDUP(COUNT($D$5:$D$20)*75%,0),"B+","B"))))</f>
        <v>A</v>
      </c>
      <c r="Q5"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5&amp;"在今天的测试中表现为"&amp;P5&amp;"。"&amp;IF(P5="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5="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5="B+","表现良好，基本掌握知识点，能够完成多数任务，思路有时不够稳定。课堂学习积极，但在题目分析深度和解题完整性上仍有不足，需要进一步提升。后续会对孩子加强训练的系统性，多总结解题套路以增强稳健性。",IF(P5="B","完成情况不错，能理解部分知识，但在综合运用方面有一定困难。遇到复杂题目时容易卡壳，说明理解尚不够牢固，基础需要更扎实。后续会对孩子分阶段巩固基础，逐步增加难度训练，以提高整体水平。",IF(P5="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梓涵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5" s="182"/>
    </row>
    <row r="6" customHeight="1" spans="1:18">
      <c r="A6" s="180">
        <v>2</v>
      </c>
      <c r="B6" s="180" t="s">
        <v>85</v>
      </c>
      <c r="C6" s="180" t="s">
        <v>85</v>
      </c>
      <c r="D6" s="192">
        <v>196</v>
      </c>
      <c r="E6" s="60" t="s">
        <v>116</v>
      </c>
      <c r="F6" s="60" t="s">
        <v>24</v>
      </c>
      <c r="G6" s="135" t="s">
        <v>116</v>
      </c>
      <c r="H6" s="193">
        <v>100</v>
      </c>
      <c r="I6" s="194">
        <v>96</v>
      </c>
      <c r="J6" s="194">
        <v>0</v>
      </c>
      <c r="K6" s="194">
        <v>0</v>
      </c>
      <c r="L6" s="182" t="str">
        <f t="shared" si="0"/>
        <v>A</v>
      </c>
      <c r="M6" s="182" t="str">
        <f t="shared" si="1"/>
        <v>A-</v>
      </c>
      <c r="N6" s="182" t="str">
        <f t="shared" si="2"/>
        <v>C</v>
      </c>
      <c r="O6" s="182" t="str">
        <f t="shared" si="3"/>
        <v>C</v>
      </c>
      <c r="P6" s="182" t="str">
        <f t="shared" si="4"/>
        <v>A</v>
      </c>
      <c r="Q6" s="182" t="s">
        <v>479</v>
      </c>
      <c r="R6" s="182"/>
    </row>
    <row r="7" customHeight="1" spans="1:18">
      <c r="A7" s="180">
        <v>3</v>
      </c>
      <c r="B7" s="180" t="s">
        <v>59</v>
      </c>
      <c r="C7" s="180" t="s">
        <v>59</v>
      </c>
      <c r="D7" s="192">
        <v>192</v>
      </c>
      <c r="E7" s="60" t="s">
        <v>24</v>
      </c>
      <c r="F7" s="60" t="s">
        <v>24</v>
      </c>
      <c r="G7" s="135" t="s">
        <v>24</v>
      </c>
      <c r="H7" s="193">
        <v>100</v>
      </c>
      <c r="I7" s="194">
        <v>44</v>
      </c>
      <c r="J7" s="194">
        <v>4</v>
      </c>
      <c r="K7" s="194">
        <v>44</v>
      </c>
      <c r="L7" s="182" t="str">
        <f t="shared" si="0"/>
        <v>A</v>
      </c>
      <c r="M7" s="182" t="str">
        <f t="shared" si="1"/>
        <v>A-</v>
      </c>
      <c r="N7" s="182" t="str">
        <f t="shared" si="2"/>
        <v>A</v>
      </c>
      <c r="O7" s="182" t="str">
        <f t="shared" si="3"/>
        <v>A</v>
      </c>
      <c r="P7" s="182" t="str">
        <f t="shared" si="4"/>
        <v>A</v>
      </c>
      <c r="Q7" s="182" t="s">
        <v>480</v>
      </c>
      <c r="R7" s="182"/>
    </row>
    <row r="8" customHeight="1" spans="1:18">
      <c r="A8" s="180">
        <v>4</v>
      </c>
      <c r="B8" s="180" t="s">
        <v>41</v>
      </c>
      <c r="C8" s="180" t="s">
        <v>41</v>
      </c>
      <c r="D8" s="192">
        <v>184</v>
      </c>
      <c r="E8" s="60" t="s">
        <v>24</v>
      </c>
      <c r="F8" s="60" t="s">
        <v>23</v>
      </c>
      <c r="G8" s="135" t="s">
        <v>24</v>
      </c>
      <c r="H8" s="193">
        <v>100</v>
      </c>
      <c r="I8" s="180">
        <v>56</v>
      </c>
      <c r="J8" s="194">
        <v>8</v>
      </c>
      <c r="K8" s="194">
        <v>20</v>
      </c>
      <c r="L8" s="182" t="str">
        <f t="shared" si="0"/>
        <v>A</v>
      </c>
      <c r="M8" s="182" t="str">
        <f t="shared" si="1"/>
        <v>A-</v>
      </c>
      <c r="N8" s="182" t="str">
        <f t="shared" si="2"/>
        <v>A</v>
      </c>
      <c r="O8" s="182" t="str">
        <f t="shared" si="3"/>
        <v>A-</v>
      </c>
      <c r="P8" s="182" t="str">
        <f t="shared" si="4"/>
        <v>A</v>
      </c>
      <c r="Q8" s="182" t="str">
        <f t="shared" ref="Q8:Q17" si="5">"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8&amp;"在今天的测试中表现为"&amp;P8&amp;"。"&amp;IF(P8="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8="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8="B+","表现良好，基本掌握知识点，能够完成多数任务，思路有时不够稳定。课堂学习积极，但在题目分析深度和解题完整性上仍有不足，需要进一步提升。后续会对孩子加强训练的系统性，多总结解题套路以增强稳健性。",IF(P8="B","完成情况不错，能理解部分知识，但在综合运用方面有一定困难。遇到复杂题目时容易卡壳，说明理解尚不够牢固，基础需要更扎实。后续会对孩子分阶段巩固基础，逐步增加难度训练，以提高整体水平。",IF(P8="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祁靖轩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8" s="182"/>
    </row>
    <row r="9" customHeight="1" spans="1:18">
      <c r="A9" s="180">
        <v>5</v>
      </c>
      <c r="B9" s="180" t="s">
        <v>69</v>
      </c>
      <c r="C9" s="180" t="s">
        <v>69</v>
      </c>
      <c r="D9" s="192">
        <v>164</v>
      </c>
      <c r="E9" s="60" t="s">
        <v>23</v>
      </c>
      <c r="F9" s="60" t="s">
        <v>23</v>
      </c>
      <c r="G9" s="135" t="s">
        <v>24</v>
      </c>
      <c r="H9" s="194">
        <v>60</v>
      </c>
      <c r="I9" s="195">
        <v>100</v>
      </c>
      <c r="J9" s="194">
        <v>4</v>
      </c>
      <c r="K9" s="194">
        <v>0</v>
      </c>
      <c r="L9" s="182" t="str">
        <f t="shared" si="0"/>
        <v>B+</v>
      </c>
      <c r="M9" s="182" t="str">
        <f t="shared" si="1"/>
        <v>A</v>
      </c>
      <c r="N9" s="182" t="str">
        <f t="shared" si="2"/>
        <v>A</v>
      </c>
      <c r="O9" s="182" t="str">
        <f t="shared" si="3"/>
        <v>C</v>
      </c>
      <c r="P9" s="182" t="str">
        <f t="shared" si="4"/>
        <v>A-</v>
      </c>
      <c r="Q9"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熊子轩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9" s="182"/>
    </row>
    <row r="10" customHeight="1" spans="1:18">
      <c r="A10" s="180">
        <v>6</v>
      </c>
      <c r="B10" s="180" t="s">
        <v>22</v>
      </c>
      <c r="C10" s="180" t="s">
        <v>22</v>
      </c>
      <c r="D10" s="192">
        <v>152</v>
      </c>
      <c r="E10" s="60" t="s">
        <v>23</v>
      </c>
      <c r="F10" s="60" t="s">
        <v>23</v>
      </c>
      <c r="G10" s="135" t="s">
        <v>23</v>
      </c>
      <c r="H10" s="194">
        <v>20</v>
      </c>
      <c r="I10" s="193">
        <v>100</v>
      </c>
      <c r="J10" s="194">
        <v>4</v>
      </c>
      <c r="K10" s="194">
        <v>28</v>
      </c>
      <c r="L10" s="182" t="str">
        <f t="shared" si="0"/>
        <v>B+</v>
      </c>
      <c r="M10" s="182" t="str">
        <f t="shared" si="1"/>
        <v>A</v>
      </c>
      <c r="N10" s="182" t="str">
        <f t="shared" si="2"/>
        <v>A</v>
      </c>
      <c r="O10" s="182" t="str">
        <f t="shared" si="3"/>
        <v>A</v>
      </c>
      <c r="P10" s="182" t="str">
        <f t="shared" si="4"/>
        <v>A-</v>
      </c>
      <c r="Q10"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陈一实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0" s="182"/>
    </row>
    <row r="11" customHeight="1" spans="1:18">
      <c r="A11" s="180">
        <v>7</v>
      </c>
      <c r="B11" s="180" t="s">
        <v>95</v>
      </c>
      <c r="C11" s="180" t="s">
        <v>95</v>
      </c>
      <c r="D11" s="192">
        <v>146</v>
      </c>
      <c r="E11" s="60" t="s">
        <v>23</v>
      </c>
      <c r="F11" s="60" t="s">
        <v>23</v>
      </c>
      <c r="G11" s="135" t="s">
        <v>23</v>
      </c>
      <c r="H11" s="193">
        <v>100</v>
      </c>
      <c r="I11" s="194">
        <v>28</v>
      </c>
      <c r="J11" s="194">
        <v>6</v>
      </c>
      <c r="K11" s="194">
        <v>12</v>
      </c>
      <c r="L11" s="182" t="str">
        <f t="shared" si="0"/>
        <v>A</v>
      </c>
      <c r="M11" s="182" t="str">
        <f t="shared" si="1"/>
        <v>B+</v>
      </c>
      <c r="N11" s="182" t="str">
        <f t="shared" si="2"/>
        <v>A</v>
      </c>
      <c r="O11" s="182" t="str">
        <f t="shared" si="3"/>
        <v>B</v>
      </c>
      <c r="P11" s="182" t="str">
        <f t="shared" si="4"/>
        <v>A-</v>
      </c>
      <c r="Q11"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郭维皓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1" s="182"/>
    </row>
    <row r="12" customHeight="1" spans="1:18">
      <c r="A12" s="180">
        <v>8</v>
      </c>
      <c r="B12" s="180" t="s">
        <v>79</v>
      </c>
      <c r="C12" s="180" t="s">
        <v>79</v>
      </c>
      <c r="D12" s="192">
        <v>120</v>
      </c>
      <c r="E12" s="60" t="s">
        <v>23</v>
      </c>
      <c r="F12" s="60" t="s">
        <v>23</v>
      </c>
      <c r="G12" s="135" t="s">
        <v>23</v>
      </c>
      <c r="H12" s="194">
        <v>72</v>
      </c>
      <c r="I12" s="194">
        <v>44</v>
      </c>
      <c r="J12" s="194">
        <v>4</v>
      </c>
      <c r="K12" s="194">
        <v>0</v>
      </c>
      <c r="L12" s="182" t="str">
        <f t="shared" si="0"/>
        <v>B+</v>
      </c>
      <c r="M12" s="182" t="str">
        <f t="shared" si="1"/>
        <v>A-</v>
      </c>
      <c r="N12" s="182" t="str">
        <f t="shared" si="2"/>
        <v>A</v>
      </c>
      <c r="O12" s="182" t="str">
        <f t="shared" si="3"/>
        <v>C</v>
      </c>
      <c r="P12" s="182" t="str">
        <f t="shared" si="4"/>
        <v>A-</v>
      </c>
      <c r="Q12"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邓宇然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2" s="182"/>
    </row>
    <row r="13" customHeight="1" spans="1:18">
      <c r="A13" s="180">
        <v>9</v>
      </c>
      <c r="B13" s="180" t="s">
        <v>90</v>
      </c>
      <c r="C13" s="180" t="s">
        <v>90</v>
      </c>
      <c r="D13" s="192">
        <v>112</v>
      </c>
      <c r="E13" s="60" t="s">
        <v>23</v>
      </c>
      <c r="F13" s="60" t="s">
        <v>23</v>
      </c>
      <c r="G13" s="135" t="s">
        <v>23</v>
      </c>
      <c r="H13" s="193">
        <v>100</v>
      </c>
      <c r="I13" s="194">
        <v>8</v>
      </c>
      <c r="J13" s="194">
        <v>4</v>
      </c>
      <c r="K13" s="194">
        <v>0</v>
      </c>
      <c r="L13" s="182" t="str">
        <f t="shared" si="0"/>
        <v>A</v>
      </c>
      <c r="M13" s="182" t="str">
        <f t="shared" si="1"/>
        <v>B</v>
      </c>
      <c r="N13" s="182" t="str">
        <f t="shared" si="2"/>
        <v>A</v>
      </c>
      <c r="O13" s="182" t="str">
        <f t="shared" si="3"/>
        <v>C</v>
      </c>
      <c r="P13" s="182" t="str">
        <f t="shared" si="4"/>
        <v>B+</v>
      </c>
      <c r="Q13"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练皓文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3" s="182"/>
    </row>
    <row r="14" customHeight="1" spans="1:18">
      <c r="A14" s="180">
        <v>10</v>
      </c>
      <c r="B14" s="180" t="s">
        <v>32</v>
      </c>
      <c r="C14" s="180" t="s">
        <v>32</v>
      </c>
      <c r="D14" s="192">
        <v>104</v>
      </c>
      <c r="E14" s="60" t="s">
        <v>33</v>
      </c>
      <c r="F14" s="60" t="s">
        <v>33</v>
      </c>
      <c r="G14" s="135" t="s">
        <v>23</v>
      </c>
      <c r="H14" s="194">
        <v>0</v>
      </c>
      <c r="I14" s="193">
        <v>100</v>
      </c>
      <c r="J14" s="194">
        <v>4</v>
      </c>
      <c r="K14" s="194">
        <v>0</v>
      </c>
      <c r="L14" s="182" t="str">
        <f t="shared" si="0"/>
        <v>C</v>
      </c>
      <c r="M14" s="182" t="str">
        <f t="shared" si="1"/>
        <v>A</v>
      </c>
      <c r="N14" s="182" t="str">
        <f t="shared" si="2"/>
        <v>A</v>
      </c>
      <c r="O14" s="182" t="str">
        <f t="shared" si="3"/>
        <v>C</v>
      </c>
      <c r="P14" s="182" t="str">
        <f t="shared" si="4"/>
        <v>B+</v>
      </c>
      <c r="Q14"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何奇阳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4" s="182"/>
    </row>
    <row r="15" customHeight="1" spans="1:18">
      <c r="A15" s="180">
        <v>10</v>
      </c>
      <c r="B15" s="180" t="s">
        <v>64</v>
      </c>
      <c r="C15" s="180" t="s">
        <v>64</v>
      </c>
      <c r="D15" s="192">
        <v>104</v>
      </c>
      <c r="E15" s="60" t="s">
        <v>33</v>
      </c>
      <c r="F15" s="60" t="s">
        <v>33</v>
      </c>
      <c r="G15" s="135" t="s">
        <v>33</v>
      </c>
      <c r="H15" s="194">
        <v>76</v>
      </c>
      <c r="I15" s="194">
        <v>24</v>
      </c>
      <c r="J15" s="194">
        <v>4</v>
      </c>
      <c r="K15" s="194">
        <v>0</v>
      </c>
      <c r="L15" s="182" t="str">
        <f t="shared" si="0"/>
        <v>A-</v>
      </c>
      <c r="M15" s="182" t="str">
        <f t="shared" si="1"/>
        <v>B</v>
      </c>
      <c r="N15" s="182" t="str">
        <f t="shared" si="2"/>
        <v>A</v>
      </c>
      <c r="O15" s="182" t="str">
        <f t="shared" si="3"/>
        <v>C</v>
      </c>
      <c r="P15" s="182" t="str">
        <f t="shared" si="4"/>
        <v>B+</v>
      </c>
      <c r="Q15"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杜星澎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5" s="182"/>
    </row>
    <row r="16" customHeight="1" spans="1:18">
      <c r="A16" s="180">
        <v>12</v>
      </c>
      <c r="B16" s="180" t="s">
        <v>105</v>
      </c>
      <c r="C16" s="180" t="s">
        <v>105</v>
      </c>
      <c r="D16" s="192">
        <v>64</v>
      </c>
      <c r="E16" s="60" t="s">
        <v>33</v>
      </c>
      <c r="F16" s="60" t="s">
        <v>33</v>
      </c>
      <c r="G16" s="135" t="s">
        <v>33</v>
      </c>
      <c r="H16" s="194">
        <v>20</v>
      </c>
      <c r="I16" s="194">
        <v>40</v>
      </c>
      <c r="J16" s="194">
        <v>4</v>
      </c>
      <c r="K16" s="194">
        <v>0</v>
      </c>
      <c r="L16" s="182" t="str">
        <f t="shared" si="0"/>
        <v>B+</v>
      </c>
      <c r="M16" s="182" t="str">
        <f t="shared" si="1"/>
        <v>B+</v>
      </c>
      <c r="N16" s="182" t="str">
        <f t="shared" si="2"/>
        <v>A</v>
      </c>
      <c r="O16" s="182" t="str">
        <f t="shared" si="3"/>
        <v>C</v>
      </c>
      <c r="P16" s="182" t="str">
        <f t="shared" si="4"/>
        <v>B+</v>
      </c>
      <c r="Q16"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余廷锴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6" s="182"/>
    </row>
    <row r="17" customHeight="1" spans="1:18">
      <c r="A17" s="180">
        <v>13</v>
      </c>
      <c r="B17" s="180" t="s">
        <v>110</v>
      </c>
      <c r="C17" s="180" t="s">
        <v>110</v>
      </c>
      <c r="D17" s="192">
        <v>52</v>
      </c>
      <c r="E17" s="60" t="s">
        <v>80</v>
      </c>
      <c r="F17" s="60" t="s">
        <v>80</v>
      </c>
      <c r="G17" s="135" t="s">
        <v>80</v>
      </c>
      <c r="H17" s="194">
        <v>44</v>
      </c>
      <c r="I17" s="194">
        <v>4</v>
      </c>
      <c r="J17" s="194">
        <v>4</v>
      </c>
      <c r="K17" s="194">
        <v>0</v>
      </c>
      <c r="L17" s="182" t="str">
        <f t="shared" si="0"/>
        <v>B+</v>
      </c>
      <c r="M17" s="182" t="str">
        <f t="shared" si="1"/>
        <v>B</v>
      </c>
      <c r="N17" s="182" t="str">
        <f t="shared" si="2"/>
        <v>A</v>
      </c>
      <c r="O17" s="182" t="str">
        <f t="shared" si="3"/>
        <v>C</v>
      </c>
      <c r="P17" s="182" t="str">
        <f t="shared" si="4"/>
        <v>B</v>
      </c>
      <c r="Q17"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金智宸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7" s="182"/>
    </row>
    <row r="18" ht="43.5" customHeight="1" spans="1:18">
      <c r="A18" s="180">
        <v>13</v>
      </c>
      <c r="B18" s="180" t="s">
        <v>54</v>
      </c>
      <c r="C18" s="180" t="s">
        <v>54</v>
      </c>
      <c r="D18" s="192">
        <v>52</v>
      </c>
      <c r="E18" s="60" t="s">
        <v>33</v>
      </c>
      <c r="F18" s="60" t="s">
        <v>33</v>
      </c>
      <c r="G18" s="135" t="s">
        <v>80</v>
      </c>
      <c r="H18" s="194">
        <v>0</v>
      </c>
      <c r="I18" s="194">
        <v>28</v>
      </c>
      <c r="J18" s="194">
        <v>4</v>
      </c>
      <c r="K18" s="194">
        <v>20</v>
      </c>
      <c r="L18" s="182" t="str">
        <f t="shared" si="0"/>
        <v>C</v>
      </c>
      <c r="M18" s="182" t="str">
        <f t="shared" si="1"/>
        <v>B+</v>
      </c>
      <c r="N18" s="182" t="str">
        <f t="shared" si="2"/>
        <v>A</v>
      </c>
      <c r="O18" s="182" t="str">
        <f t="shared" si="3"/>
        <v>A-</v>
      </c>
      <c r="P18" s="182" t="str">
        <f t="shared" si="4"/>
        <v>B</v>
      </c>
      <c r="Q18" s="187" t="s">
        <v>481</v>
      </c>
      <c r="R18" s="182"/>
    </row>
    <row r="19" customHeight="1" spans="1:18">
      <c r="A19" s="180">
        <v>13</v>
      </c>
      <c r="B19" s="180" t="s">
        <v>100</v>
      </c>
      <c r="C19" s="180" t="s">
        <v>100</v>
      </c>
      <c r="D19" s="192">
        <v>52</v>
      </c>
      <c r="E19" s="60" t="s">
        <v>80</v>
      </c>
      <c r="F19" s="60" t="s">
        <v>80</v>
      </c>
      <c r="G19" s="135" t="s">
        <v>80</v>
      </c>
      <c r="H19" s="194">
        <v>20</v>
      </c>
      <c r="I19" s="194">
        <v>28</v>
      </c>
      <c r="J19" s="194">
        <v>4</v>
      </c>
      <c r="K19" s="194">
        <v>0</v>
      </c>
      <c r="L19" s="182" t="str">
        <f t="shared" si="0"/>
        <v>B+</v>
      </c>
      <c r="M19" s="182" t="str">
        <f t="shared" si="1"/>
        <v>B+</v>
      </c>
      <c r="N19" s="182" t="str">
        <f t="shared" si="2"/>
        <v>A</v>
      </c>
      <c r="O19" s="182" t="str">
        <f t="shared" si="3"/>
        <v>C</v>
      </c>
      <c r="P19" s="182" t="str">
        <f t="shared" si="4"/>
        <v>B</v>
      </c>
      <c r="Q19"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19&amp;"在今天的测试中表现为"&amp;P19&amp;"。"&amp;IF(P19="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19="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19="B+","表现良好，基本掌握知识点，能够完成多数任务，思路有时不够稳定。课堂学习积极，但在题目分析深度和解题完整性上仍有不足，需要进一步提升。后续会对孩子加强训练的系统性，多总结解题套路以增强稳健性。",IF(P19="B","完成情况不错，能理解部分知识，但在综合运用方面有一定困难。遇到复杂题目时容易卡壳，说明理解尚不够牢固，基础需要更扎实。后续会对孩子分阶段巩固基础，逐步增加难度训练，以提高整体水平。",IF(P19="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世昌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9" s="182"/>
    </row>
    <row r="20" ht="29.25" customHeight="1" spans="1:18">
      <c r="A20" s="180">
        <v>16</v>
      </c>
      <c r="B20" s="180" t="s">
        <v>49</v>
      </c>
      <c r="C20" s="180" t="s">
        <v>49</v>
      </c>
      <c r="D20" s="192">
        <v>48</v>
      </c>
      <c r="E20" s="60" t="s">
        <v>80</v>
      </c>
      <c r="F20" s="60" t="s">
        <v>80</v>
      </c>
      <c r="G20" s="135" t="s">
        <v>293</v>
      </c>
      <c r="H20" s="194">
        <v>20</v>
      </c>
      <c r="I20" s="194">
        <v>24</v>
      </c>
      <c r="J20" s="194">
        <v>4</v>
      </c>
      <c r="K20" s="194">
        <v>0</v>
      </c>
      <c r="L20" s="182" t="str">
        <f t="shared" si="0"/>
        <v>B+</v>
      </c>
      <c r="M20" s="182" t="str">
        <f t="shared" si="1"/>
        <v>B</v>
      </c>
      <c r="N20" s="182" t="str">
        <f t="shared" si="2"/>
        <v>A</v>
      </c>
      <c r="O20" s="182" t="str">
        <f t="shared" si="3"/>
        <v>C</v>
      </c>
      <c r="P20" s="182" t="str">
        <f t="shared" si="4"/>
        <v>B</v>
      </c>
      <c r="Q20" s="187" t="s">
        <v>482</v>
      </c>
      <c r="R20" s="182"/>
    </row>
    <row r="26" ht="29.25" customHeight="1"/>
  </sheetData>
  <mergeCells count="1">
    <mergeCell ref="A1:K3"/>
  </mergeCells>
  <dataValidations count="1">
    <dataValidation type="list" allowBlank="1" showErrorMessage="1" sqref="E5:G16 E17:G20">
      <formula1>"A+,A,A-,B+,B,B-,C+,C"</formula1>
    </dataValidation>
  </dataValidation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23"/>
  <sheetViews>
    <sheetView workbookViewId="0">
      <selection activeCell="A1" sqref="A1"/>
    </sheetView>
  </sheetViews>
  <sheetFormatPr defaultColWidth="10" defaultRowHeight="16.5" customHeight="1"/>
  <sheetData>
    <row r="1" customHeight="1" spans="1:16">
      <c r="A1" s="180" t="s">
        <v>483</v>
      </c>
      <c r="B1" s="180" t="s">
        <v>484</v>
      </c>
      <c r="C1" s="180" t="s">
        <v>4</v>
      </c>
      <c r="D1" s="180"/>
      <c r="E1" s="180"/>
      <c r="F1" s="180"/>
      <c r="G1" s="180"/>
      <c r="H1" s="180"/>
      <c r="I1" s="180"/>
      <c r="J1" s="180"/>
      <c r="K1" s="180"/>
      <c r="L1" s="180"/>
      <c r="M1" s="180"/>
      <c r="N1" s="180"/>
      <c r="O1" s="180"/>
      <c r="P1" s="180"/>
    </row>
    <row r="2" ht="29.25" customHeight="1" spans="1:16">
      <c r="A2" s="180">
        <v>1</v>
      </c>
      <c r="B2" s="180">
        <v>4</v>
      </c>
      <c r="C2" s="180" t="s">
        <v>22</v>
      </c>
      <c r="D2" s="180" t="s">
        <v>22</v>
      </c>
      <c r="E2" s="180" t="s">
        <v>485</v>
      </c>
      <c r="F2" s="180" t="s">
        <v>486</v>
      </c>
      <c r="G2" s="180" t="s">
        <v>487</v>
      </c>
      <c r="H2" s="180" t="s">
        <v>488</v>
      </c>
      <c r="I2" s="180" t="s">
        <v>489</v>
      </c>
      <c r="J2" s="180" t="s">
        <v>490</v>
      </c>
      <c r="K2" s="180" t="s">
        <v>491</v>
      </c>
      <c r="L2" s="180" t="s">
        <v>492</v>
      </c>
      <c r="M2" s="180" t="s">
        <v>493</v>
      </c>
      <c r="N2" s="180" t="s">
        <v>492</v>
      </c>
      <c r="O2" s="180" t="s">
        <v>494</v>
      </c>
      <c r="P2" s="180" t="s">
        <v>495</v>
      </c>
    </row>
    <row r="3" customHeight="1" spans="1:16">
      <c r="B3" s="55" t="s">
        <v>496</v>
      </c>
      <c r="L3" s="55" t="s">
        <v>497</v>
      </c>
      <c r="N3" s="55" t="s">
        <v>498</v>
      </c>
      <c r="O3" s="55" t="s">
        <v>499</v>
      </c>
      <c r="P3" s="55" t="s">
        <v>500</v>
      </c>
    </row>
    <row r="5" ht="29.25" customHeight="1" spans="1:16">
      <c r="A5" s="180">
        <v>2</v>
      </c>
      <c r="B5" s="180">
        <v>4</v>
      </c>
      <c r="C5" s="180" t="s">
        <v>22</v>
      </c>
      <c r="D5" s="180" t="s">
        <v>22</v>
      </c>
      <c r="E5" s="180" t="s">
        <v>501</v>
      </c>
      <c r="F5" s="188"/>
      <c r="G5" s="180" t="s">
        <v>502</v>
      </c>
      <c r="H5" s="180" t="s">
        <v>503</v>
      </c>
      <c r="I5" s="189" t="s">
        <v>504</v>
      </c>
      <c r="J5" s="180" t="s">
        <v>503</v>
      </c>
      <c r="K5" s="180" t="s">
        <v>505</v>
      </c>
      <c r="L5" s="180" t="s">
        <v>506</v>
      </c>
      <c r="M5" s="188"/>
      <c r="N5" s="180" t="s">
        <v>507</v>
      </c>
      <c r="O5" s="180" t="s">
        <v>508</v>
      </c>
      <c r="P5" s="180" t="s">
        <v>492</v>
      </c>
    </row>
    <row r="6" customHeight="1" spans="1:16">
      <c r="B6" s="55" t="s">
        <v>496</v>
      </c>
      <c r="L6" s="55" t="s">
        <v>509</v>
      </c>
      <c r="M6" s="55" t="s">
        <v>509</v>
      </c>
      <c r="N6" s="55" t="s">
        <v>509</v>
      </c>
      <c r="O6" s="55" t="s">
        <v>509</v>
      </c>
      <c r="P6" s="55" t="s">
        <v>509</v>
      </c>
    </row>
    <row r="8" ht="29.25" customHeight="1" spans="1:16">
      <c r="A8" s="180">
        <v>3</v>
      </c>
      <c r="B8" s="180">
        <v>2</v>
      </c>
      <c r="C8" s="180" t="s">
        <v>22</v>
      </c>
      <c r="D8" s="180" t="s">
        <v>22</v>
      </c>
      <c r="E8" s="180" t="s">
        <v>510</v>
      </c>
      <c r="F8" s="180" t="s">
        <v>511</v>
      </c>
      <c r="G8" s="188">
        <v>0</v>
      </c>
      <c r="H8" s="189" t="s">
        <v>512</v>
      </c>
      <c r="I8" s="189" t="s">
        <v>513</v>
      </c>
      <c r="J8" s="180" t="s">
        <v>514</v>
      </c>
      <c r="K8" s="180" t="s">
        <v>492</v>
      </c>
    </row>
    <row r="9" customHeight="1" spans="1:16">
      <c r="G9" s="55" t="s">
        <v>515</v>
      </c>
      <c r="J9" s="55" t="s">
        <v>516</v>
      </c>
      <c r="K9" s="55" t="s">
        <v>517</v>
      </c>
    </row>
    <row r="11" ht="29.25" customHeight="1" spans="1:16">
      <c r="A11" s="180">
        <v>4</v>
      </c>
      <c r="B11" s="180">
        <v>2</v>
      </c>
      <c r="C11" s="180" t="s">
        <v>22</v>
      </c>
      <c r="D11" s="180" t="s">
        <v>22</v>
      </c>
      <c r="E11" s="180" t="s">
        <v>518</v>
      </c>
      <c r="F11" s="180" t="s">
        <v>519</v>
      </c>
      <c r="G11" s="180" t="s">
        <v>520</v>
      </c>
      <c r="H11" s="180" t="s">
        <v>521</v>
      </c>
      <c r="I11" s="180" t="s">
        <v>514</v>
      </c>
      <c r="J11" s="188">
        <v>0</v>
      </c>
      <c r="K11" s="180" t="s">
        <v>522</v>
      </c>
    </row>
    <row r="12" customHeight="1" spans="1:16">
      <c r="G12" s="55" t="s">
        <v>523</v>
      </c>
      <c r="I12" s="55" t="s">
        <v>524</v>
      </c>
      <c r="J12" s="55" t="s">
        <v>525</v>
      </c>
      <c r="K12" s="55" t="s">
        <v>526</v>
      </c>
    </row>
    <row r="14" ht="29.25" customHeight="1" spans="1:16">
      <c r="A14" s="180">
        <v>5</v>
      </c>
      <c r="B14" s="180">
        <v>6</v>
      </c>
      <c r="C14" s="180" t="s">
        <v>22</v>
      </c>
      <c r="D14" s="180" t="s">
        <v>22</v>
      </c>
      <c r="E14" s="180" t="s">
        <v>527</v>
      </c>
      <c r="F14" s="180" t="s">
        <v>528</v>
      </c>
      <c r="G14" s="180" t="s">
        <v>529</v>
      </c>
      <c r="H14" s="180" t="s">
        <v>530</v>
      </c>
      <c r="I14" s="180" t="s">
        <v>531</v>
      </c>
    </row>
    <row r="15" customHeight="1" spans="1:16">
      <c r="F15" s="55" t="s">
        <v>532</v>
      </c>
      <c r="H15" s="55" t="s">
        <v>509</v>
      </c>
      <c r="I15" s="55" t="s">
        <v>517</v>
      </c>
    </row>
    <row r="17" ht="43.5" customHeight="1" spans="1:9">
      <c r="A17" s="133">
        <v>6</v>
      </c>
      <c r="B17" s="190">
        <v>9</v>
      </c>
      <c r="C17" s="180" t="s">
        <v>22</v>
      </c>
      <c r="D17" s="180" t="s">
        <v>22</v>
      </c>
      <c r="E17" s="191" t="s">
        <v>533</v>
      </c>
      <c r="F17" s="191" t="s">
        <v>534</v>
      </c>
      <c r="G17" s="191" t="s">
        <v>535</v>
      </c>
      <c r="H17" s="191" t="s">
        <v>536</v>
      </c>
      <c r="I17" s="191" t="s">
        <v>537</v>
      </c>
    </row>
    <row r="18" customHeight="1" spans="1:9">
      <c r="G18" s="55" t="s">
        <v>538</v>
      </c>
      <c r="H18" s="55" t="s">
        <v>539</v>
      </c>
      <c r="I18" s="55" t="s">
        <v>540</v>
      </c>
    </row>
    <row r="20" ht="43.5" customHeight="1" spans="1:9">
      <c r="A20" s="133">
        <v>7</v>
      </c>
      <c r="B20" s="133">
        <v>1</v>
      </c>
      <c r="C20" s="180" t="s">
        <v>22</v>
      </c>
      <c r="D20" s="180" t="s">
        <v>22</v>
      </c>
      <c r="E20" s="191" t="s">
        <v>541</v>
      </c>
      <c r="F20" s="191" t="s">
        <v>542</v>
      </c>
      <c r="G20" s="191" t="s">
        <v>543</v>
      </c>
      <c r="H20" s="191" t="s">
        <v>544</v>
      </c>
      <c r="I20" s="191" t="s">
        <v>545</v>
      </c>
    </row>
    <row r="21" customHeight="1" spans="1:9">
      <c r="A21" s="133"/>
      <c r="B21" s="133"/>
      <c r="C21" s="133"/>
      <c r="D21" s="133"/>
      <c r="E21" s="133"/>
      <c r="F21" s="133"/>
      <c r="G21" s="133" t="s">
        <v>546</v>
      </c>
      <c r="H21" s="133" t="s">
        <v>547</v>
      </c>
      <c r="I21" s="133" t="s">
        <v>539</v>
      </c>
    </row>
    <row r="23" ht="43.5" customHeight="1" spans="1:9">
      <c r="A23" s="133">
        <v>8</v>
      </c>
      <c r="B23" s="133">
        <v>1</v>
      </c>
      <c r="C23" s="180" t="s">
        <v>22</v>
      </c>
      <c r="D23" s="180" t="s">
        <v>22</v>
      </c>
      <c r="E23" s="191" t="s">
        <v>548</v>
      </c>
      <c r="F23" s="191" t="s">
        <v>549</v>
      </c>
      <c r="G23" s="191" t="s">
        <v>550</v>
      </c>
      <c r="H23" s="191" t="s">
        <v>551</v>
      </c>
      <c r="I23" s="191" t="s">
        <v>552</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I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s">
        <v>173</v>
      </c>
      <c r="B1" s="63"/>
      <c r="C1" s="63"/>
      <c r="D1" s="63"/>
      <c r="E1" s="63"/>
      <c r="F1" s="63"/>
      <c r="G1" s="63"/>
      <c r="H1" s="63"/>
      <c r="I1" s="63"/>
      <c r="J1" s="63"/>
      <c r="K1" s="63"/>
      <c r="L1" s="63"/>
      <c r="M1" s="63"/>
      <c r="N1" s="63"/>
      <c r="O1" s="63"/>
      <c r="P1" s="63"/>
      <c r="Q1" s="63"/>
      <c r="R1" s="63"/>
      <c r="S1" s="63"/>
      <c r="T1" s="64"/>
      <c r="X1" s="62" t="s">
        <v>174</v>
      </c>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t="s">
        <v>8</v>
      </c>
      <c r="AI4" s="73"/>
    </row>
    <row r="5" ht="21" customHeight="1" spans="1:35">
      <c r="A5" s="73"/>
      <c r="B5" s="74"/>
      <c r="C5" s="75" t="s">
        <v>553</v>
      </c>
      <c r="D5" s="76"/>
      <c r="E5" s="180" t="s">
        <v>54</v>
      </c>
      <c r="F5" s="107"/>
      <c r="G5" s="107"/>
      <c r="H5" s="107"/>
      <c r="I5" s="107"/>
      <c r="J5" s="107"/>
      <c r="K5" s="107"/>
      <c r="L5" s="107"/>
      <c r="M5" s="107"/>
      <c r="N5" s="107"/>
      <c r="O5" s="107"/>
      <c r="P5" s="107"/>
      <c r="Q5" s="107"/>
      <c r="R5" s="107"/>
      <c r="S5" s="107"/>
      <c r="T5" s="73"/>
      <c r="X5" s="73"/>
      <c r="Y5" s="74"/>
      <c r="Z5" s="114" t="s">
        <v>175</v>
      </c>
      <c r="AA5" s="60"/>
      <c r="AB5" s="60"/>
      <c r="AC5" s="60"/>
      <c r="AD5" s="60"/>
      <c r="AE5" s="60"/>
      <c r="AF5" s="60"/>
      <c r="AG5" s="60"/>
      <c r="AH5" s="60"/>
      <c r="AI5" s="73"/>
    </row>
    <row r="6" customHeight="1" spans="1:35">
      <c r="A6" s="73"/>
      <c r="B6" s="78"/>
      <c r="C6" s="79" t="s">
        <v>13</v>
      </c>
      <c r="D6" s="80"/>
      <c r="E6" s="80"/>
      <c r="F6" s="80"/>
      <c r="G6" s="81"/>
      <c r="H6" s="82" t="s">
        <v>14</v>
      </c>
      <c r="I6" s="82"/>
      <c r="J6" s="82"/>
      <c r="K6" s="82"/>
      <c r="L6" s="83"/>
      <c r="M6" s="79" t="s">
        <v>15</v>
      </c>
      <c r="N6" s="79"/>
      <c r="O6" s="79"/>
      <c r="P6" s="79"/>
      <c r="Q6" s="80"/>
      <c r="R6" s="80"/>
      <c r="S6" s="81"/>
      <c r="T6" s="73"/>
      <c r="X6" s="73"/>
      <c r="Y6" s="78"/>
      <c r="Z6" s="116" t="s">
        <v>176</v>
      </c>
      <c r="AA6" s="83"/>
      <c r="AB6" s="116" t="s">
        <v>177</v>
      </c>
      <c r="AC6" s="82"/>
      <c r="AD6" s="83"/>
      <c r="AE6" s="116" t="s">
        <v>178</v>
      </c>
      <c r="AF6" s="83"/>
      <c r="AG6" s="116" t="s">
        <v>179</v>
      </c>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t="str">
        <f>VLOOKUP(E5,'day51'!$B$1:$AB$100,4,FALSE)</f>
        <v>B+</v>
      </c>
      <c r="D8" s="80"/>
      <c r="E8" s="80"/>
      <c r="F8" s="80"/>
      <c r="G8" s="80"/>
      <c r="H8" s="87" t="str">
        <f>VLOOKUP(E5,'day51'!$B$1:$AB$100,5,FALSE)</f>
        <v>B+</v>
      </c>
      <c r="I8" s="80"/>
      <c r="J8" s="80"/>
      <c r="K8" s="80"/>
      <c r="L8" s="80"/>
      <c r="M8" s="87" t="str">
        <f>VLOOKUP(E5,'day51'!$B$1:$AB$100,6,FALSE)</f>
        <v>B</v>
      </c>
      <c r="N8" s="80"/>
      <c r="O8" s="80"/>
      <c r="P8" s="80"/>
      <c r="Q8" s="80"/>
      <c r="R8" s="80"/>
      <c r="S8" s="80"/>
      <c r="T8" s="73"/>
      <c r="X8" s="73"/>
      <c r="Y8" s="78"/>
      <c r="Z8" s="94">
        <v>30</v>
      </c>
      <c r="AA8" s="94"/>
      <c r="AB8" s="94">
        <v>28.5</v>
      </c>
      <c r="AC8" s="94"/>
      <c r="AD8" s="94"/>
      <c r="AE8" s="94">
        <v>30</v>
      </c>
      <c r="AF8" s="94"/>
      <c r="AG8" s="94">
        <f>SUM(Z8:AF10)</f>
        <v>88.5</v>
      </c>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s">
        <v>458</v>
      </c>
      <c r="D11" s="89"/>
      <c r="E11" s="90"/>
      <c r="F11" s="79" t="s">
        <v>459</v>
      </c>
      <c r="G11" s="89"/>
      <c r="H11" s="90"/>
      <c r="I11" s="79" t="s">
        <v>460</v>
      </c>
      <c r="J11" s="89"/>
      <c r="K11" s="90"/>
      <c r="L11" s="79" t="s">
        <v>461</v>
      </c>
      <c r="M11" s="89"/>
      <c r="N11" s="90"/>
      <c r="O11" s="79" t="s">
        <v>554</v>
      </c>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t="s">
        <v>180</v>
      </c>
      <c r="AA12" s="119" t="s">
        <v>181</v>
      </c>
      <c r="AB12" s="80"/>
      <c r="AC12" s="81"/>
      <c r="AD12" s="118" t="s">
        <v>183</v>
      </c>
      <c r="AE12" s="118"/>
      <c r="AF12" s="118"/>
      <c r="AG12" s="118"/>
      <c r="AH12" s="118"/>
      <c r="AI12" s="103"/>
    </row>
    <row r="13" ht="27" customHeight="1" spans="1:35">
      <c r="A13" s="73"/>
      <c r="B13" s="78"/>
      <c r="C13" s="87" t="str">
        <f>VLOOKUP(E5,'day51'!$B$1:$AB$100,11,FALSE)</f>
        <v>C</v>
      </c>
      <c r="D13" s="80"/>
      <c r="E13" s="81"/>
      <c r="F13" s="87" t="str">
        <f>VLOOKUP(E5,'day51'!$B$1:$AB$100,12,FALSE)</f>
        <v>B+</v>
      </c>
      <c r="G13" s="80"/>
      <c r="H13" s="81"/>
      <c r="I13" s="94" t="str">
        <f>VLOOKUP(E5,'day51'!$B$1:$AB$100,13,FALSE)</f>
        <v>A</v>
      </c>
      <c r="J13" s="80"/>
      <c r="K13" s="81"/>
      <c r="L13" s="87" t="str">
        <f>VLOOKUP(E5,'day51'!$B$1:$AB$100,14,FALSE)</f>
        <v>A-</v>
      </c>
      <c r="M13" s="80"/>
      <c r="N13" s="81"/>
      <c r="O13" s="87" t="str">
        <f>VLOOKUP(E5,'day51'!$B$1:$AB$100,15,FALSE)</f>
        <v>B</v>
      </c>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t="s">
        <v>182</v>
      </c>
      <c r="AB14" s="80"/>
      <c r="AC14" s="81"/>
      <c r="AD14" s="118" t="s">
        <v>185</v>
      </c>
      <c r="AE14" s="118"/>
      <c r="AF14" s="118"/>
      <c r="AG14" s="118"/>
      <c r="AH14" s="118"/>
      <c r="AI14" s="103"/>
    </row>
    <row r="15" ht="5.25" customHeight="1" spans="1:35">
      <c r="A15" s="73"/>
      <c r="B15" s="78"/>
      <c r="C15" s="84"/>
      <c r="D15" s="85"/>
      <c r="E15" s="86"/>
      <c r="F15" s="84"/>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t="s">
        <v>184</v>
      </c>
      <c r="AB16" s="80"/>
      <c r="AC16" s="81"/>
      <c r="AD16" s="118" t="s">
        <v>187</v>
      </c>
      <c r="AE16" s="118"/>
      <c r="AF16" s="118"/>
      <c r="AG16" s="118"/>
      <c r="AH16" s="118"/>
      <c r="AI16" s="103"/>
    </row>
    <row r="17" customHeight="1" spans="1:20">
      <c r="A17" s="71"/>
      <c r="B17" s="74"/>
      <c r="C17" s="101" t="s">
        <v>186</v>
      </c>
      <c r="D17" s="109" t="str">
        <f>VLOOKUP(E5,'day51'!$B$1:$AB$100,16,FALSE)</f>
        <v>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v>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48">
    <mergeCell ref="B4:S4"/>
    <mergeCell ref="Y4:AG4"/>
    <mergeCell ref="C5:D5"/>
    <mergeCell ref="E5:S5"/>
    <mergeCell ref="Z5:AH5"/>
    <mergeCell ref="C16:S16"/>
    <mergeCell ref="AA16:AC16"/>
    <mergeCell ref="AD16:AH16"/>
    <mergeCell ref="A19:T19"/>
    <mergeCell ref="A4:A16"/>
    <mergeCell ref="B5:B16"/>
    <mergeCell ref="C17:C18"/>
    <mergeCell ref="T4:T16"/>
    <mergeCell ref="X4:X16"/>
    <mergeCell ref="Y5:Y16"/>
    <mergeCell ref="Z12:Z16"/>
    <mergeCell ref="AI4:AI16"/>
    <mergeCell ref="AD12:AH13"/>
    <mergeCell ref="AD14:AH15"/>
    <mergeCell ref="AB8:AD10"/>
    <mergeCell ref="AE8:AF10"/>
    <mergeCell ref="AG8:AH10"/>
    <mergeCell ref="AA12:AC13"/>
    <mergeCell ref="AE6:AF7"/>
    <mergeCell ref="AG6:AH7"/>
    <mergeCell ref="AA14:AC15"/>
    <mergeCell ref="X1:AI3"/>
    <mergeCell ref="Z6:AA7"/>
    <mergeCell ref="AB6:AD7"/>
    <mergeCell ref="Z8:AA10"/>
    <mergeCell ref="A1:T3"/>
    <mergeCell ref="C6:G7"/>
    <mergeCell ref="H6:L7"/>
    <mergeCell ref="M6:S7"/>
    <mergeCell ref="D17:S18"/>
    <mergeCell ref="C11:E12"/>
    <mergeCell ref="F11:H12"/>
    <mergeCell ref="I11:K12"/>
    <mergeCell ref="L11:N12"/>
    <mergeCell ref="C8:G10"/>
    <mergeCell ref="H8:L10"/>
    <mergeCell ref="O11:S12"/>
    <mergeCell ref="M8:S10"/>
    <mergeCell ref="C13:E15"/>
    <mergeCell ref="F13:H15"/>
    <mergeCell ref="I13:K15"/>
    <mergeCell ref="L13:N15"/>
    <mergeCell ref="O13:S15"/>
  </mergeCells>
  <dataValidations count="1">
    <dataValidation type="list" allowBlank="1" showErrorMessage="1" sqref="AE10:AF11" errorStyle="information">
      <formula1>"A,B,C,暂无"</formula1>
    </dataValidation>
  </dataValidation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37"/>
  <sheetViews>
    <sheetView workbookViewId="0">
      <selection activeCell="A1" sqref="A1"/>
    </sheetView>
  </sheetViews>
  <sheetFormatPr defaultColWidth="10" defaultRowHeight="16.5" customHeight="1"/>
  <cols>
    <col min="1" max="1" width="29.875" customWidth="1"/>
    <col min="14" max="14" width="54.5" customWidth="1"/>
    <col min="16" max="16" width="36.5" customWidth="1"/>
  </cols>
  <sheetData>
    <row r="1" customHeight="1" spans="1:16">
      <c r="A1" s="55" t="s">
        <v>11</v>
      </c>
      <c r="B1" s="55" t="s">
        <v>4</v>
      </c>
      <c r="C1" s="55" t="s">
        <v>13</v>
      </c>
      <c r="D1" s="55" t="s">
        <v>14</v>
      </c>
      <c r="E1" s="55" t="s">
        <v>15</v>
      </c>
      <c r="F1" s="55" t="s">
        <v>458</v>
      </c>
      <c r="G1" s="55" t="s">
        <v>459</v>
      </c>
      <c r="H1" s="55" t="s">
        <v>460</v>
      </c>
      <c r="I1" s="55" t="s">
        <v>461</v>
      </c>
      <c r="J1" s="133" t="s">
        <v>462</v>
      </c>
      <c r="K1" s="133" t="s">
        <v>16</v>
      </c>
      <c r="L1" s="133" t="s">
        <v>17</v>
      </c>
      <c r="M1" s="133" t="s">
        <v>18</v>
      </c>
      <c r="N1" s="55" t="s">
        <v>463</v>
      </c>
    </row>
    <row r="2" ht="68.25" customHeight="1" spans="1:16">
      <c r="A2" s="120" t="s">
        <v>555</v>
      </c>
      <c r="B2" s="134" t="s">
        <v>465</v>
      </c>
      <c r="C2" s="55" t="s">
        <v>24</v>
      </c>
      <c r="D2" s="55" t="s">
        <v>24</v>
      </c>
      <c r="E2" s="55" t="s">
        <v>24</v>
      </c>
      <c r="F2" s="55" t="s">
        <v>202</v>
      </c>
      <c r="G2" s="55" t="s">
        <v>202</v>
      </c>
      <c r="H2" s="55" t="s">
        <v>80</v>
      </c>
      <c r="I2" s="55" t="s">
        <v>202</v>
      </c>
      <c r="J2" s="55" t="s">
        <v>24</v>
      </c>
      <c r="N2" s="55" t="str">
        <f>A2&amp;N8&amp;J8&amp;F8&amp;G8&amp;H8&amp;I8</f>
        <v>今天的课回顾了之前几天做过的题目，【xx】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震轩在第三道题中获取了部分分，震轩能够考虑到一些最基本的情况</v>
      </c>
    </row>
    <row r="4" customHeight="1" spans="1:16">
      <c r="A4" s="120"/>
      <c r="F4" s="2" t="s">
        <v>556</v>
      </c>
      <c r="G4" s="2" t="s">
        <v>557</v>
      </c>
      <c r="H4" s="2" t="s">
        <v>558</v>
      </c>
      <c r="I4" s="2" t="s">
        <v>559</v>
      </c>
      <c r="J4" s="2" t="s">
        <v>560</v>
      </c>
      <c r="K4" s="2"/>
    </row>
    <row r="5" customHeight="1" spans="1:16">
      <c r="F5" s="2" t="s">
        <v>561</v>
      </c>
      <c r="G5" s="2" t="s">
        <v>562</v>
      </c>
      <c r="H5" s="2" t="s">
        <v>563</v>
      </c>
      <c r="I5" s="2" t="s">
        <v>564</v>
      </c>
      <c r="J5" s="2" t="s">
        <v>565</v>
      </c>
      <c r="K5" s="2"/>
    </row>
    <row r="6" customHeight="1" spans="1:16">
      <c r="F6" s="2" t="s">
        <v>566</v>
      </c>
      <c r="G6" s="2" t="s">
        <v>567</v>
      </c>
      <c r="H6" s="2" t="s">
        <v>568</v>
      </c>
      <c r="I6" s="2"/>
      <c r="J6" s="2" t="s">
        <v>569</v>
      </c>
      <c r="K6" s="2"/>
    </row>
    <row r="8" customHeight="1" spans="1:16">
      <c r="F8" s="2" t="str">
        <f>SUBSTITUTE(IF(F2="A",F4,IF(F2="B",F5,IF(F2="C",F6,""))),"【xx】",B2)</f>
        <v>在第一道题中震轩获取了部分分，震轩能够发现题目的性质，通过贪心去实现代码，但是没有考虑到时间复杂度的问题导致超时，非常可惜。</v>
      </c>
      <c r="G8" s="2" t="str">
        <f>SUBSTITUTE(IF(G2="A",G4,IF(G2="B",G5,IF(G2="C",G6,""))),"【xx】",B2)</f>
        <v>在第二道题中，震轩实现了暴力代码，但是由于实现过于复杂，导致部分分拿的没有很全，需要了解下拆环的方法。</v>
      </c>
      <c r="H8" s="2" t="str">
        <f>SUBSTITUTE(IF(H2="A",H4,IF(H2="B",H5,IF(H2="C",H6,""))),"【xx】",B2)</f>
        <v>震轩在第三道题中获取了部分分，震轩能够考虑到一些最基本的情况</v>
      </c>
      <c r="I8" s="2" t="str">
        <f>SUBSTITUTE(IF(I2="A",I4,IF(I2="B",I5,IF(I2="C",I6,""))),"【xx】",B2)</f>
        <v/>
      </c>
      <c r="J8" s="2" t="str">
        <f>SUBSTITUTE(IF(J2="A",J4,IF(J2="B",J5,IF(J2="C",J6,""))),"【xx】",B2)</f>
        <v>震轩在本次测试中考的非常好。</v>
      </c>
      <c r="K8" s="2"/>
    </row>
    <row r="11" ht="115.5" customHeight="1" spans="1:16">
      <c r="A11" s="134"/>
      <c r="B11" s="134" t="s">
        <v>162</v>
      </c>
      <c r="C11" s="60" t="s">
        <v>116</v>
      </c>
      <c r="D11" s="60" t="s">
        <v>116</v>
      </c>
      <c r="E11" s="107" t="s">
        <v>116</v>
      </c>
      <c r="F11" s="60" t="s">
        <v>116</v>
      </c>
      <c r="G11" s="107" t="s">
        <v>116</v>
      </c>
      <c r="H11" s="60" t="s">
        <v>116</v>
      </c>
      <c r="I11" s="60" t="s">
        <v>23</v>
      </c>
      <c r="J11" s="60" t="s">
        <v>116</v>
      </c>
      <c r="K11" s="60" t="s">
        <v>570</v>
      </c>
      <c r="L11" s="135"/>
      <c r="M11" s="131"/>
      <c r="N11" s="132" t="s">
        <v>571</v>
      </c>
      <c r="O11" s="131"/>
      <c r="P11" s="118"/>
    </row>
    <row r="12" ht="90" customHeight="1" spans="1:16">
      <c r="B12" s="134" t="s">
        <v>125</v>
      </c>
      <c r="C12" s="60" t="s">
        <v>116</v>
      </c>
      <c r="D12" s="60" t="s">
        <v>24</v>
      </c>
      <c r="E12" s="107" t="s">
        <v>24</v>
      </c>
      <c r="F12" s="60" t="s">
        <v>24</v>
      </c>
      <c r="G12" s="107" t="s">
        <v>116</v>
      </c>
      <c r="H12" s="60" t="s">
        <v>80</v>
      </c>
      <c r="I12" s="60" t="s">
        <v>116</v>
      </c>
      <c r="J12" s="60" t="s">
        <v>24</v>
      </c>
      <c r="K12" s="60" t="s">
        <v>570</v>
      </c>
      <c r="L12" s="135"/>
      <c r="M12" s="131"/>
      <c r="N12" s="132" t="s">
        <v>572</v>
      </c>
      <c r="O12" s="131"/>
      <c r="P12" s="118"/>
    </row>
    <row r="13" ht="102.75" customHeight="1" spans="1:16">
      <c r="B13" s="134" t="s">
        <v>121</v>
      </c>
      <c r="C13" s="60" t="s">
        <v>24</v>
      </c>
      <c r="D13" s="60" t="s">
        <v>24</v>
      </c>
      <c r="E13" s="107" t="s">
        <v>24</v>
      </c>
      <c r="F13" s="60" t="s">
        <v>24</v>
      </c>
      <c r="G13" s="107" t="s">
        <v>24</v>
      </c>
      <c r="H13" s="60" t="s">
        <v>80</v>
      </c>
      <c r="I13" s="60" t="s">
        <v>23</v>
      </c>
      <c r="J13" s="60" t="s">
        <v>24</v>
      </c>
      <c r="K13" s="60" t="s">
        <v>570</v>
      </c>
      <c r="L13" s="135"/>
      <c r="M13" s="131"/>
      <c r="N13" s="132" t="s">
        <v>573</v>
      </c>
      <c r="O13" s="131"/>
      <c r="P13" s="118"/>
    </row>
    <row r="14" ht="102.75" customHeight="1" spans="1:16">
      <c r="B14" s="134" t="s">
        <v>574</v>
      </c>
      <c r="C14" s="60" t="s">
        <v>23</v>
      </c>
      <c r="D14" s="60" t="s">
        <v>23</v>
      </c>
      <c r="E14" s="107" t="s">
        <v>23</v>
      </c>
      <c r="F14" s="60" t="s">
        <v>23</v>
      </c>
      <c r="G14" s="107" t="s">
        <v>33</v>
      </c>
      <c r="H14" s="60" t="s">
        <v>80</v>
      </c>
      <c r="I14" s="60" t="s">
        <v>24</v>
      </c>
      <c r="J14" s="60" t="s">
        <v>23</v>
      </c>
      <c r="K14" s="60" t="s">
        <v>570</v>
      </c>
      <c r="L14" s="135"/>
      <c r="M14" s="131"/>
      <c r="N14" s="132" t="s">
        <v>575</v>
      </c>
      <c r="O14" s="131"/>
      <c r="P14" s="118"/>
    </row>
    <row r="15" ht="90" customHeight="1" spans="1:16">
      <c r="B15" s="134" t="s">
        <v>576</v>
      </c>
      <c r="C15" s="60" t="s">
        <v>33</v>
      </c>
      <c r="D15" s="60" t="s">
        <v>23</v>
      </c>
      <c r="E15" s="107" t="s">
        <v>23</v>
      </c>
      <c r="F15" s="60" t="s">
        <v>24</v>
      </c>
      <c r="G15" s="107" t="s">
        <v>23</v>
      </c>
      <c r="H15" s="60" t="s">
        <v>293</v>
      </c>
      <c r="I15" s="60" t="s">
        <v>201</v>
      </c>
      <c r="J15" s="60" t="s">
        <v>23</v>
      </c>
      <c r="K15" s="60" t="s">
        <v>570</v>
      </c>
      <c r="L15" s="135"/>
      <c r="M15" s="131"/>
      <c r="N15" s="132" t="s">
        <v>577</v>
      </c>
      <c r="O15" s="131"/>
      <c r="P15" s="118"/>
    </row>
    <row r="16" ht="102.75" customHeight="1" spans="1:16">
      <c r="B16" s="134" t="s">
        <v>148</v>
      </c>
      <c r="C16" s="60" t="s">
        <v>33</v>
      </c>
      <c r="D16" s="60" t="s">
        <v>33</v>
      </c>
      <c r="E16" s="107" t="s">
        <v>33</v>
      </c>
      <c r="F16" s="60" t="s">
        <v>33</v>
      </c>
      <c r="G16" s="107" t="s">
        <v>24</v>
      </c>
      <c r="H16" s="60" t="s">
        <v>201</v>
      </c>
      <c r="I16" s="60" t="s">
        <v>201</v>
      </c>
      <c r="J16" s="60" t="s">
        <v>23</v>
      </c>
      <c r="K16" s="60" t="s">
        <v>570</v>
      </c>
      <c r="L16" s="135"/>
      <c r="M16" s="131"/>
      <c r="N16" s="132" t="s">
        <v>578</v>
      </c>
      <c r="O16" s="131"/>
      <c r="P16" s="118"/>
    </row>
    <row r="17" ht="115.5" customHeight="1" spans="1:16">
      <c r="B17" s="134" t="s">
        <v>130</v>
      </c>
      <c r="C17" s="60" t="s">
        <v>33</v>
      </c>
      <c r="D17" s="60" t="s">
        <v>33</v>
      </c>
      <c r="E17" s="107" t="s">
        <v>23</v>
      </c>
      <c r="F17" s="60" t="s">
        <v>33</v>
      </c>
      <c r="G17" s="107" t="s">
        <v>116</v>
      </c>
      <c r="H17" s="60" t="s">
        <v>293</v>
      </c>
      <c r="I17" s="60" t="s">
        <v>201</v>
      </c>
      <c r="J17" s="60" t="s">
        <v>33</v>
      </c>
      <c r="K17" s="60" t="s">
        <v>570</v>
      </c>
      <c r="L17" s="135"/>
      <c r="M17" s="131"/>
      <c r="N17" s="132" t="s">
        <v>579</v>
      </c>
      <c r="O17" s="131"/>
      <c r="P17" s="118" t="s">
        <v>580</v>
      </c>
    </row>
    <row r="18" ht="115.5" customHeight="1" spans="1:16">
      <c r="B18" s="134" t="s">
        <v>135</v>
      </c>
      <c r="C18" s="60" t="s">
        <v>80</v>
      </c>
      <c r="D18" s="60" t="s">
        <v>33</v>
      </c>
      <c r="E18" s="107" t="s">
        <v>33</v>
      </c>
      <c r="F18" s="60" t="s">
        <v>33</v>
      </c>
      <c r="G18" s="107" t="s">
        <v>33</v>
      </c>
      <c r="H18" s="60" t="s">
        <v>201</v>
      </c>
      <c r="I18" s="60" t="s">
        <v>201</v>
      </c>
      <c r="J18" s="60" t="s">
        <v>80</v>
      </c>
      <c r="K18" s="60" t="s">
        <v>570</v>
      </c>
      <c r="L18" s="135"/>
      <c r="M18" s="131"/>
      <c r="N18" s="132" t="s">
        <v>581</v>
      </c>
      <c r="O18" s="131"/>
      <c r="P18" s="118"/>
    </row>
    <row r="19" ht="102.75" customHeight="1" spans="1:16">
      <c r="B19" s="134" t="s">
        <v>152</v>
      </c>
      <c r="C19" s="60" t="s">
        <v>80</v>
      </c>
      <c r="D19" s="60" t="s">
        <v>80</v>
      </c>
      <c r="E19" s="107" t="s">
        <v>80</v>
      </c>
      <c r="F19" s="60" t="s">
        <v>80</v>
      </c>
      <c r="G19" s="107" t="s">
        <v>80</v>
      </c>
      <c r="H19" s="60" t="s">
        <v>293</v>
      </c>
      <c r="I19" s="60" t="s">
        <v>201</v>
      </c>
      <c r="J19" s="60" t="s">
        <v>80</v>
      </c>
      <c r="K19" s="60" t="s">
        <v>570</v>
      </c>
      <c r="L19" s="135"/>
      <c r="M19" s="131"/>
      <c r="N19" s="132" t="s">
        <v>582</v>
      </c>
      <c r="O19" s="131"/>
      <c r="P19" s="118"/>
    </row>
    <row r="20" ht="115.5" customHeight="1" spans="1:16">
      <c r="B20" s="134" t="s">
        <v>157</v>
      </c>
      <c r="C20" s="60" t="s">
        <v>80</v>
      </c>
      <c r="D20" s="60" t="s">
        <v>80</v>
      </c>
      <c r="E20" s="107" t="s">
        <v>80</v>
      </c>
      <c r="F20" s="60" t="s">
        <v>80</v>
      </c>
      <c r="G20" s="107" t="s">
        <v>80</v>
      </c>
      <c r="H20" s="60" t="s">
        <v>80</v>
      </c>
      <c r="I20" s="60" t="s">
        <v>201</v>
      </c>
      <c r="J20" s="60" t="s">
        <v>80</v>
      </c>
      <c r="K20" s="60" t="s">
        <v>570</v>
      </c>
      <c r="L20" s="135"/>
      <c r="M20" s="131"/>
      <c r="N20" s="132" t="s">
        <v>583</v>
      </c>
      <c r="O20" s="131"/>
      <c r="P20" s="118" t="s">
        <v>584</v>
      </c>
    </row>
    <row r="21" ht="102.75" customHeight="1" spans="1:16">
      <c r="B21" s="139" t="s">
        <v>140</v>
      </c>
      <c r="C21" s="60" t="s">
        <v>80</v>
      </c>
      <c r="D21" s="60" t="s">
        <v>80</v>
      </c>
      <c r="E21" s="107" t="s">
        <v>33</v>
      </c>
      <c r="F21" s="60" t="s">
        <v>80</v>
      </c>
      <c r="G21" s="107" t="s">
        <v>80</v>
      </c>
      <c r="H21" s="60" t="s">
        <v>80</v>
      </c>
      <c r="I21" s="60" t="s">
        <v>201</v>
      </c>
      <c r="J21" s="60" t="s">
        <v>80</v>
      </c>
      <c r="K21" s="60" t="s">
        <v>570</v>
      </c>
      <c r="L21" s="135"/>
      <c r="M21" s="131"/>
      <c r="N21" s="132" t="s">
        <v>585</v>
      </c>
      <c r="O21" s="131"/>
      <c r="P21" s="118"/>
    </row>
    <row r="22" ht="115.5" customHeight="1" spans="1:16">
      <c r="B22" s="134" t="s">
        <v>145</v>
      </c>
      <c r="C22" s="60" t="s">
        <v>80</v>
      </c>
      <c r="D22" s="60" t="s">
        <v>293</v>
      </c>
      <c r="E22" s="107" t="s">
        <v>80</v>
      </c>
      <c r="F22" s="60" t="s">
        <v>293</v>
      </c>
      <c r="G22" s="107" t="s">
        <v>80</v>
      </c>
      <c r="H22" s="60" t="s">
        <v>80</v>
      </c>
      <c r="I22" s="60" t="s">
        <v>201</v>
      </c>
      <c r="J22" s="60" t="s">
        <v>80</v>
      </c>
      <c r="K22" s="60" t="s">
        <v>570</v>
      </c>
      <c r="L22" s="135"/>
      <c r="M22" s="131"/>
      <c r="N22" s="132" t="s">
        <v>586</v>
      </c>
      <c r="O22" s="131"/>
      <c r="P22" s="118"/>
    </row>
    <row r="23" ht="115.5" customHeight="1" spans="1:16">
      <c r="B23" s="139" t="s">
        <v>167</v>
      </c>
      <c r="C23" s="60" t="s">
        <v>293</v>
      </c>
      <c r="D23" s="60" t="s">
        <v>201</v>
      </c>
      <c r="E23" s="107" t="s">
        <v>201</v>
      </c>
      <c r="F23" s="60" t="s">
        <v>201</v>
      </c>
      <c r="G23" s="107" t="s">
        <v>293</v>
      </c>
      <c r="H23" s="60" t="s">
        <v>293</v>
      </c>
      <c r="I23" s="60" t="s">
        <v>201</v>
      </c>
      <c r="J23" s="60" t="s">
        <v>201</v>
      </c>
      <c r="K23" s="60" t="s">
        <v>570</v>
      </c>
      <c r="L23" s="135"/>
      <c r="M23" s="131"/>
      <c r="N23" s="132" t="s">
        <v>587</v>
      </c>
      <c r="O23" s="131"/>
      <c r="P23" s="118"/>
    </row>
    <row r="31" customHeight="1" spans="1:16">
      <c r="A31" s="56" t="s">
        <v>172</v>
      </c>
    </row>
  </sheetData>
  <mergeCells count="1">
    <mergeCell ref="A31:H37"/>
  </mergeCells>
  <dataValidations count="2">
    <dataValidation type="list" allowBlank="1" showErrorMessage="1" sqref="C2:E2 F2:J2">
      <formula1>"A,B,C"</formula1>
    </dataValidation>
    <dataValidation type="list" allowBlank="1" showErrorMessage="1" sqref="C11:E20 D21:E23">
      <formula1>"A+,A,A-,B+,B,B-,C+,C"</formula1>
    </dataValidation>
  </dataValidation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6"/>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c r="S1" s="182"/>
    </row>
    <row r="2" customHeight="1" spans="1:21">
      <c r="A2" s="2"/>
      <c r="B2" s="2"/>
      <c r="C2" s="2"/>
      <c r="D2" s="2"/>
      <c r="E2" s="2"/>
      <c r="F2" s="2"/>
      <c r="G2" s="2"/>
      <c r="H2" s="2"/>
      <c r="I2" s="2"/>
      <c r="J2" s="2"/>
      <c r="K2" s="2"/>
      <c r="L2" s="182"/>
      <c r="M2" s="182"/>
      <c r="N2" s="182"/>
      <c r="O2" s="182"/>
      <c r="P2" s="182"/>
      <c r="Q2" s="182"/>
      <c r="R2" s="182"/>
      <c r="S2" s="182"/>
    </row>
    <row r="3" customHeight="1" spans="1:21">
      <c r="A3" s="2"/>
      <c r="B3" s="2"/>
      <c r="C3" s="2"/>
      <c r="D3" s="2"/>
      <c r="E3" s="2"/>
      <c r="F3" s="2"/>
      <c r="G3" s="2"/>
      <c r="H3" s="2"/>
      <c r="I3" s="2"/>
      <c r="J3" s="2"/>
      <c r="K3" s="2"/>
      <c r="L3" s="182"/>
      <c r="M3" s="182"/>
      <c r="N3" s="182"/>
      <c r="O3" s="182"/>
      <c r="P3" s="182"/>
      <c r="Q3" s="182"/>
      <c r="R3" s="182"/>
      <c r="S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c r="S4" s="133" t="s">
        <v>16</v>
      </c>
      <c r="T4" s="133" t="s">
        <v>17</v>
      </c>
      <c r="U4" s="133" t="s">
        <v>18</v>
      </c>
    </row>
    <row r="5" ht="315" customHeight="1" spans="1:21">
      <c r="A5" s="185">
        <v>1</v>
      </c>
      <c r="B5" s="186" t="s">
        <v>59</v>
      </c>
      <c r="C5" s="186" t="s">
        <v>59</v>
      </c>
      <c r="D5" s="60" t="s">
        <v>24</v>
      </c>
      <c r="E5" s="60" t="s">
        <v>24</v>
      </c>
      <c r="F5" s="135" t="s">
        <v>116</v>
      </c>
      <c r="G5" s="186">
        <v>238</v>
      </c>
      <c r="H5" s="186">
        <v>100</v>
      </c>
      <c r="I5" s="186">
        <v>100</v>
      </c>
      <c r="J5" s="186">
        <v>0</v>
      </c>
      <c r="K5" s="186">
        <v>38</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C</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589</v>
      </c>
      <c r="R5" s="187" t="str">
        <f t="shared" ref="R5:R20" si="5">IF(H5=100,"测试成绩分析：在第1题中，思考充分，对金币使用与获取步骤进行了计算的优化。","测试成绩分析：在第1题中，未能对金币使用与获取步骤进行数学上的运算优化。")&amp;IF(I5=100,"在第2题中，成功建立了正确的模型并运用了昨天所学的知识。","在第2题中，未能运用昨天所学的知识建立正确的模型。")&amp;IF(J5&gt;0,"在第3题中，使用了分类讨论的方法，成功取得了应得的分数。","在第3题中，对分类讨论思想应用不充分。")&amp;IF(K5&gt;0,"在第4题中，考虑了当数据较小时的得分方案，通过深度优先搜索取得了分数。","在第4题中，考虑了当数据较小时的得分方案，但对深度优先搜索的代码熟练度较低，代码出现了错误，导致严重失分。")</f>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5" s="137" t="s">
        <v>590</v>
      </c>
      <c r="T5" s="136" t="s">
        <v>591</v>
      </c>
      <c r="U5" s="136" t="s">
        <v>592</v>
      </c>
    </row>
    <row r="6" ht="315" customHeight="1" spans="1:21">
      <c r="A6" s="185">
        <v>2</v>
      </c>
      <c r="B6" s="186" t="s">
        <v>105</v>
      </c>
      <c r="C6" s="186" t="s">
        <v>105</v>
      </c>
      <c r="D6" s="60" t="s">
        <v>116</v>
      </c>
      <c r="E6" s="60" t="s">
        <v>24</v>
      </c>
      <c r="F6" s="135" t="s">
        <v>116</v>
      </c>
      <c r="G6" s="186">
        <v>226</v>
      </c>
      <c r="H6" s="186">
        <v>100</v>
      </c>
      <c r="I6" s="186">
        <v>100</v>
      </c>
      <c r="J6" s="186">
        <v>0</v>
      </c>
      <c r="K6" s="186">
        <v>26</v>
      </c>
      <c r="L6" s="182" t="str">
        <f t="shared" si="0"/>
        <v>A</v>
      </c>
      <c r="M6" s="182" t="str">
        <f t="shared" si="1"/>
        <v>A</v>
      </c>
      <c r="N6" s="182" t="str">
        <f t="shared" si="2"/>
        <v>C</v>
      </c>
      <c r="O6" s="182" t="str">
        <f t="shared" si="3"/>
        <v>A</v>
      </c>
      <c r="P6" s="182" t="str">
        <f t="shared" si="4"/>
        <v>A</v>
      </c>
      <c r="Q6" s="187" t="str">
        <f>"今天课堂主要解析了昨日测试中的第3题与第4题，第3题帮助大家梳理了动态规划的思路与优化技巧，第4题则再次应用了哈希方法解决字符串相关问题。今日测试采用OI赛制，贴近CSP-S复赛的实际氛围，"&amp;C6&amp;"在本次测试中的评级为"&amp;P6&amp;"。"&amp;R6&amp;IF(P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6="B+","整体表现良好，掌握了大部分知识点，并能完成多数任务。但在分析题目时的深度和解题的完整性方面还有待加强。学习态度积极，后续应更加注重系统训练，多积累与归纳解题方法，从而提升稳定性和效率。",IF(P6="B","完成情况基本可以，能够理解部分知识点，但在综合运用与解决复杂问题时还存在一定困难。遇到挑战性较强的题目时容易受阻，说明基础尚需进一步扎实。建议分阶段巩固基础，并逐渐增加难度训练，以提升整体水平。",IF(P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余廷锴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6"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6" s="136" t="s">
        <v>593</v>
      </c>
      <c r="T6" s="136" t="s">
        <v>594</v>
      </c>
      <c r="U6" s="136" t="s">
        <v>595</v>
      </c>
    </row>
    <row r="7" ht="315" customHeight="1" spans="1:21">
      <c r="A7" s="185">
        <v>3</v>
      </c>
      <c r="B7" s="186" t="s">
        <v>69</v>
      </c>
      <c r="C7" s="186" t="s">
        <v>69</v>
      </c>
      <c r="D7" s="60" t="s">
        <v>24</v>
      </c>
      <c r="E7" s="60" t="s">
        <v>24</v>
      </c>
      <c r="F7" s="135" t="s">
        <v>24</v>
      </c>
      <c r="G7" s="186">
        <v>200</v>
      </c>
      <c r="H7" s="186">
        <v>100</v>
      </c>
      <c r="I7" s="186">
        <v>100</v>
      </c>
      <c r="J7" s="186">
        <v>0</v>
      </c>
      <c r="K7" s="186">
        <v>0</v>
      </c>
      <c r="L7" s="182" t="str">
        <f t="shared" si="0"/>
        <v>A</v>
      </c>
      <c r="M7" s="182" t="str">
        <f t="shared" si="1"/>
        <v>A</v>
      </c>
      <c r="N7" s="182" t="str">
        <f t="shared" si="2"/>
        <v>C</v>
      </c>
      <c r="O7" s="182" t="str">
        <f t="shared" si="3"/>
        <v>C</v>
      </c>
      <c r="P7" s="182" t="str">
        <f t="shared" si="4"/>
        <v>A</v>
      </c>
      <c r="Q7" s="187" t="str">
        <f>"今天课堂主要解析了昨日测试中的第3题与第4题，第3题帮助大家梳理了动态规划的思路与优化技巧，第4题则再次应用了哈希方法解决字符串相关问题。今日测试采用OI赛制，贴近CSP-S复赛的实际氛围，"&amp;C7&amp;"在本次测试中的评级为"&amp;P7&amp;"。"&amp;R7&amp;IF(P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7="B+","整体表现良好，掌握了大部分知识点，并能完成多数任务。但在分析题目时的深度和解题的完整性方面还有待加强。学习态度积极，后续应更加注重系统训练，多积累与归纳解题方法，从而提升稳定性和效率。",IF(P7="B","完成情况基本可以，能够理解部分知识点，但在综合运用与解决复杂问题时还存在一定困难。遇到挑战性较强的题目时容易受阻，说明基础尚需进一步扎实。建议分阶段巩固基础，并逐渐增加难度训练，以提升整体水平。",IF(P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熊子轩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7"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7" s="136" t="s">
        <v>596</v>
      </c>
      <c r="T7" s="136" t="s">
        <v>597</v>
      </c>
      <c r="U7" s="136" t="s">
        <v>598</v>
      </c>
    </row>
    <row r="8" ht="315" customHeight="1" spans="1:21">
      <c r="A8" s="185">
        <v>3</v>
      </c>
      <c r="B8" s="186" t="s">
        <v>74</v>
      </c>
      <c r="C8" s="186" t="s">
        <v>74</v>
      </c>
      <c r="D8" s="60" t="s">
        <v>24</v>
      </c>
      <c r="E8" s="60" t="s">
        <v>23</v>
      </c>
      <c r="F8" s="135" t="s">
        <v>24</v>
      </c>
      <c r="G8" s="186">
        <v>170</v>
      </c>
      <c r="H8" s="186">
        <v>70</v>
      </c>
      <c r="I8" s="186">
        <v>100</v>
      </c>
      <c r="J8" s="186"/>
      <c r="K8" s="186">
        <v>0</v>
      </c>
      <c r="L8" s="182" t="str">
        <f t="shared" si="0"/>
        <v>A-</v>
      </c>
      <c r="M8" s="182" t="str">
        <f t="shared" si="1"/>
        <v>A</v>
      </c>
      <c r="N8" s="182" t="str">
        <f t="shared" si="2"/>
        <v>C</v>
      </c>
      <c r="O8" s="182" t="str">
        <f t="shared" si="3"/>
        <v>C</v>
      </c>
      <c r="P8" s="182" t="str">
        <f t="shared" si="4"/>
        <v>A</v>
      </c>
      <c r="Q8" s="187" t="str">
        <f>"今天课堂主要解析了昨日测试中的第3题与第4题，第3题帮助大家梳理了动态规划的思路与优化技巧，第4题则再次应用了哈希方法解决字符串相关问题。今日测试采用OI赛制，贴近CSP-S复赛的实际氛围，"&amp;C8&amp;"在本次测试中的评级为"&amp;P8&amp;"。"&amp;R8&amp;IF(P8="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8="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8="B+","整体表现良好，掌握了大部分知识点，并能完成多数任务。但在分析题目时的深度和解题的完整性方面还有待加强。学习态度积极，后续应更加注重系统训练，多积累与归纳解题方法，从而提升稳定性和效率。",IF(P8="B","完成情况基本可以，能够理解部分知识点，但在综合运用与解决复杂问题时还存在一定困难。遇到挑战性较强的题目时容易受阻，说明基础尚需进一步扎实。建议分阶段巩固基础，并逐渐增加难度训练，以提升整体水平。",IF(P8="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梓涵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8"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8" s="136" t="s">
        <v>599</v>
      </c>
      <c r="T8" s="136" t="s">
        <v>600</v>
      </c>
      <c r="U8" s="136" t="s">
        <v>601</v>
      </c>
    </row>
    <row r="9" ht="315" customHeight="1" spans="1:21">
      <c r="A9" s="185">
        <v>4</v>
      </c>
      <c r="B9" s="186" t="s">
        <v>41</v>
      </c>
      <c r="C9" s="186" t="s">
        <v>41</v>
      </c>
      <c r="D9" s="60" t="s">
        <v>23</v>
      </c>
      <c r="E9" s="60" t="s">
        <v>23</v>
      </c>
      <c r="F9" s="135" t="s">
        <v>24</v>
      </c>
      <c r="G9" s="186">
        <v>140</v>
      </c>
      <c r="H9" s="186">
        <v>40</v>
      </c>
      <c r="I9" s="186">
        <v>100</v>
      </c>
      <c r="J9" s="186">
        <v>0</v>
      </c>
      <c r="K9" s="186">
        <v>0</v>
      </c>
      <c r="L9" s="182" t="str">
        <f t="shared" si="0"/>
        <v>B</v>
      </c>
      <c r="M9" s="182" t="str">
        <f t="shared" si="1"/>
        <v>A</v>
      </c>
      <c r="N9" s="182" t="str">
        <f t="shared" si="2"/>
        <v>C</v>
      </c>
      <c r="O9" s="182" t="str">
        <f t="shared" si="3"/>
        <v>C</v>
      </c>
      <c r="P9" s="182" t="str">
        <f t="shared" si="4"/>
        <v>A-</v>
      </c>
      <c r="Q9" s="187" t="str">
        <f>"今天课堂主要解析了昨日测试中的第3题与第4题，第3题帮助大家梳理了动态规划的思路与优化技巧，第4题则再次应用了哈希方法解决字符串相关问题。今日测试采用OI赛制，贴近CSP-S复赛的实际氛围，"&amp;C9&amp;"在本次测试中的评级为"&amp;P9&amp;"。"&amp;R9&amp;IF(P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9="B+","整体表现良好，掌握了大部分知识点，并能完成多数任务。但在分析题目时的深度和解题的完整性方面还有待加强。学习态度积极，后续应更加注重系统训练，多积累与归纳解题方法，从而提升稳定性和效率。",IF(P9="B","完成情况基本可以，能够理解部分知识点，但在综合运用与解决复杂问题时还存在一定困难。遇到挑战性较强的题目时容易受阻，说明基础尚需进一步扎实。建议分阶段巩固基础，并逐渐增加难度训练，以提升整体水平。",IF(P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祁靖轩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9"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9" s="2" t="s">
        <v>602</v>
      </c>
    </row>
    <row r="10" ht="315" customHeight="1" spans="1:21">
      <c r="A10" s="185">
        <v>5</v>
      </c>
      <c r="B10" s="186" t="s">
        <v>32</v>
      </c>
      <c r="C10" s="186" t="s">
        <v>32</v>
      </c>
      <c r="D10" s="60" t="s">
        <v>23</v>
      </c>
      <c r="E10" s="60" t="s">
        <v>23</v>
      </c>
      <c r="F10" s="135" t="s">
        <v>23</v>
      </c>
      <c r="G10" s="186">
        <v>130</v>
      </c>
      <c r="H10" s="186">
        <v>100</v>
      </c>
      <c r="I10" s="186">
        <v>30</v>
      </c>
      <c r="J10" s="186">
        <v>0</v>
      </c>
      <c r="K10" s="186"/>
      <c r="L10" s="182" t="str">
        <f t="shared" si="0"/>
        <v>A</v>
      </c>
      <c r="M10" s="182" t="str">
        <f t="shared" si="1"/>
        <v>B+</v>
      </c>
      <c r="N10" s="182" t="str">
        <f t="shared" si="2"/>
        <v>C</v>
      </c>
      <c r="O10" s="182" t="str">
        <f t="shared" si="3"/>
        <v>C</v>
      </c>
      <c r="P10" s="182" t="str">
        <f t="shared" si="4"/>
        <v>A-</v>
      </c>
      <c r="Q10" s="187" t="str">
        <f>"今天课堂主要解析了昨日测试中的第3题与第4题，第3题帮助大家梳理了动态规划的思路与优化技巧，第4题则再次应用了哈希方法解决字符串相关问题。今日测试采用OI赛制，贴近CSP-S复赛的实际氛围，"&amp;C10&amp;"在本次测试中的评级为"&amp;P10&amp;"。"&amp;R10&amp;IF(P10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10="B+","整体表现良好，掌握了大部分知识点，并能完成多数任务。但在分析题目时的深度和解题的完整性方面还有待加强。学习态度积极，后续应更加注重系统训练，多积累与归纳解题方法，从而提升稳定性和效率。",IF(P10="B","完成情况基本可以，能够理解部分知识点，但在综合运用与解决复杂问题时还存在一定困难。遇到挑战性较强的题目时容易受阻，说明基础尚需进一步扎实。建议分阶段巩固基础，并逐渐增加难度训练，以提升整体水平。",IF(P10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何奇阳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0"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0" s="137" t="s">
        <v>603</v>
      </c>
      <c r="T10" s="136" t="s">
        <v>604</v>
      </c>
      <c r="U10" s="136" t="s">
        <v>605</v>
      </c>
    </row>
    <row r="11" ht="315" customHeight="1" spans="1:21">
      <c r="A11" s="185">
        <v>6</v>
      </c>
      <c r="B11" s="186" t="s">
        <v>49</v>
      </c>
      <c r="C11" s="186" t="s">
        <v>49</v>
      </c>
      <c r="D11" s="60" t="s">
        <v>23</v>
      </c>
      <c r="E11" s="60" t="s">
        <v>23</v>
      </c>
      <c r="F11" s="135" t="s">
        <v>23</v>
      </c>
      <c r="G11" s="186">
        <v>130</v>
      </c>
      <c r="H11" s="186">
        <v>100</v>
      </c>
      <c r="I11" s="186">
        <v>30</v>
      </c>
      <c r="J11" s="186">
        <v>0</v>
      </c>
      <c r="K11" s="186">
        <v>0</v>
      </c>
      <c r="L11" s="182" t="str">
        <f t="shared" si="0"/>
        <v>A</v>
      </c>
      <c r="M11" s="182" t="str">
        <f t="shared" si="1"/>
        <v>B+</v>
      </c>
      <c r="N11" s="182" t="str">
        <f t="shared" si="2"/>
        <v>C</v>
      </c>
      <c r="O11" s="182" t="str">
        <f t="shared" si="3"/>
        <v>C</v>
      </c>
      <c r="P11" s="182" t="str">
        <f t="shared" si="4"/>
        <v>A-</v>
      </c>
      <c r="Q11" s="187" t="s">
        <v>606</v>
      </c>
      <c r="R11"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1" s="137" t="s">
        <v>607</v>
      </c>
      <c r="T11" s="136" t="s">
        <v>608</v>
      </c>
      <c r="U11" s="136" t="s">
        <v>609</v>
      </c>
    </row>
    <row r="12" ht="315" customHeight="1" spans="1:21">
      <c r="A12" s="185">
        <v>7</v>
      </c>
      <c r="B12" s="186" t="s">
        <v>95</v>
      </c>
      <c r="C12" s="186" t="s">
        <v>95</v>
      </c>
      <c r="D12" s="60" t="s">
        <v>23</v>
      </c>
      <c r="E12" s="60" t="s">
        <v>23</v>
      </c>
      <c r="F12" s="135" t="s">
        <v>23</v>
      </c>
      <c r="G12" s="186">
        <v>130</v>
      </c>
      <c r="H12" s="186">
        <v>100</v>
      </c>
      <c r="I12" s="186">
        <v>30</v>
      </c>
      <c r="J12" s="186">
        <v>0</v>
      </c>
      <c r="K12" s="186"/>
      <c r="L12" s="182" t="str">
        <f t="shared" si="0"/>
        <v>A</v>
      </c>
      <c r="M12" s="182" t="str">
        <f t="shared" si="1"/>
        <v>B+</v>
      </c>
      <c r="N12" s="182" t="str">
        <f t="shared" si="2"/>
        <v>C</v>
      </c>
      <c r="O12" s="182" t="str">
        <f t="shared" si="3"/>
        <v>C</v>
      </c>
      <c r="P12" s="182" t="str">
        <f t="shared" si="4"/>
        <v>A-</v>
      </c>
      <c r="Q12" s="187" t="str">
        <f>"今天课堂主要解析了昨日测试中的第3题与第4题，第3题帮助大家梳理了动态规划的思路与优化技巧，第4题则再次应用了哈希方法解决字符串相关问题。今日测试采用OI赛制，贴近CSP-S复赛的实际氛围，"&amp;C12&amp;"在本次测试中的评级为"&amp;P12&amp;"。"&amp;R12&amp;IF(P12="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12="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12="B+","整体表现良好，掌握了大部分知识点，并能完成多数任务。但在分析题目时的深度和解题的完整性方面还有待加强。学习态度积极，后续应更加注重系统训练，多积累与归纳解题方法，从而提升稳定性和效率。",IF(P12="B","完成情况基本可以，能够理解部分知识点，但在综合运用与解决复杂问题时还存在一定困难。遇到挑战性较强的题目时容易受阻，说明基础尚需进一步扎实。建议分阶段巩固基础，并逐渐增加难度训练，以提升整体水平。",IF(P12="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郭维皓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2"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2" s="136" t="s">
        <v>610</v>
      </c>
      <c r="T12" s="137" t="s">
        <v>611</v>
      </c>
      <c r="U12" s="136" t="s">
        <v>612</v>
      </c>
    </row>
    <row r="13" ht="315" customHeight="1" spans="1:21">
      <c r="A13" s="185">
        <v>7</v>
      </c>
      <c r="B13" s="186" t="s">
        <v>22</v>
      </c>
      <c r="C13" s="186" t="s">
        <v>22</v>
      </c>
      <c r="D13" s="60" t="s">
        <v>23</v>
      </c>
      <c r="E13" s="60" t="s">
        <v>23</v>
      </c>
      <c r="F13" s="135" t="s">
        <v>23</v>
      </c>
      <c r="G13" s="186">
        <v>116</v>
      </c>
      <c r="H13" s="186">
        <v>100</v>
      </c>
      <c r="I13" s="186">
        <v>14</v>
      </c>
      <c r="J13" s="186">
        <v>0</v>
      </c>
      <c r="K13" s="186">
        <v>2</v>
      </c>
      <c r="L13" s="182" t="str">
        <f t="shared" si="0"/>
        <v>A</v>
      </c>
      <c r="M13" s="182" t="str">
        <f t="shared" si="1"/>
        <v>B</v>
      </c>
      <c r="N13" s="182" t="str">
        <f t="shared" si="2"/>
        <v>C</v>
      </c>
      <c r="O13" s="182" t="str">
        <f t="shared" si="3"/>
        <v>B+</v>
      </c>
      <c r="P13" s="182" t="str">
        <f t="shared" si="4"/>
        <v>B+</v>
      </c>
      <c r="Q13" s="187" t="str">
        <f>"今天课堂主要解析了昨日测试中的第3题与第4题，第3题帮助大家梳理了动态规划的思路与优化技巧，第4题则再次应用了哈希方法解决字符串相关问题。今日测试采用OI赛制，贴近CSP-S复赛的实际氛围，"&amp;C13&amp;"在本次测试中的评级为"&amp;P13&amp;"。"&amp;R13&amp;IF(P13="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13="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13="B+","整体表现良好，掌握了大部分知识点，并能完成多数任务。但在分析题目时的深度和解题的完整性方面还有待加强。学习态度积极，后续应更加注重系统训练，多积累与归纳解题方法，从而提升稳定性和效率。",IF(P13="B","完成情况基本可以，能够理解部分知识点，但在综合运用与解决复杂问题时还存在一定困难。遇到挑战性较强的题目时容易受阻，说明基础尚需进一步扎实。建议分阶段巩固基础，并逐渐增加难度训练，以提升整体水平。",IF(P13="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陈一实在本次测试中的评级为B+。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3"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v>
      </c>
      <c r="S13" s="137" t="s">
        <v>613</v>
      </c>
      <c r="T13" s="136" t="s">
        <v>614</v>
      </c>
      <c r="U13" s="136" t="s">
        <v>615</v>
      </c>
    </row>
    <row r="14" ht="315" customHeight="1" spans="1:21">
      <c r="A14" s="185">
        <v>8</v>
      </c>
      <c r="B14" s="186" t="s">
        <v>54</v>
      </c>
      <c r="C14" s="186" t="s">
        <v>54</v>
      </c>
      <c r="D14" s="60" t="s">
        <v>33</v>
      </c>
      <c r="E14" s="60" t="s">
        <v>33</v>
      </c>
      <c r="F14" s="135" t="s">
        <v>23</v>
      </c>
      <c r="G14" s="186">
        <v>92</v>
      </c>
      <c r="H14" s="186">
        <v>50</v>
      </c>
      <c r="I14" s="186">
        <v>36</v>
      </c>
      <c r="J14" s="186">
        <v>0</v>
      </c>
      <c r="K14" s="186">
        <v>6</v>
      </c>
      <c r="L14" s="182" t="str">
        <f t="shared" si="0"/>
        <v>B+</v>
      </c>
      <c r="M14" s="182" t="str">
        <f t="shared" si="1"/>
        <v>A-</v>
      </c>
      <c r="N14" s="182" t="str">
        <f t="shared" si="2"/>
        <v>C</v>
      </c>
      <c r="O14" s="182" t="str">
        <f t="shared" si="3"/>
        <v>A-</v>
      </c>
      <c r="P14" s="182" t="str">
        <f t="shared" si="4"/>
        <v>B+</v>
      </c>
      <c r="Q14" s="187" t="s">
        <v>616</v>
      </c>
      <c r="R14"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4" s="137" t="s">
        <v>617</v>
      </c>
      <c r="T14" s="137" t="s">
        <v>618</v>
      </c>
      <c r="U14" s="136" t="s">
        <v>619</v>
      </c>
    </row>
    <row r="15" ht="315" customHeight="1" spans="1:21">
      <c r="A15" s="185">
        <v>8</v>
      </c>
      <c r="B15" s="186" t="s">
        <v>79</v>
      </c>
      <c r="C15" s="186" t="s">
        <v>79</v>
      </c>
      <c r="D15" s="60" t="s">
        <v>33</v>
      </c>
      <c r="E15" s="60" t="s">
        <v>33</v>
      </c>
      <c r="F15" s="135" t="s">
        <v>33</v>
      </c>
      <c r="G15" s="186">
        <v>92</v>
      </c>
      <c r="H15" s="186">
        <v>50</v>
      </c>
      <c r="I15" s="186">
        <v>42</v>
      </c>
      <c r="J15" s="186"/>
      <c r="K15" s="186">
        <v>0</v>
      </c>
      <c r="L15" s="182" t="str">
        <f t="shared" si="0"/>
        <v>B+</v>
      </c>
      <c r="M15" s="182" t="str">
        <f t="shared" si="1"/>
        <v>A-</v>
      </c>
      <c r="N15" s="182" t="str">
        <f t="shared" si="2"/>
        <v>C</v>
      </c>
      <c r="O15" s="182" t="str">
        <f t="shared" si="3"/>
        <v>C</v>
      </c>
      <c r="P15" s="182" t="str">
        <f t="shared" si="4"/>
        <v>B+</v>
      </c>
      <c r="Q15" s="187" t="str">
        <f>"今天课堂主要解析了昨日测试中的第3题与第4题，第3题帮助大家梳理了动态规划的思路与优化技巧，第4题则再次应用了哈希方法解决字符串相关问题。今日测试采用OI赛制，贴近CSP-S复赛的实际氛围，"&amp;C15&amp;"在本次测试中的评级为"&amp;P15&amp;"。"&amp;R15&amp;IF(P15="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15="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15="B+","整体表现良好，掌握了大部分知识点，并能完成多数任务。但在分析题目时的深度和解题的完整性方面还有待加强。学习态度积极，后续应更加注重系统训练，多积累与归纳解题方法，从而提升稳定性和效率。",IF(P15="B","完成情况基本可以，能够理解部分知识点，但在综合运用与解决复杂问题时还存在一定困难。遇到挑战性较强的题目时容易受阻，说明基础尚需进一步扎实。建议分阶段巩固基础，并逐渐增加难度训练，以提升整体水平。",IF(P15="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R15"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5" s="137" t="s">
        <v>620</v>
      </c>
      <c r="T15" s="137" t="s">
        <v>621</v>
      </c>
      <c r="U15" s="136" t="s">
        <v>622</v>
      </c>
    </row>
    <row r="16" ht="315" customHeight="1" spans="1:21">
      <c r="A16" s="185">
        <v>9</v>
      </c>
      <c r="B16" s="186" t="s">
        <v>64</v>
      </c>
      <c r="C16" s="186" t="s">
        <v>64</v>
      </c>
      <c r="D16" s="60" t="s">
        <v>33</v>
      </c>
      <c r="E16" s="60" t="s">
        <v>33</v>
      </c>
      <c r="F16" s="135" t="s">
        <v>33</v>
      </c>
      <c r="G16" s="186">
        <v>82</v>
      </c>
      <c r="H16" s="186">
        <v>50</v>
      </c>
      <c r="I16" s="186">
        <v>30</v>
      </c>
      <c r="J16" s="186">
        <v>0</v>
      </c>
      <c r="K16" s="186">
        <v>2</v>
      </c>
      <c r="L16" s="182" t="str">
        <f t="shared" si="0"/>
        <v>B+</v>
      </c>
      <c r="M16" s="182" t="str">
        <f t="shared" si="1"/>
        <v>B+</v>
      </c>
      <c r="N16" s="182" t="str">
        <f t="shared" si="2"/>
        <v>C</v>
      </c>
      <c r="O16" s="182" t="str">
        <f t="shared" si="3"/>
        <v>B+</v>
      </c>
      <c r="P16" s="182" t="str">
        <f t="shared" si="4"/>
        <v>B+</v>
      </c>
      <c r="Q16" s="187" t="str">
        <f>"今天课堂主要解析了昨日测试中的第3题与第4题，第3题帮助大家梳理了动态规划的思路与优化技巧，第4题则再次应用了哈希方法解决字符串相关问题。今日测试采用OI赛制，贴近CSP-S复赛的实际氛围，"&amp;C16&amp;"在本次测试中的评级为"&amp;P16&amp;"。"&amp;R16&amp;IF(P16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16="B+","整体表现良好，掌握了大部分知识点，并能完成多数任务。但在分析题目时的深度和解题的完整性方面还有待加强。学习态度积极，后续应更加注重系统训练，多积累与归纳解题方法，从而提升稳定性和效率。",IF(P16="B","完成情况基本可以，能够理解部分知识点，但在综合运用与解决复杂问题时还存在一定困难。遇到挑战性较强的题目时容易受阻，说明基础尚需进一步扎实。建议分阶段巩固基础，并逐渐增加难度训练，以提升整体水平。",IF(P16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杜星澎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6"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6" s="137" t="s">
        <v>623</v>
      </c>
      <c r="T16" s="137" t="s">
        <v>624</v>
      </c>
      <c r="U16" s="136" t="s">
        <v>625</v>
      </c>
    </row>
    <row r="17" ht="315" customHeight="1" spans="1:21">
      <c r="A17" s="185">
        <v>9</v>
      </c>
      <c r="B17" s="186" t="s">
        <v>90</v>
      </c>
      <c r="C17" s="186" t="s">
        <v>90</v>
      </c>
      <c r="D17" s="60" t="s">
        <v>80</v>
      </c>
      <c r="E17" s="60" t="s">
        <v>80</v>
      </c>
      <c r="F17" s="135" t="s">
        <v>80</v>
      </c>
      <c r="G17" s="186">
        <v>80</v>
      </c>
      <c r="H17" s="186">
        <v>50</v>
      </c>
      <c r="I17" s="186">
        <v>30</v>
      </c>
      <c r="J17" s="186">
        <v>0</v>
      </c>
      <c r="K17" s="186">
        <v>0</v>
      </c>
      <c r="L17" s="182" t="str">
        <f t="shared" si="0"/>
        <v>B+</v>
      </c>
      <c r="M17" s="182" t="str">
        <f t="shared" si="1"/>
        <v>B+</v>
      </c>
      <c r="N17" s="182" t="str">
        <f t="shared" si="2"/>
        <v>C</v>
      </c>
      <c r="O17" s="182" t="str">
        <f t="shared" si="3"/>
        <v>C</v>
      </c>
      <c r="P17" s="182" t="str">
        <f t="shared" si="4"/>
        <v>B</v>
      </c>
      <c r="Q17" s="187" t="str">
        <f>"今天课堂主要解析了昨日测试中的第3题与第4题，第3题帮助大家梳理了动态规划的思路与优化技巧，第4题则再次应用了哈希方法解决字符串相关问题。今日测试采用OI赛制，贴近CSP-S复赛的实际氛围，"&amp;C17&amp;"在本次测试中的评级为"&amp;P17&amp;"。"&amp;R17&amp;IF(P17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17="B+","整体表现良好，掌握了大部分知识点，并能完成多数任务。但在分析题目时的深度和解题的完整性方面还有待加强。学习态度积极，后续应更加注重系统训练，多积累与归纳解题方法，从而提升稳定性和效率。",IF(P17="B","完成情况基本可以，能够理解部分知识点，但在综合运用与解决复杂问题时还存在一定困难。遇到挑战性较强的题目时容易受阻，说明基础尚需进一步扎实。建议分阶段巩固基础，并逐渐增加难度训练，以提升整体水平。",IF(P17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练皓文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7"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7" s="136" t="s">
        <v>626</v>
      </c>
      <c r="T17" s="136" t="s">
        <v>627</v>
      </c>
      <c r="U17" s="136" t="s">
        <v>628</v>
      </c>
    </row>
    <row r="18" ht="315" customHeight="1" spans="1:21">
      <c r="A18" s="185">
        <v>10</v>
      </c>
      <c r="B18" s="186" t="s">
        <v>85</v>
      </c>
      <c r="C18" s="186" t="s">
        <v>85</v>
      </c>
      <c r="D18" s="60" t="s">
        <v>33</v>
      </c>
      <c r="E18" s="60" t="s">
        <v>33</v>
      </c>
      <c r="F18" s="135" t="s">
        <v>80</v>
      </c>
      <c r="G18" s="186">
        <v>50</v>
      </c>
      <c r="H18" s="186">
        <v>50</v>
      </c>
      <c r="I18" s="186">
        <v>0</v>
      </c>
      <c r="J18" s="186">
        <v>0</v>
      </c>
      <c r="K18" s="186">
        <v>0</v>
      </c>
      <c r="L18" s="182" t="str">
        <f t="shared" si="0"/>
        <v>B+</v>
      </c>
      <c r="M18" s="182" t="str">
        <f t="shared" si="1"/>
        <v>C</v>
      </c>
      <c r="N18" s="182" t="str">
        <f t="shared" si="2"/>
        <v>C</v>
      </c>
      <c r="O18" s="182" t="str">
        <f t="shared" si="3"/>
        <v>C</v>
      </c>
      <c r="P18" s="182" t="str">
        <f t="shared" si="4"/>
        <v>B</v>
      </c>
      <c r="Q18" s="187" t="s">
        <v>629</v>
      </c>
      <c r="R18"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8" s="136" t="s">
        <v>630</v>
      </c>
      <c r="T18" s="136" t="s">
        <v>631</v>
      </c>
      <c r="U18" s="136" t="s">
        <v>632</v>
      </c>
    </row>
    <row r="19" ht="315" customHeight="1" spans="1:21">
      <c r="A19" s="185">
        <v>11</v>
      </c>
      <c r="B19" s="186" t="s">
        <v>100</v>
      </c>
      <c r="C19" s="186" t="s">
        <v>100</v>
      </c>
      <c r="D19" s="60" t="s">
        <v>80</v>
      </c>
      <c r="E19" s="60" t="s">
        <v>80</v>
      </c>
      <c r="F19" s="135" t="s">
        <v>293</v>
      </c>
      <c r="G19" s="186">
        <v>50</v>
      </c>
      <c r="H19" s="186">
        <v>50</v>
      </c>
      <c r="I19" s="186">
        <v>0</v>
      </c>
      <c r="J19" s="186">
        <v>0</v>
      </c>
      <c r="K19" s="186"/>
      <c r="L19" s="182" t="str">
        <f t="shared" si="0"/>
        <v>B+</v>
      </c>
      <c r="M19" s="182" t="str">
        <f t="shared" si="1"/>
        <v>C</v>
      </c>
      <c r="N19" s="182" t="str">
        <f t="shared" si="2"/>
        <v>C</v>
      </c>
      <c r="O19" s="182" t="str">
        <f t="shared" si="3"/>
        <v>C</v>
      </c>
      <c r="P19" s="182" t="str">
        <f t="shared" si="4"/>
        <v>B</v>
      </c>
      <c r="Q19" s="187" t="str">
        <f>"今天课堂主要解析了昨日测试中的第3题与第4题，第3题帮助大家梳理了动态规划的思路与优化技巧，第4题则再次应用了哈希方法解决字符串相关问题。今日测试采用OI赛制，贴近CSP-S复赛的实际氛围，"&amp;C19&amp;"在本次测试中的评级为"&amp;P19&amp;"。"&amp;R19&amp;IF(P19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19="B+","整体表现良好，掌握了大部分知识点，并能完成多数任务。但在分析题目时的深度和解题的完整性方面还有待加强。学习态度积极，后续应更加注重系统训练，多积累与归纳解题方法，从而提升稳定性和效率。",IF(P19="B","完成情况基本可以，能够理解部分知识点，但在综合运用与解决复杂问题时还存在一定困难。遇到挑战性较强的题目时容易受阻，说明基础尚需进一步扎实。建议分阶段巩固基础，并逐渐增加难度训练，以提升整体水平。",IF(P19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世昌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9"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9" s="136" t="s">
        <v>633</v>
      </c>
      <c r="T19" s="136" t="s">
        <v>634</v>
      </c>
      <c r="U19" s="136" t="s">
        <v>635</v>
      </c>
    </row>
    <row r="20" ht="315" customHeight="1" spans="1:21">
      <c r="A20" s="185">
        <v>11</v>
      </c>
      <c r="B20" s="186" t="s">
        <v>110</v>
      </c>
      <c r="C20" s="186" t="s">
        <v>110</v>
      </c>
      <c r="D20" s="60" t="s">
        <v>80</v>
      </c>
      <c r="E20" s="60" t="s">
        <v>80</v>
      </c>
      <c r="F20" s="135" t="s">
        <v>293</v>
      </c>
      <c r="G20" s="186">
        <v>46</v>
      </c>
      <c r="H20" s="186">
        <v>30</v>
      </c>
      <c r="I20" s="186">
        <v>16</v>
      </c>
      <c r="J20" s="186">
        <v>0</v>
      </c>
      <c r="K20" s="186">
        <v>0</v>
      </c>
      <c r="L20" s="182" t="str">
        <f t="shared" si="0"/>
        <v>B</v>
      </c>
      <c r="M20" s="182" t="str">
        <f t="shared" si="1"/>
        <v>B</v>
      </c>
      <c r="N20" s="182" t="str">
        <f t="shared" si="2"/>
        <v>C</v>
      </c>
      <c r="O20" s="182" t="str">
        <f t="shared" si="3"/>
        <v>C</v>
      </c>
      <c r="P20" s="182" t="str">
        <f t="shared" si="4"/>
        <v>B</v>
      </c>
      <c r="Q20" s="187" t="str">
        <f>"今天课堂主要解析了昨日测试中的第3题与第4题，第3题帮助大家梳理了动态规划的思路与优化技巧，第4题则再次应用了哈希方法解决字符串相关问题。今日测试采用OI赛制，贴近CSP-S复赛的实际氛围，"&amp;C20&amp;"在本次测试中的评级为"&amp;P20&amp;"。"&amp;R20&amp;IF(P20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20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20="B+","整体表现良好，掌握了大部分知识点，并能完成多数任务。但在分析题目时的深度和解题的完整性方面还有待加强。学习态度积极，后续应更加注重系统训练，多积累与归纳解题方法，从而提升稳定性和效率。",IF(P20="B","完成情况基本可以，能够理解部分知识点，但在综合运用与解决复杂问题时还存在一定困难。遇到挑战性较强的题目时容易受阻，说明基础尚需进一步扎实。建议分阶段巩固基础，并逐渐增加难度训练，以提升整体水平。",IF(P20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金智宸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20"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20" s="136" t="s">
        <v>636</v>
      </c>
      <c r="T20" s="136" t="s">
        <v>637</v>
      </c>
      <c r="U20" s="136" t="s">
        <v>638</v>
      </c>
    </row>
    <row r="21" customHeight="1" spans="1:21">
      <c r="S21" s="60"/>
      <c r="T21" s="135"/>
      <c r="U21" s="131"/>
    </row>
    <row r="22" customHeight="1" spans="1:21">
      <c r="S22" s="60"/>
      <c r="T22" s="135"/>
      <c r="U22" s="131"/>
    </row>
    <row r="23" customHeight="1" spans="1:21">
      <c r="S23" s="60"/>
      <c r="T23" s="135"/>
      <c r="U23" s="131"/>
    </row>
    <row r="24" customHeight="1" spans="1:21">
      <c r="S24" s="60"/>
      <c r="T24" s="135"/>
      <c r="U24" s="131"/>
    </row>
    <row r="25" customHeight="1" spans="1:21">
      <c r="S25" s="60"/>
      <c r="T25" s="135"/>
      <c r="U25" s="131"/>
    </row>
    <row r="26" customHeight="1" spans="1:21">
      <c r="S26" s="60"/>
      <c r="T26" s="135"/>
      <c r="U26" s="131"/>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t="s">
        <v>79</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VLOOKUP(E5,'day61'!$B$1:$Z$99,3,FALSE)</f>
        <v>B+</v>
      </c>
      <c r="D8" s="80"/>
      <c r="E8" s="80"/>
      <c r="F8" s="80"/>
      <c r="G8" s="80"/>
      <c r="H8" s="87" t="str">
        <f>VLOOKUP(E5,'day61'!$B$1:$Z$99,4,FALSE)</f>
        <v>B+</v>
      </c>
      <c r="I8" s="80"/>
      <c r="J8" s="80"/>
      <c r="K8" s="80"/>
      <c r="L8" s="80"/>
      <c r="M8" s="87" t="str">
        <f>VLOOKUP(E5,'day61'!$B$1:$Z$99,5,FALSE)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VLOOKUP(E5,'day61'!$B$1:$Z$99,11,FALSE)</f>
        <v>B+</v>
      </c>
      <c r="D13" s="80"/>
      <c r="E13" s="81"/>
      <c r="F13" s="87" t="str">
        <f>VLOOKUP(E5,'day61'!$B$1:$Z$99,12,FALSE)</f>
        <v>A-</v>
      </c>
      <c r="G13" s="80"/>
      <c r="H13" s="81"/>
      <c r="I13" s="94" t="str">
        <f>VLOOKUP(E5,'day61'!$B$1:$Z$99,13,FALSE)</f>
        <v>C</v>
      </c>
      <c r="J13" s="80"/>
      <c r="K13" s="81"/>
      <c r="L13" s="87" t="str">
        <f>VLOOKUP(E5,'day61'!$B$1:$Z$99,14,FALSE)</f>
        <v>C</v>
      </c>
      <c r="M13" s="80"/>
      <c r="N13" s="81"/>
      <c r="O13" s="87" t="str">
        <f>VLOOKUP(E5,'day61'!$B$1:$Z$99,15,FALSE)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t="str">
        <f>VLOOKUP(E5,'day61'!$B$1:$Z$99,18,FALSE)</f>
        <v>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v>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VLOOKUP(E5,'day61'!$B$1:$Z$99,19,FALSE)</f>
        <v>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v>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t="str">
        <f>VLOOKUP(E5,'day61'!$B$1:$Z$99,20,FALSE)</f>
        <v>多练习题目，活跃思维，做题时多联想，找到与其相似的的模板或者相似的题，更有利于完成题目，注意不要在一道题上耗费太多时间，不然会导致有些题目没时间做</v>
      </c>
      <c r="J21" s="80"/>
      <c r="K21" s="80"/>
      <c r="L21" s="80"/>
      <c r="M21" s="80"/>
      <c r="N21" s="80"/>
      <c r="O21" s="80"/>
      <c r="P21" s="80"/>
      <c r="Q21" s="80"/>
      <c r="R21" s="80"/>
      <c r="S21" s="80"/>
      <c r="T21" s="73"/>
    </row>
    <row r="22" customHeight="1" spans="1:20">
      <c r="A22" s="71"/>
      <c r="B22" s="74"/>
      <c r="C22" s="101" t="s">
        <v>186</v>
      </c>
      <c r="D22" s="109" t="str">
        <f>VLOOKUP(E5,'day61'!$B$1:$Z$99,16,FALSE)</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37"/>
  <sheetViews>
    <sheetView workbookViewId="0">
      <selection activeCell="A1" sqref="A1"/>
    </sheetView>
  </sheetViews>
  <sheetFormatPr defaultColWidth="10" defaultRowHeight="16.5" customHeight="1"/>
  <cols>
    <col min="1" max="1" width="35.125" customWidth="1"/>
    <col min="5" max="5" width="20" customWidth="1"/>
    <col min="6" max="6" width="21.375" customWidth="1"/>
    <col min="7" max="7" width="23.625" customWidth="1"/>
    <col min="8" max="8" width="19" customWidth="1"/>
    <col min="9" max="10" width="21.125" customWidth="1"/>
    <col min="14" max="14" width="54.875" customWidth="1"/>
    <col min="15" max="15" width="20.875" customWidth="1"/>
  </cols>
  <sheetData>
    <row r="1" customHeight="1" spans="1:16">
      <c r="A1" s="55" t="s">
        <v>11</v>
      </c>
      <c r="B1" s="55" t="s">
        <v>4</v>
      </c>
      <c r="C1" s="55" t="s">
        <v>13</v>
      </c>
      <c r="D1" s="55" t="s">
        <v>14</v>
      </c>
      <c r="E1" s="55" t="s">
        <v>15</v>
      </c>
      <c r="F1" s="55" t="s">
        <v>458</v>
      </c>
      <c r="G1" s="55" t="s">
        <v>459</v>
      </c>
      <c r="H1" s="55" t="s">
        <v>460</v>
      </c>
      <c r="I1" s="55" t="s">
        <v>461</v>
      </c>
      <c r="J1" s="55" t="s">
        <v>462</v>
      </c>
      <c r="K1" s="133" t="s">
        <v>16</v>
      </c>
      <c r="L1" s="133" t="s">
        <v>17</v>
      </c>
      <c r="M1" s="133" t="s">
        <v>18</v>
      </c>
      <c r="N1" s="55" t="s">
        <v>463</v>
      </c>
    </row>
    <row r="2" ht="68.25" customHeight="1" spans="1:16">
      <c r="A2" s="120" t="s">
        <v>640</v>
      </c>
      <c r="B2" s="134" t="s">
        <v>157</v>
      </c>
      <c r="C2" s="55" t="s">
        <v>24</v>
      </c>
      <c r="D2" s="55" t="s">
        <v>24</v>
      </c>
      <c r="E2" s="55" t="s">
        <v>24</v>
      </c>
      <c r="F2" s="55" t="s">
        <v>24</v>
      </c>
      <c r="G2" s="55" t="s">
        <v>80</v>
      </c>
      <c r="H2" s="55" t="s">
        <v>24</v>
      </c>
      <c r="I2" s="55" t="s">
        <v>24</v>
      </c>
      <c r="J2" s="55" t="s">
        <v>24</v>
      </c>
      <c r="N2" s="55" t="str">
        <f>A2&amp;N8&amp;J8&amp;F8&amp;G8&amp;H8&amp;I8</f>
        <v>今天的课程讲解昨天的 cf 比赛，讲解了关于 gcd 和 lcm 的做题技巧，以及如何使用根号分治把问题拆解成大小两个问题，然后去处理。【xx】积极的参与听讲，并且在听完后能积极的参与补题。杨涵语在本次测试中考的非常好。杨涵语在第一道题中获取了满分，这是一道非常容易写错的题目，杨涵语能够观察到题目的关键性质，非常精细的实现模拟的代码。杨涵语在第二道题中获取了部分分，杨涵语有着不错的观察能力，观察到了性质，但是并不完全正确，需要多考虑下再实现。杨涵语在第三道题中获取较高的部分分，杨涵语对字符串较为熟悉，并且能够很好的对情况进行分类讨论，但是在实现的过程中遇到了困难。杨涵语在第四道题中较高的部分分，杨涵语有着不错的思维和代码实现能力，能完成多个内容的部分分。</v>
      </c>
    </row>
    <row r="4" customHeight="1" spans="1:16">
      <c r="F4" s="2" t="s">
        <v>641</v>
      </c>
      <c r="G4" s="2" t="s">
        <v>642</v>
      </c>
      <c r="H4" s="2" t="s">
        <v>643</v>
      </c>
      <c r="I4" s="2" t="s">
        <v>644</v>
      </c>
      <c r="J4" s="2" t="s">
        <v>560</v>
      </c>
    </row>
    <row r="5" customHeight="1" spans="1:16">
      <c r="F5" s="2" t="s">
        <v>645</v>
      </c>
      <c r="G5" s="2" t="s">
        <v>646</v>
      </c>
      <c r="H5" s="2" t="s">
        <v>647</v>
      </c>
      <c r="I5" s="2" t="s">
        <v>648</v>
      </c>
      <c r="J5" s="2" t="s">
        <v>565</v>
      </c>
    </row>
    <row r="6" customHeight="1" spans="1:16">
      <c r="F6" s="2" t="s">
        <v>649</v>
      </c>
      <c r="G6" s="2" t="s">
        <v>650</v>
      </c>
      <c r="J6" s="2" t="s">
        <v>569</v>
      </c>
    </row>
    <row r="8" customHeight="1" spans="1:16">
      <c r="F8" s="2" t="str">
        <f>SUBSTITUTE(IF(F2="A",F4,IF(F2="B",F5,IF(F2="C",F6,""))),"【xx】",B2)</f>
        <v>杨涵语在第一道题中获取了满分，这是一道非常容易写错的题目，杨涵语能够观察到题目的关键性质，非常精细的实现模拟的代码。</v>
      </c>
      <c r="G8" s="2" t="str">
        <f>SUBSTITUTE(IF(G2="A",G4,IF(G2="B",G5,IF(G2="C",G6,""))),"【xx】",B2)</f>
        <v>杨涵语在第二道题中获取了部分分，杨涵语有着不错的观察能力，观察到了性质，但是并不完全正确，需要多考虑下再实现。</v>
      </c>
      <c r="H8" s="2" t="str">
        <f>SUBSTITUTE(IF(H2="A",H4,IF(H2="B",H5,IF(H2="C",H6,""))),"【xx】",B2)</f>
        <v>杨涵语在第三道题中获取较高的部分分，杨涵语对字符串较为熟悉，并且能够很好的对情况进行分类讨论，但是在实现的过程中遇到了困难。</v>
      </c>
      <c r="I8" s="2" t="str">
        <f>SUBSTITUTE(IF(I2="A",I4,IF(I2="B",I5,IF(I2="C",I6,""))),"【xx】",B2)</f>
        <v>杨涵语在第四道题中较高的部分分，杨涵语有着不错的思维和代码实现能力，能完成多个内容的部分分。</v>
      </c>
      <c r="J8" s="2" t="str">
        <f>SUBSTITUTE(IF(J2="A",J4,IF(J2="B",J5,IF(J2="C",J6,""))),"【xx】",B2)</f>
        <v>杨涵语在本次测试中考的非常好。</v>
      </c>
    </row>
    <row r="9" customHeight="1" spans="1:16">
      <c r="F9" s="2" t="s">
        <v>651</v>
      </c>
    </row>
    <row r="10" customHeight="1" spans="1:16">
      <c r="F10" s="2" t="s">
        <v>652</v>
      </c>
    </row>
    <row r="11" ht="115.5" customHeight="1" spans="1:16">
      <c r="B11" s="134" t="s">
        <v>125</v>
      </c>
      <c r="C11" s="60" t="s">
        <v>116</v>
      </c>
      <c r="D11" s="60" t="s">
        <v>116</v>
      </c>
      <c r="E11" s="107" t="s">
        <v>116</v>
      </c>
      <c r="F11" s="60" t="s">
        <v>116</v>
      </c>
      <c r="G11" s="60" t="s">
        <v>23</v>
      </c>
      <c r="H11" s="60" t="s">
        <v>80</v>
      </c>
      <c r="I11" s="60" t="s">
        <v>80</v>
      </c>
      <c r="J11" s="135" t="s">
        <v>116</v>
      </c>
      <c r="K11" s="136" t="s">
        <v>653</v>
      </c>
      <c r="L11" s="136" t="s">
        <v>654</v>
      </c>
      <c r="M11" s="136" t="s">
        <v>655</v>
      </c>
      <c r="N11" s="132" t="s">
        <v>656</v>
      </c>
      <c r="O11" s="131"/>
      <c r="P11" s="118"/>
    </row>
    <row r="12" ht="115.5" customHeight="1" spans="1:16">
      <c r="B12" s="134" t="s">
        <v>576</v>
      </c>
      <c r="C12" s="60" t="s">
        <v>116</v>
      </c>
      <c r="D12" s="60" t="s">
        <v>24</v>
      </c>
      <c r="E12" s="107" t="s">
        <v>24</v>
      </c>
      <c r="F12" s="60" t="s">
        <v>24</v>
      </c>
      <c r="G12" s="60" t="s">
        <v>80</v>
      </c>
      <c r="H12" s="60" t="s">
        <v>80</v>
      </c>
      <c r="I12" s="60" t="s">
        <v>80</v>
      </c>
      <c r="J12" s="135" t="s">
        <v>24</v>
      </c>
      <c r="K12" s="137" t="s">
        <v>657</v>
      </c>
      <c r="L12" s="137" t="s">
        <v>658</v>
      </c>
      <c r="M12" s="136" t="s">
        <v>659</v>
      </c>
      <c r="N12" s="132" t="s">
        <v>660</v>
      </c>
      <c r="O12" s="131"/>
      <c r="P12" s="118"/>
    </row>
    <row r="13" ht="128.25" customHeight="1" spans="1:16">
      <c r="B13" s="134" t="s">
        <v>162</v>
      </c>
      <c r="C13" s="60" t="s">
        <v>24</v>
      </c>
      <c r="D13" s="60" t="s">
        <v>24</v>
      </c>
      <c r="E13" s="107" t="s">
        <v>24</v>
      </c>
      <c r="F13" s="60" t="s">
        <v>80</v>
      </c>
      <c r="G13" s="60" t="s">
        <v>116</v>
      </c>
      <c r="H13" s="60" t="s">
        <v>80</v>
      </c>
      <c r="I13" s="60" t="s">
        <v>80</v>
      </c>
      <c r="J13" s="135" t="s">
        <v>24</v>
      </c>
      <c r="K13" s="137" t="s">
        <v>661</v>
      </c>
      <c r="L13" s="137" t="s">
        <v>662</v>
      </c>
      <c r="M13" s="136" t="s">
        <v>525</v>
      </c>
      <c r="N13" s="132" t="s">
        <v>663</v>
      </c>
      <c r="O13" s="131"/>
      <c r="P13" s="118"/>
    </row>
    <row r="14" ht="115.5" customHeight="1" spans="1:16">
      <c r="B14" s="134" t="s">
        <v>574</v>
      </c>
      <c r="C14" s="60" t="s">
        <v>23</v>
      </c>
      <c r="D14" s="60" t="s">
        <v>23</v>
      </c>
      <c r="E14" s="80" t="s">
        <v>23</v>
      </c>
      <c r="F14" s="138" t="s">
        <v>24</v>
      </c>
      <c r="G14" s="60" t="s">
        <v>80</v>
      </c>
      <c r="H14" s="60" t="s">
        <v>80</v>
      </c>
      <c r="I14" s="60" t="s">
        <v>80</v>
      </c>
      <c r="J14" s="135" t="s">
        <v>23</v>
      </c>
      <c r="K14" s="136" t="s">
        <v>664</v>
      </c>
      <c r="L14" s="136" t="s">
        <v>665</v>
      </c>
      <c r="M14" s="136" t="s">
        <v>666</v>
      </c>
      <c r="N14" s="132" t="s">
        <v>667</v>
      </c>
      <c r="O14" s="131"/>
      <c r="P14" s="118"/>
    </row>
    <row r="15" ht="115.5" customHeight="1" spans="1:16">
      <c r="B15" s="134" t="s">
        <v>148</v>
      </c>
      <c r="C15" s="60" t="s">
        <v>33</v>
      </c>
      <c r="D15" s="135" t="s">
        <v>23</v>
      </c>
      <c r="E15" s="60" t="s">
        <v>23</v>
      </c>
      <c r="F15" s="60" t="s">
        <v>80</v>
      </c>
      <c r="G15" s="60" t="s">
        <v>23</v>
      </c>
      <c r="H15" s="60" t="s">
        <v>80</v>
      </c>
      <c r="I15" s="60" t="s">
        <v>80</v>
      </c>
      <c r="J15" s="135" t="s">
        <v>23</v>
      </c>
      <c r="K15" s="137" t="s">
        <v>668</v>
      </c>
      <c r="L15" s="137" t="s">
        <v>669</v>
      </c>
      <c r="M15" s="136" t="s">
        <v>670</v>
      </c>
      <c r="N15" s="132" t="s">
        <v>671</v>
      </c>
      <c r="O15" s="131"/>
      <c r="P15" s="118"/>
    </row>
    <row r="16" ht="115.5" customHeight="1" spans="1:16">
      <c r="B16" s="139" t="s">
        <v>140</v>
      </c>
      <c r="C16" s="60" t="s">
        <v>33</v>
      </c>
      <c r="D16" s="60" t="s">
        <v>33</v>
      </c>
      <c r="E16" s="85" t="s">
        <v>33</v>
      </c>
      <c r="F16" s="60" t="s">
        <v>80</v>
      </c>
      <c r="G16" s="60" t="s">
        <v>23</v>
      </c>
      <c r="H16" s="60" t="s">
        <v>80</v>
      </c>
      <c r="I16" s="60" t="s">
        <v>80</v>
      </c>
      <c r="J16" s="135" t="s">
        <v>23</v>
      </c>
      <c r="K16" s="137" t="s">
        <v>672</v>
      </c>
      <c r="L16" s="137" t="s">
        <v>673</v>
      </c>
      <c r="M16" s="136" t="s">
        <v>674</v>
      </c>
      <c r="N16" s="132" t="s">
        <v>675</v>
      </c>
      <c r="O16" s="131"/>
      <c r="P16" s="118"/>
    </row>
    <row r="17" ht="115.5" customHeight="1" spans="1:16">
      <c r="B17" s="134" t="s">
        <v>145</v>
      </c>
      <c r="C17" s="60" t="s">
        <v>33</v>
      </c>
      <c r="D17" s="60" t="s">
        <v>33</v>
      </c>
      <c r="E17" s="107" t="s">
        <v>23</v>
      </c>
      <c r="F17" s="60" t="s">
        <v>80</v>
      </c>
      <c r="G17" s="60" t="s">
        <v>23</v>
      </c>
      <c r="H17" s="60" t="s">
        <v>293</v>
      </c>
      <c r="I17" s="60" t="s">
        <v>293</v>
      </c>
      <c r="J17" s="135" t="s">
        <v>33</v>
      </c>
      <c r="K17" s="137" t="s">
        <v>676</v>
      </c>
      <c r="L17" s="137" t="s">
        <v>677</v>
      </c>
      <c r="M17" s="137" t="s">
        <v>678</v>
      </c>
      <c r="N17" s="132" t="s">
        <v>679</v>
      </c>
      <c r="O17" s="131"/>
      <c r="P17" s="118" t="s">
        <v>580</v>
      </c>
    </row>
    <row r="18" ht="128.25" customHeight="1" spans="1:16">
      <c r="B18" s="139" t="s">
        <v>167</v>
      </c>
      <c r="C18" s="60" t="s">
        <v>80</v>
      </c>
      <c r="D18" s="60" t="s">
        <v>80</v>
      </c>
      <c r="E18" s="107" t="s">
        <v>80</v>
      </c>
      <c r="F18" s="60" t="s">
        <v>80</v>
      </c>
      <c r="G18" s="60" t="s">
        <v>80</v>
      </c>
      <c r="H18" s="60" t="s">
        <v>80</v>
      </c>
      <c r="I18" s="60" t="s">
        <v>80</v>
      </c>
      <c r="J18" s="135" t="s">
        <v>80</v>
      </c>
      <c r="K18" s="136" t="s">
        <v>680</v>
      </c>
      <c r="L18" s="136" t="s">
        <v>681</v>
      </c>
      <c r="M18" s="136" t="s">
        <v>682</v>
      </c>
      <c r="N18" s="132" t="s">
        <v>683</v>
      </c>
      <c r="O18" s="131"/>
      <c r="P18" s="118"/>
    </row>
    <row r="19" ht="115.5" customHeight="1" spans="1:16">
      <c r="B19" s="134" t="s">
        <v>152</v>
      </c>
      <c r="C19" s="60" t="s">
        <v>80</v>
      </c>
      <c r="D19" s="60" t="s">
        <v>80</v>
      </c>
      <c r="E19" s="107" t="s">
        <v>80</v>
      </c>
      <c r="F19" s="60" t="s">
        <v>80</v>
      </c>
      <c r="G19" s="60" t="s">
        <v>80</v>
      </c>
      <c r="H19" s="60" t="s">
        <v>80</v>
      </c>
      <c r="I19" s="60" t="s">
        <v>80</v>
      </c>
      <c r="J19" s="135" t="s">
        <v>80</v>
      </c>
      <c r="K19" s="137" t="s">
        <v>684</v>
      </c>
      <c r="L19" s="137" t="s">
        <v>685</v>
      </c>
      <c r="M19" s="136" t="s">
        <v>686</v>
      </c>
      <c r="N19" s="132" t="s">
        <v>687</v>
      </c>
      <c r="O19" s="131"/>
      <c r="P19" s="118"/>
    </row>
    <row r="20" ht="115.5" customHeight="1" spans="1:16">
      <c r="B20" s="134" t="s">
        <v>157</v>
      </c>
      <c r="C20" s="60" t="s">
        <v>80</v>
      </c>
      <c r="D20" s="60" t="s">
        <v>80</v>
      </c>
      <c r="E20" s="107" t="s">
        <v>80</v>
      </c>
      <c r="F20" s="60" t="s">
        <v>80</v>
      </c>
      <c r="G20" s="107" t="s">
        <v>80</v>
      </c>
      <c r="H20" s="60" t="s">
        <v>80</v>
      </c>
      <c r="I20" s="60" t="s">
        <v>293</v>
      </c>
      <c r="J20" s="135" t="s">
        <v>80</v>
      </c>
      <c r="K20" s="137" t="s">
        <v>688</v>
      </c>
      <c r="L20" s="136" t="s">
        <v>689</v>
      </c>
      <c r="M20" s="136" t="s">
        <v>690</v>
      </c>
      <c r="N20" s="132" t="s">
        <v>691</v>
      </c>
      <c r="O20" s="131"/>
      <c r="P20" s="118" t="s">
        <v>584</v>
      </c>
    </row>
    <row r="21" ht="315" customHeight="1" spans="1:16">
      <c r="B21" s="134" t="s">
        <v>135</v>
      </c>
      <c r="C21" s="60" t="s">
        <v>80</v>
      </c>
      <c r="D21" s="60" t="s">
        <v>80</v>
      </c>
      <c r="E21" s="107" t="s">
        <v>33</v>
      </c>
      <c r="F21" s="60" t="s">
        <v>80</v>
      </c>
      <c r="G21" s="107" t="s">
        <v>80</v>
      </c>
      <c r="H21" s="60" t="s">
        <v>80</v>
      </c>
      <c r="I21" s="60" t="s">
        <v>293</v>
      </c>
      <c r="J21" s="135" t="s">
        <v>80</v>
      </c>
      <c r="K21" s="137" t="s">
        <v>692</v>
      </c>
      <c r="L21" s="137" t="s">
        <v>693</v>
      </c>
      <c r="M21" s="136" t="s">
        <v>694</v>
      </c>
      <c r="N21" s="132" t="s">
        <v>695</v>
      </c>
      <c r="O21" s="131"/>
      <c r="P21" s="118"/>
    </row>
    <row r="22" ht="115.5" customHeight="1" spans="1:16">
      <c r="B22" s="134" t="s">
        <v>130</v>
      </c>
      <c r="C22" s="60" t="s">
        <v>80</v>
      </c>
      <c r="D22" s="60" t="s">
        <v>293</v>
      </c>
      <c r="E22" s="107" t="s">
        <v>80</v>
      </c>
      <c r="F22" s="60" t="s">
        <v>80</v>
      </c>
      <c r="G22" s="107" t="s">
        <v>80</v>
      </c>
      <c r="H22" s="60" t="s">
        <v>80</v>
      </c>
      <c r="I22" s="60" t="s">
        <v>293</v>
      </c>
      <c r="J22" s="135" t="s">
        <v>80</v>
      </c>
      <c r="K22" s="137" t="s">
        <v>696</v>
      </c>
      <c r="L22" s="136" t="s">
        <v>697</v>
      </c>
      <c r="M22" s="136" t="s">
        <v>698</v>
      </c>
      <c r="N22" s="132" t="s">
        <v>699</v>
      </c>
      <c r="O22" s="131"/>
      <c r="P22" s="118"/>
    </row>
    <row r="23" ht="115.5" customHeight="1" spans="1:16">
      <c r="B23" s="134" t="s">
        <v>121</v>
      </c>
      <c r="C23" s="60" t="s">
        <v>33</v>
      </c>
      <c r="D23" s="60" t="s">
        <v>33</v>
      </c>
      <c r="E23" s="107" t="s">
        <v>33</v>
      </c>
      <c r="F23" s="60" t="s">
        <v>80</v>
      </c>
      <c r="G23" s="60" t="s">
        <v>80</v>
      </c>
      <c r="H23" s="60" t="s">
        <v>293</v>
      </c>
      <c r="I23" s="60" t="s">
        <v>293</v>
      </c>
      <c r="J23" s="135" t="s">
        <v>80</v>
      </c>
      <c r="K23" s="137" t="s">
        <v>700</v>
      </c>
      <c r="L23" s="136" t="s">
        <v>701</v>
      </c>
      <c r="M23" s="136" t="s">
        <v>702</v>
      </c>
      <c r="N23" s="132" t="s">
        <v>703</v>
      </c>
      <c r="O23" s="131"/>
      <c r="P23" s="118"/>
    </row>
    <row r="31" customHeight="1" spans="1:16">
      <c r="A31" s="56" t="s">
        <v>172</v>
      </c>
    </row>
  </sheetData>
  <mergeCells count="1">
    <mergeCell ref="A31:H37"/>
  </mergeCells>
  <dataValidations count="2">
    <dataValidation type="list" allowBlank="1" showErrorMessage="1" sqref="C2:E2 F2:J2">
      <formula1>"A,B,C"</formula1>
    </dataValidation>
    <dataValidation type="list" allowBlank="1" showErrorMessage="1" sqref="F15 C23:E23 C11:E20 H11:I12 D21:E22">
      <formula1>"A+,A,A-,B+,B,B-,C+,C"</formula1>
    </dataValidation>
  </dataValidation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7"/>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row>
    <row r="2" customHeight="1" spans="1:21">
      <c r="A2" s="2"/>
      <c r="B2" s="2"/>
      <c r="C2" s="2"/>
      <c r="D2" s="2"/>
      <c r="E2" s="2"/>
      <c r="F2" s="2"/>
      <c r="G2" s="2"/>
      <c r="H2" s="2"/>
      <c r="I2" s="2"/>
      <c r="J2" s="2"/>
      <c r="K2" s="2"/>
      <c r="L2" s="182"/>
      <c r="M2" s="182"/>
      <c r="N2" s="182"/>
      <c r="O2" s="182"/>
      <c r="P2" s="182"/>
      <c r="Q2" s="182"/>
      <c r="R2" s="182"/>
    </row>
    <row r="3" customHeight="1" spans="1:21">
      <c r="A3" s="2"/>
      <c r="B3" s="2"/>
      <c r="C3" s="2"/>
      <c r="D3" s="2"/>
      <c r="E3" s="2"/>
      <c r="F3" s="2"/>
      <c r="G3" s="2"/>
      <c r="H3" s="2"/>
      <c r="I3" s="2"/>
      <c r="J3" s="2"/>
      <c r="K3" s="2"/>
      <c r="L3" s="182"/>
      <c r="M3" s="182"/>
      <c r="N3" s="182"/>
      <c r="O3" s="182"/>
      <c r="P3" s="182"/>
      <c r="Q3" s="182"/>
      <c r="R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row>
    <row r="5" ht="315" customHeight="1" spans="1:21">
      <c r="A5" s="185">
        <v>1</v>
      </c>
      <c r="B5" s="180" t="s">
        <v>22</v>
      </c>
      <c r="C5" s="180" t="s">
        <v>22</v>
      </c>
      <c r="D5" s="60" t="s">
        <v>24</v>
      </c>
      <c r="E5" s="60" t="s">
        <v>24</v>
      </c>
      <c r="F5" s="135" t="s">
        <v>116</v>
      </c>
      <c r="G5" s="186">
        <v>220</v>
      </c>
      <c r="H5" s="186">
        <v>100</v>
      </c>
      <c r="I5" s="186">
        <v>80</v>
      </c>
      <c r="J5" s="186">
        <v>30</v>
      </c>
      <c r="K5" s="186">
        <v>10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704</v>
      </c>
      <c r="R5" s="187" t="str">
        <f t="shared" ref="R5:R20" si="5">IF(F5=100,"成绩分析：在第1题中，充分考虑到了特殊情况，取得了满分。",IF(F5=0,"成绩分析：在第1题中，对于今天早上讲解的对拍未能很好应用。","成绩分析：在第1题中，考虑到了特殊情况，但对数据较大时，考虑有疏漏。"))&amp;IF(G5=100,"在第2题中，运用了贪心算法，成功获得了满分。",IF(G5=0,"在第2题中，想到了贪心算法，但对贪心的策略存在疏漏。","在第2题中，考虑到了用贪心算法解决问题，取得了较好的分数，但细节上仍有一些疏漏。"))&amp;IF(H5=0,"在第3题中，考虑小数据时，细节上有一些疏忽。","在第3题中，考虑了特殊测试点，拿到了应得的分数。")&amp;IF(I5=100,"在第4题中，很好地运用了容斥原理与分类讨论思想，取得了满分。",IF(I5=0,"在第4题中，考虑范围过大，未能注意到特殊测试点。","在第4题中，考虑到了特殊测试点，取得了应得的分数。"))</f>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5" s="137" t="s">
        <v>705</v>
      </c>
      <c r="T5" s="136" t="s">
        <v>706</v>
      </c>
      <c r="U5" s="136" t="s">
        <v>707</v>
      </c>
    </row>
    <row r="6" ht="315" customHeight="1" spans="1:21">
      <c r="A6" s="185">
        <v>2</v>
      </c>
      <c r="B6" s="180" t="s">
        <v>41</v>
      </c>
      <c r="C6" s="180" t="s">
        <v>41</v>
      </c>
      <c r="D6" s="60" t="s">
        <v>116</v>
      </c>
      <c r="E6" s="60" t="s">
        <v>24</v>
      </c>
      <c r="F6" s="135" t="s">
        <v>116</v>
      </c>
      <c r="G6" s="186">
        <v>130</v>
      </c>
      <c r="H6" s="186">
        <v>100</v>
      </c>
      <c r="I6" s="186">
        <v>0</v>
      </c>
      <c r="J6" s="186">
        <v>20</v>
      </c>
      <c r="K6" s="186">
        <v>10</v>
      </c>
      <c r="L6" s="182" t="str">
        <f t="shared" si="0"/>
        <v>A</v>
      </c>
      <c r="M6" s="182" t="str">
        <f t="shared" si="1"/>
        <v>C</v>
      </c>
      <c r="N6" s="182" t="str">
        <f t="shared" si="2"/>
        <v>A-</v>
      </c>
      <c r="O6" s="182" t="str">
        <f t="shared" si="3"/>
        <v>A</v>
      </c>
      <c r="P6" s="182" t="str">
        <f t="shared" si="4"/>
        <v>A</v>
      </c>
      <c r="Q6" s="187" t="s">
        <v>708</v>
      </c>
      <c r="R6"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6" s="136" t="s">
        <v>709</v>
      </c>
      <c r="T6" s="136" t="s">
        <v>710</v>
      </c>
      <c r="U6" s="136" t="s">
        <v>711</v>
      </c>
    </row>
    <row r="7" ht="315" customHeight="1" spans="1:21">
      <c r="A7" s="185">
        <v>3</v>
      </c>
      <c r="B7" s="180" t="s">
        <v>85</v>
      </c>
      <c r="C7" s="180" t="s">
        <v>85</v>
      </c>
      <c r="D7" s="60" t="s">
        <v>24</v>
      </c>
      <c r="E7" s="60" t="s">
        <v>24</v>
      </c>
      <c r="F7" s="135" t="s">
        <v>24</v>
      </c>
      <c r="G7" s="186">
        <v>120</v>
      </c>
      <c r="H7" s="186">
        <v>0</v>
      </c>
      <c r="I7" s="186">
        <v>100</v>
      </c>
      <c r="J7" s="186">
        <v>10</v>
      </c>
      <c r="K7" s="186">
        <v>10</v>
      </c>
      <c r="L7" s="182" t="str">
        <f t="shared" si="0"/>
        <v>C</v>
      </c>
      <c r="M7" s="182" t="str">
        <f t="shared" si="1"/>
        <v>A</v>
      </c>
      <c r="N7" s="182" t="str">
        <f t="shared" si="2"/>
        <v>B+</v>
      </c>
      <c r="O7" s="182" t="str">
        <f t="shared" si="3"/>
        <v>A</v>
      </c>
      <c r="P7" s="182" t="str">
        <f t="shared" si="4"/>
        <v>A</v>
      </c>
      <c r="Q7" s="187" t="s">
        <v>712</v>
      </c>
      <c r="R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7" s="136" t="s">
        <v>713</v>
      </c>
      <c r="T7" s="136" t="s">
        <v>714</v>
      </c>
      <c r="U7" s="136" t="s">
        <v>715</v>
      </c>
    </row>
    <row r="8" ht="315" customHeight="1" spans="1:21">
      <c r="A8" s="185">
        <v>3</v>
      </c>
      <c r="B8" s="180" t="s">
        <v>90</v>
      </c>
      <c r="C8" s="180" t="s">
        <v>90</v>
      </c>
      <c r="D8" s="60" t="s">
        <v>24</v>
      </c>
      <c r="E8" s="60" t="s">
        <v>23</v>
      </c>
      <c r="F8" s="135" t="s">
        <v>24</v>
      </c>
      <c r="G8" s="186">
        <v>120</v>
      </c>
      <c r="H8" s="186">
        <v>100</v>
      </c>
      <c r="I8" s="186">
        <v>10</v>
      </c>
      <c r="J8" s="186">
        <v>10</v>
      </c>
      <c r="K8" s="186">
        <v>0</v>
      </c>
      <c r="L8" s="182" t="str">
        <f t="shared" si="0"/>
        <v>A</v>
      </c>
      <c r="M8" s="182" t="str">
        <f t="shared" si="1"/>
        <v>B+</v>
      </c>
      <c r="N8" s="182" t="str">
        <f t="shared" si="2"/>
        <v>B+</v>
      </c>
      <c r="O8" s="182" t="str">
        <f t="shared" si="3"/>
        <v>C</v>
      </c>
      <c r="P8" s="182" t="str">
        <f t="shared" si="4"/>
        <v>A</v>
      </c>
      <c r="Q8" s="187" t="s">
        <v>716</v>
      </c>
      <c r="R8"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8" s="136" t="s">
        <v>717</v>
      </c>
      <c r="T8" s="136" t="s">
        <v>718</v>
      </c>
      <c r="U8" s="136" t="s">
        <v>719</v>
      </c>
    </row>
    <row r="9" ht="315" customHeight="1" spans="1:21">
      <c r="A9" s="185">
        <v>4</v>
      </c>
      <c r="B9" s="180" t="s">
        <v>69</v>
      </c>
      <c r="C9" s="180" t="s">
        <v>69</v>
      </c>
      <c r="D9" s="60" t="s">
        <v>23</v>
      </c>
      <c r="E9" s="60" t="s">
        <v>23</v>
      </c>
      <c r="F9" s="135" t="s">
        <v>24</v>
      </c>
      <c r="G9" s="186">
        <v>120</v>
      </c>
      <c r="H9" s="186">
        <v>0</v>
      </c>
      <c r="I9" s="186">
        <v>100</v>
      </c>
      <c r="J9" s="186">
        <v>20</v>
      </c>
      <c r="K9" s="186">
        <v>0</v>
      </c>
      <c r="L9" s="182" t="str">
        <f t="shared" si="0"/>
        <v>C</v>
      </c>
      <c r="M9" s="182" t="str">
        <f t="shared" si="1"/>
        <v>A</v>
      </c>
      <c r="N9" s="182" t="str">
        <f t="shared" si="2"/>
        <v>A-</v>
      </c>
      <c r="O9" s="182" t="str">
        <f t="shared" si="3"/>
        <v>C</v>
      </c>
      <c r="P9" s="182" t="str">
        <f t="shared" si="4"/>
        <v>A</v>
      </c>
      <c r="Q9" s="187" t="s">
        <v>720</v>
      </c>
      <c r="R9"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9" s="136" t="s">
        <v>721</v>
      </c>
      <c r="T9" s="136" t="s">
        <v>722</v>
      </c>
      <c r="U9" s="136" t="s">
        <v>723</v>
      </c>
    </row>
    <row r="10" ht="315" customHeight="1" spans="1:21">
      <c r="A10" s="185">
        <v>5</v>
      </c>
      <c r="B10" s="180" t="s">
        <v>95</v>
      </c>
      <c r="C10" s="180" t="s">
        <v>95</v>
      </c>
      <c r="D10" s="60" t="s">
        <v>23</v>
      </c>
      <c r="E10" s="60" t="s">
        <v>23</v>
      </c>
      <c r="F10" s="135" t="s">
        <v>23</v>
      </c>
      <c r="G10" s="186">
        <v>110</v>
      </c>
      <c r="H10" s="186">
        <v>0</v>
      </c>
      <c r="I10" s="186">
        <v>80</v>
      </c>
      <c r="J10" s="186">
        <v>30</v>
      </c>
      <c r="K10" s="186">
        <v>0</v>
      </c>
      <c r="L10" s="182" t="str">
        <f t="shared" si="0"/>
        <v>C</v>
      </c>
      <c r="M10" s="182" t="str">
        <f t="shared" si="1"/>
        <v>A</v>
      </c>
      <c r="N10" s="182" t="str">
        <f t="shared" si="2"/>
        <v>A</v>
      </c>
      <c r="O10" s="182" t="str">
        <f t="shared" si="3"/>
        <v>C</v>
      </c>
      <c r="P10" s="182" t="str">
        <f t="shared" si="4"/>
        <v>A-</v>
      </c>
      <c r="Q10" s="187" t="s">
        <v>724</v>
      </c>
      <c r="R10"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0" s="137" t="s">
        <v>725</v>
      </c>
      <c r="T10" s="137" t="s">
        <v>726</v>
      </c>
      <c r="U10" s="136" t="s">
        <v>727</v>
      </c>
    </row>
    <row r="11" ht="315" customHeight="1" spans="1:21">
      <c r="A11" s="185">
        <v>6</v>
      </c>
      <c r="B11" s="180" t="s">
        <v>105</v>
      </c>
      <c r="C11" s="180" t="s">
        <v>105</v>
      </c>
      <c r="D11" s="60" t="s">
        <v>23</v>
      </c>
      <c r="E11" s="60" t="s">
        <v>23</v>
      </c>
      <c r="F11" s="135" t="s">
        <v>23</v>
      </c>
      <c r="G11" s="186">
        <v>80</v>
      </c>
      <c r="H11" s="186">
        <v>0</v>
      </c>
      <c r="I11" s="186">
        <v>50</v>
      </c>
      <c r="J11" s="186">
        <v>20</v>
      </c>
      <c r="K11" s="186">
        <v>10</v>
      </c>
      <c r="L11" s="182" t="str">
        <f t="shared" si="0"/>
        <v>C</v>
      </c>
      <c r="M11" s="182" t="str">
        <f t="shared" si="1"/>
        <v>A-</v>
      </c>
      <c r="N11" s="182" t="str">
        <f t="shared" si="2"/>
        <v>A-</v>
      </c>
      <c r="O11" s="182" t="str">
        <f t="shared" si="3"/>
        <v>A</v>
      </c>
      <c r="P11" s="182" t="str">
        <f t="shared" si="4"/>
        <v>A-</v>
      </c>
      <c r="Q11" s="187" t="s">
        <v>728</v>
      </c>
      <c r="R11"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1" s="136" t="s">
        <v>729</v>
      </c>
      <c r="T11" s="136" t="s">
        <v>730</v>
      </c>
      <c r="U11" s="136" t="s">
        <v>731</v>
      </c>
    </row>
    <row r="12" ht="315" customHeight="1" spans="1:21">
      <c r="A12" s="185">
        <v>7</v>
      </c>
      <c r="B12" s="180" t="s">
        <v>100</v>
      </c>
      <c r="C12" s="180" t="s">
        <v>100</v>
      </c>
      <c r="D12" s="60" t="s">
        <v>23</v>
      </c>
      <c r="E12" s="60" t="s">
        <v>23</v>
      </c>
      <c r="F12" s="135" t="s">
        <v>23</v>
      </c>
      <c r="G12" s="186">
        <v>70</v>
      </c>
      <c r="H12" s="186">
        <v>60</v>
      </c>
      <c r="I12" s="186">
        <v>0</v>
      </c>
      <c r="J12" s="186">
        <v>0</v>
      </c>
      <c r="K12" s="186">
        <v>10</v>
      </c>
      <c r="L12" s="182" t="str">
        <f t="shared" si="0"/>
        <v>B+</v>
      </c>
      <c r="M12" s="182" t="str">
        <f t="shared" si="1"/>
        <v>C</v>
      </c>
      <c r="N12" s="182" t="str">
        <f t="shared" si="2"/>
        <v>C</v>
      </c>
      <c r="O12" s="182" t="str">
        <f t="shared" si="3"/>
        <v>A</v>
      </c>
      <c r="P12" s="182" t="str">
        <f t="shared" si="4"/>
        <v>A-</v>
      </c>
      <c r="Q12" s="187" t="s">
        <v>732</v>
      </c>
      <c r="R12"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12" s="136" t="s">
        <v>733</v>
      </c>
      <c r="T12" s="136" t="s">
        <v>734</v>
      </c>
      <c r="U12" s="136" t="s">
        <v>735</v>
      </c>
    </row>
    <row r="13" ht="315" customHeight="1" spans="1:21">
      <c r="A13" s="185">
        <v>7</v>
      </c>
      <c r="B13" s="180" t="s">
        <v>64</v>
      </c>
      <c r="C13" s="180" t="s">
        <v>64</v>
      </c>
      <c r="D13" s="60" t="s">
        <v>23</v>
      </c>
      <c r="E13" s="60" t="s">
        <v>23</v>
      </c>
      <c r="F13" s="135" t="s">
        <v>23</v>
      </c>
      <c r="G13" s="186">
        <v>40</v>
      </c>
      <c r="H13" s="186">
        <v>0</v>
      </c>
      <c r="I13" s="186">
        <v>0</v>
      </c>
      <c r="J13" s="186">
        <v>40</v>
      </c>
      <c r="K13" s="186">
        <v>0</v>
      </c>
      <c r="L13" s="182" t="str">
        <f t="shared" si="0"/>
        <v>C</v>
      </c>
      <c r="M13" s="182" t="str">
        <f t="shared" si="1"/>
        <v>C</v>
      </c>
      <c r="N13" s="182" t="str">
        <f t="shared" si="2"/>
        <v>A</v>
      </c>
      <c r="O13" s="182" t="str">
        <f t="shared" si="3"/>
        <v>C</v>
      </c>
      <c r="P13" s="182" t="str">
        <f t="shared" si="4"/>
        <v>B+</v>
      </c>
      <c r="Q13" s="187" t="s">
        <v>736</v>
      </c>
      <c r="R13"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3" s="137" t="s">
        <v>737</v>
      </c>
      <c r="T13" s="137" t="s">
        <v>738</v>
      </c>
      <c r="U13" s="136" t="s">
        <v>739</v>
      </c>
    </row>
    <row r="14" ht="315" customHeight="1" spans="1:21">
      <c r="A14" s="185">
        <v>8</v>
      </c>
      <c r="B14" s="180" t="s">
        <v>74</v>
      </c>
      <c r="C14" s="180" t="s">
        <v>74</v>
      </c>
      <c r="D14" s="60" t="s">
        <v>33</v>
      </c>
      <c r="E14" s="60" t="s">
        <v>33</v>
      </c>
      <c r="F14" s="135" t="s">
        <v>23</v>
      </c>
      <c r="G14" s="186">
        <v>30</v>
      </c>
      <c r="H14" s="186">
        <v>0</v>
      </c>
      <c r="I14" s="186">
        <v>0</v>
      </c>
      <c r="J14" s="186">
        <v>30</v>
      </c>
      <c r="K14" s="186">
        <v>0</v>
      </c>
      <c r="L14" s="182" t="str">
        <f t="shared" si="0"/>
        <v>C</v>
      </c>
      <c r="M14" s="182" t="str">
        <f t="shared" si="1"/>
        <v>C</v>
      </c>
      <c r="N14" s="182" t="str">
        <f t="shared" si="2"/>
        <v>A</v>
      </c>
      <c r="O14" s="182" t="str">
        <f t="shared" si="3"/>
        <v>C</v>
      </c>
      <c r="P14" s="182" t="str">
        <f t="shared" si="4"/>
        <v>B+</v>
      </c>
      <c r="Q14" s="187" t="s">
        <v>740</v>
      </c>
      <c r="R14"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4" s="136" t="s">
        <v>741</v>
      </c>
      <c r="T14" s="136" t="s">
        <v>742</v>
      </c>
      <c r="U14" s="136" t="s">
        <v>743</v>
      </c>
    </row>
    <row r="15" ht="315" customHeight="1" spans="1:21">
      <c r="A15" s="185">
        <v>8</v>
      </c>
      <c r="B15" s="180" t="s">
        <v>32</v>
      </c>
      <c r="C15" s="180" t="s">
        <v>32</v>
      </c>
      <c r="D15" s="60" t="s">
        <v>33</v>
      </c>
      <c r="E15" s="60" t="s">
        <v>33</v>
      </c>
      <c r="F15" s="135" t="s">
        <v>33</v>
      </c>
      <c r="G15" s="186">
        <v>10</v>
      </c>
      <c r="H15" s="186">
        <v>0</v>
      </c>
      <c r="I15" s="186">
        <v>0</v>
      </c>
      <c r="J15" s="186">
        <v>10</v>
      </c>
      <c r="K15" s="186">
        <v>0</v>
      </c>
      <c r="L15" s="182" t="str">
        <f t="shared" si="0"/>
        <v>C</v>
      </c>
      <c r="M15" s="182" t="str">
        <f t="shared" si="1"/>
        <v>C</v>
      </c>
      <c r="N15" s="182" t="str">
        <f t="shared" si="2"/>
        <v>B+</v>
      </c>
      <c r="O15" s="182" t="str">
        <f t="shared" si="3"/>
        <v>C</v>
      </c>
      <c r="P15" s="182" t="str">
        <f t="shared" si="4"/>
        <v>C</v>
      </c>
      <c r="Q15" s="187" t="s">
        <v>744</v>
      </c>
      <c r="R15"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5" s="137" t="s">
        <v>745</v>
      </c>
      <c r="T15" s="136" t="s">
        <v>746</v>
      </c>
      <c r="U15" s="136" t="s">
        <v>747</v>
      </c>
    </row>
    <row r="16" ht="315" customHeight="1" spans="1:21">
      <c r="A16" s="185">
        <v>9</v>
      </c>
      <c r="B16" s="180" t="s">
        <v>54</v>
      </c>
      <c r="C16" s="180" t="s">
        <v>54</v>
      </c>
      <c r="D16" s="60" t="s">
        <v>33</v>
      </c>
      <c r="E16" s="60" t="s">
        <v>33</v>
      </c>
      <c r="F16" s="135" t="s">
        <v>33</v>
      </c>
      <c r="G16" s="186">
        <v>10</v>
      </c>
      <c r="H16" s="186">
        <v>0</v>
      </c>
      <c r="I16" s="186">
        <v>0</v>
      </c>
      <c r="J16" s="186">
        <v>10</v>
      </c>
      <c r="K16" s="186">
        <v>0</v>
      </c>
      <c r="L16" s="182" t="str">
        <f t="shared" si="0"/>
        <v>C</v>
      </c>
      <c r="M16" s="182" t="str">
        <f t="shared" si="1"/>
        <v>C</v>
      </c>
      <c r="N16" s="182" t="str">
        <f t="shared" si="2"/>
        <v>B+</v>
      </c>
      <c r="O16" s="182" t="str">
        <f t="shared" si="3"/>
        <v>C</v>
      </c>
      <c r="P16" s="182" t="str">
        <f t="shared" si="4"/>
        <v>C</v>
      </c>
      <c r="Q16" s="187" t="s">
        <v>748</v>
      </c>
      <c r="R16"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6" s="137" t="s">
        <v>749</v>
      </c>
      <c r="T16" s="137" t="s">
        <v>750</v>
      </c>
      <c r="U16" s="137" t="s">
        <v>751</v>
      </c>
    </row>
    <row r="17" ht="315" customHeight="1" spans="1:21">
      <c r="A17" s="185">
        <v>9</v>
      </c>
      <c r="B17" s="180" t="s">
        <v>79</v>
      </c>
      <c r="C17" s="180" t="s">
        <v>79</v>
      </c>
      <c r="D17" s="60" t="s">
        <v>80</v>
      </c>
      <c r="E17" s="60" t="s">
        <v>80</v>
      </c>
      <c r="F17" s="135" t="s">
        <v>80</v>
      </c>
      <c r="G17" s="186">
        <v>10</v>
      </c>
      <c r="H17" s="186">
        <v>0</v>
      </c>
      <c r="I17" s="186">
        <v>0</v>
      </c>
      <c r="J17" s="186">
        <v>10</v>
      </c>
      <c r="K17" s="186">
        <v>0</v>
      </c>
      <c r="L17" s="182" t="str">
        <f t="shared" si="0"/>
        <v>C</v>
      </c>
      <c r="M17" s="182" t="str">
        <f t="shared" si="1"/>
        <v>C</v>
      </c>
      <c r="N17" s="182" t="str">
        <f t="shared" si="2"/>
        <v>B+</v>
      </c>
      <c r="O17" s="182" t="str">
        <f t="shared" si="3"/>
        <v>C</v>
      </c>
      <c r="P17" s="182" t="str">
        <f t="shared" si="4"/>
        <v>C</v>
      </c>
      <c r="Q17" s="187" t="s">
        <v>752</v>
      </c>
      <c r="R1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7" s="136" t="s">
        <v>753</v>
      </c>
      <c r="T17" s="137" t="s">
        <v>754</v>
      </c>
      <c r="U17" s="136" t="s">
        <v>755</v>
      </c>
    </row>
    <row r="18" ht="315" customHeight="1" spans="1:21">
      <c r="A18" s="185">
        <v>10</v>
      </c>
      <c r="B18" s="180" t="s">
        <v>59</v>
      </c>
      <c r="C18" s="180" t="s">
        <v>59</v>
      </c>
      <c r="D18" s="60" t="s">
        <v>33</v>
      </c>
      <c r="E18" s="60" t="s">
        <v>33</v>
      </c>
      <c r="F18" s="135" t="s">
        <v>80</v>
      </c>
      <c r="G18" s="186">
        <v>0</v>
      </c>
      <c r="H18" s="186">
        <v>1</v>
      </c>
      <c r="I18" s="186">
        <v>1</v>
      </c>
      <c r="J18" s="186">
        <v>0</v>
      </c>
      <c r="K18" s="186">
        <v>0</v>
      </c>
      <c r="L18" s="182" t="str">
        <f t="shared" si="0"/>
        <v>B+</v>
      </c>
      <c r="M18" s="182" t="str">
        <f t="shared" si="1"/>
        <v>B+</v>
      </c>
      <c r="N18" s="182" t="str">
        <f t="shared" si="2"/>
        <v>C</v>
      </c>
      <c r="O18" s="182" t="str">
        <f t="shared" si="3"/>
        <v>C</v>
      </c>
      <c r="P18" s="182" t="str">
        <f t="shared" si="4"/>
        <v>C</v>
      </c>
      <c r="Q18" s="187" t="s">
        <v>756</v>
      </c>
      <c r="R18"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8" s="137" t="s">
        <v>757</v>
      </c>
      <c r="T18" s="137" t="s">
        <v>758</v>
      </c>
      <c r="U18" s="136" t="s">
        <v>759</v>
      </c>
    </row>
    <row r="19" ht="315" customHeight="1" spans="1:21">
      <c r="A19" s="185">
        <v>11</v>
      </c>
      <c r="B19" s="180" t="s">
        <v>110</v>
      </c>
      <c r="C19" s="180" t="s">
        <v>110</v>
      </c>
      <c r="D19" s="60" t="s">
        <v>80</v>
      </c>
      <c r="E19" s="60" t="s">
        <v>80</v>
      </c>
      <c r="F19" s="135" t="s">
        <v>293</v>
      </c>
      <c r="G19" s="186">
        <v>0</v>
      </c>
      <c r="H19" s="186">
        <v>1</v>
      </c>
      <c r="I19" s="186">
        <v>1</v>
      </c>
      <c r="J19" s="186">
        <v>1</v>
      </c>
      <c r="K19" s="186">
        <v>0</v>
      </c>
      <c r="L19" s="182" t="str">
        <f t="shared" si="0"/>
        <v>B+</v>
      </c>
      <c r="M19" s="182" t="str">
        <f t="shared" si="1"/>
        <v>B+</v>
      </c>
      <c r="N19" s="182" t="str">
        <f t="shared" si="2"/>
        <v>B</v>
      </c>
      <c r="O19" s="182" t="str">
        <f t="shared" si="3"/>
        <v>C</v>
      </c>
      <c r="P19" s="182" t="str">
        <f t="shared" si="4"/>
        <v>C</v>
      </c>
      <c r="Q19" s="187" t="s">
        <v>760</v>
      </c>
      <c r="R19"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9" s="136" t="s">
        <v>761</v>
      </c>
      <c r="T19" s="136" t="s">
        <v>762</v>
      </c>
      <c r="U19" s="136" t="s">
        <v>763</v>
      </c>
    </row>
    <row r="20" ht="315" customHeight="1" spans="1:21">
      <c r="A20" s="185">
        <v>11</v>
      </c>
      <c r="B20" s="180" t="s">
        <v>49</v>
      </c>
      <c r="C20" s="180" t="s">
        <v>49</v>
      </c>
      <c r="D20" s="60" t="s">
        <v>80</v>
      </c>
      <c r="E20" s="60" t="s">
        <v>80</v>
      </c>
      <c r="F20" s="135" t="s">
        <v>293</v>
      </c>
      <c r="G20" s="186">
        <v>0</v>
      </c>
      <c r="H20" s="186">
        <v>0</v>
      </c>
      <c r="I20" s="186">
        <v>1</v>
      </c>
      <c r="J20" s="186">
        <v>1</v>
      </c>
      <c r="K20" s="186">
        <v>0</v>
      </c>
      <c r="L20" s="182" t="str">
        <f t="shared" si="0"/>
        <v>C</v>
      </c>
      <c r="M20" s="182" t="str">
        <f t="shared" si="1"/>
        <v>B+</v>
      </c>
      <c r="N20" s="182" t="str">
        <f t="shared" si="2"/>
        <v>B</v>
      </c>
      <c r="O20" s="182" t="str">
        <f t="shared" si="3"/>
        <v>C</v>
      </c>
      <c r="P20" s="182" t="str">
        <f t="shared" si="4"/>
        <v>C</v>
      </c>
      <c r="Q20" s="187" t="s">
        <v>764</v>
      </c>
      <c r="R20" s="187" t="str">
        <f t="shared" si="5"/>
        <v>成绩分析：在第1题中，考虑到了特殊情况，但对数据较大时，考虑有疏漏。在第2题中，想到了贪心算法，但对贪心的策略存在疏漏。在第3题中，考虑小数据时，细节上有一些疏忽。在第4题中，考虑到了特殊测试点，取得了应得的分数。</v>
      </c>
      <c r="S20" s="137" t="s">
        <v>765</v>
      </c>
      <c r="T20" s="136" t="s">
        <v>766</v>
      </c>
      <c r="U20" s="136" t="s">
        <v>767</v>
      </c>
    </row>
    <row r="21" customHeight="1" spans="1:21">
      <c r="Q21" s="187"/>
      <c r="R21" s="187"/>
    </row>
    <row r="22" customHeight="1" spans="1:21">
      <c r="Q22" s="187"/>
      <c r="R22" s="187"/>
    </row>
    <row r="23" customHeight="1" spans="1:21">
      <c r="Q23" s="187"/>
      <c r="R23" s="187"/>
    </row>
    <row r="24" customHeight="1" spans="1:21">
      <c r="Q24" s="187"/>
      <c r="R24" s="187"/>
    </row>
    <row r="25" customHeight="1" spans="1:21">
      <c r="Q25" s="187"/>
      <c r="R25" s="187"/>
    </row>
    <row r="26" customHeight="1" spans="1:21">
      <c r="Q26" s="187"/>
      <c r="R26" s="187"/>
    </row>
    <row r="27" customHeight="1" spans="1:21">
      <c r="Q27" s="187"/>
      <c r="R27" s="187"/>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t="s">
        <v>110</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VLOOKUP(E5,'day71'!$B$1:$Z$99,3,FALSE)</f>
        <v>B</v>
      </c>
      <c r="D8" s="80"/>
      <c r="E8" s="80"/>
      <c r="F8" s="80"/>
      <c r="G8" s="80"/>
      <c r="H8" s="87" t="str">
        <f>VLOOKUP(E5,'day71'!$B$1:$Z$99,4,FALSE)</f>
        <v>B</v>
      </c>
      <c r="I8" s="80"/>
      <c r="J8" s="80"/>
      <c r="K8" s="80"/>
      <c r="L8" s="80"/>
      <c r="M8" s="87" t="str">
        <f>VLOOKUP(E5,'day71'!$B$1:$Z$99,5,FALSE)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VLOOKUP(E5,'day71'!$B$1:$Z$99,11,FALSE)</f>
        <v>B+</v>
      </c>
      <c r="D13" s="80"/>
      <c r="E13" s="81"/>
      <c r="F13" s="87" t="str">
        <f>VLOOKUP(E5,'day71'!$B$1:$Z$99,12,FALSE)</f>
        <v>B+</v>
      </c>
      <c r="G13" s="80"/>
      <c r="H13" s="81"/>
      <c r="I13" s="94" t="str">
        <f>VLOOKUP(E5,'day71'!$B$1:$Z$99,13,FALSE)</f>
        <v>B</v>
      </c>
      <c r="J13" s="80"/>
      <c r="K13" s="81"/>
      <c r="L13" s="87" t="str">
        <f>VLOOKUP(E5,'day71'!$B$1:$Z$99,14,FALSE)</f>
        <v>C</v>
      </c>
      <c r="M13" s="80"/>
      <c r="N13" s="81"/>
      <c r="O13" s="87" t="str">
        <f>VLOOKUP(E5,'day71'!$B$1:$Z$99,15,FALSE)</f>
        <v>C</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t="str">
        <f>VLOOKUP(E5,'day71'!$B$1:$Z$99,18,FALSE)</f>
        <v>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v>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t="str">
        <f>VLOOKUP(E5,'day71'!$B$1:$Z$99,19,FALSE)</f>
        <v>没有仔细观察题目中的数据范围导致数组开小了；有些题目中的神秘性质没有观察到导致扣分；没有分配好做题顺序，应该先做自己擅长的在去做不会的，这样更顺手；有些讲过类似的题没有做出来:(</v>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t="str">
        <f>VLOOKUP(E5,'day71'!$B$1:$Z$99,20,FALSE)</f>
        <v>设计dp的(神秘)状态/转移方程是怎么出来的；如何更好的去理解题意,通过样例和解释更好的帮助自己理解题意；怎么想出来一些(神秘)的特判；还需要多练题来提高思维。</v>
      </c>
      <c r="J21" s="80"/>
      <c r="K21" s="80"/>
      <c r="L21" s="80"/>
      <c r="M21" s="80"/>
      <c r="N21" s="80"/>
      <c r="O21" s="80"/>
      <c r="P21" s="80"/>
      <c r="Q21" s="80"/>
      <c r="R21" s="80"/>
      <c r="S21" s="80"/>
      <c r="T21" s="73"/>
    </row>
    <row r="22" customHeight="1" spans="1:20">
      <c r="A22" s="71"/>
      <c r="B22" s="74"/>
      <c r="C22" s="101" t="s">
        <v>186</v>
      </c>
      <c r="D22" s="109" t="str">
        <f>VLOOKUP(E5,'day71'!$B$1:$Z$99,16,FALSE)</f>
        <v>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v>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49:H49 X54:Y54 G69:H69" errorStyle="information">
      <formula1>"A,B,C,暂无"</formula1>
    </dataValidation>
    <dataValidation type="list" allowBlank="1" showErrorMessage="1" sqref="C46:J48 C66:J68">
      <formula1>"A,A+,A-,B,B+,B-,C,C+,S"</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t="s">
        <v>54</v>
      </c>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t="str">
        <f>VLOOKUP(D4,'day8'!$B$7:$Z$100,2,FALSE)</f>
        <v>A-</v>
      </c>
      <c r="C8" s="158"/>
      <c r="D8" s="157" t="str">
        <f>VLOOKUP(D4,'day8'!$B$7:$Z$100,3,FALSE)</f>
        <v>B+</v>
      </c>
      <c r="E8" s="158"/>
      <c r="F8" s="157" t="str">
        <f>VLOOKUP(D4,'day8'!$B$7:$G$101,4,FALSE)</f>
        <v>A-</v>
      </c>
      <c r="G8" s="158"/>
      <c r="H8" s="157" t="str">
        <f>VLOOKUP(D4,'day8'!$B$7:$G$101,5,FALSE)</f>
        <v>B+</v>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t="str">
        <f>VLOOKUP(D4,'day8'!$B$7:$G$101,6,FALSE)</f>
        <v>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v>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t="str">
        <f>VLOOKUP(D4,'day8'!$B$7:$Z$101,7,FALSE)</f>
        <v>第一题忘开long long导致样例差点没过
第三题没考虑异或的优先级，没加括号导致没过
第七题开太多long long导致内存爆掉</v>
      </c>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t="str">
        <f>VLOOKUP(D4,'day8'!$B$7:$Z$101,8,FALSE)</f>
        <v>写符合时先考虑优先级，多复习模板代码，能不开开long long就不开，防止在思路正确下内存爆炸导致大部分样例不过</v>
      </c>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t="str">
        <f>VLOOKUP(D4,'day8'!$B$7:$Z$100,9,FALSE)</f>
        <v>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v>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1">
    <dataValidation type="list" allowBlank="1" showErrorMessage="1" sqref="F9:G9 F11:G11 G13:H13" errorStyle="information">
      <formula1>"A,B,C,暂无"</formula1>
    </dataValidation>
  </dataValidation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17"/>
  <sheetViews>
    <sheetView workbookViewId="0">
      <selection activeCell="A1" sqref="A1"/>
    </sheetView>
  </sheetViews>
  <sheetFormatPr defaultColWidth="10" defaultRowHeight="16.5" customHeight="1"/>
  <cols>
    <col min="9" max="9" width="45.125" customWidth="1"/>
  </cols>
  <sheetData>
    <row r="1" customHeight="1" spans="1:9">
      <c r="A1" s="140" t="s">
        <v>4</v>
      </c>
      <c r="B1" s="140" t="s">
        <v>12</v>
      </c>
      <c r="C1" s="140" t="s">
        <v>14</v>
      </c>
      <c r="D1" s="140" t="s">
        <v>811</v>
      </c>
      <c r="E1" s="140" t="s">
        <v>15</v>
      </c>
      <c r="F1" s="140" t="s">
        <v>812</v>
      </c>
      <c r="G1" s="140" t="s">
        <v>17</v>
      </c>
      <c r="H1" s="140" t="s">
        <v>18</v>
      </c>
      <c r="I1" s="140" t="s">
        <v>463</v>
      </c>
    </row>
    <row r="2" ht="203.25" customHeight="1" spans="1:9">
      <c r="A2" s="136" t="s">
        <v>32</v>
      </c>
      <c r="B2" s="141" t="s">
        <v>24</v>
      </c>
      <c r="C2" s="141" t="s">
        <v>24</v>
      </c>
      <c r="D2" s="141" t="s">
        <v>24</v>
      </c>
      <c r="E2" s="141" t="s">
        <v>24</v>
      </c>
      <c r="F2" s="136" t="s">
        <v>813</v>
      </c>
      <c r="G2" s="136" t="s">
        <v>814</v>
      </c>
      <c r="H2" s="136" t="s">
        <v>815</v>
      </c>
      <c r="I2" s="142" t="s">
        <v>816</v>
      </c>
    </row>
    <row r="3" ht="189.75" customHeight="1" spans="1:9">
      <c r="A3" s="136" t="s">
        <v>90</v>
      </c>
      <c r="B3" s="141" t="s">
        <v>23</v>
      </c>
      <c r="C3" s="141" t="s">
        <v>23</v>
      </c>
      <c r="D3" s="141" t="s">
        <v>33</v>
      </c>
      <c r="E3" s="141" t="s">
        <v>33</v>
      </c>
      <c r="F3" s="136" t="s">
        <v>817</v>
      </c>
      <c r="G3" s="136" t="s">
        <v>818</v>
      </c>
      <c r="H3" s="136" t="s">
        <v>819</v>
      </c>
      <c r="I3" s="142" t="s">
        <v>820</v>
      </c>
    </row>
    <row r="4" ht="189.75" customHeight="1" spans="1:9">
      <c r="A4" s="136" t="s">
        <v>100</v>
      </c>
      <c r="B4" s="141" t="s">
        <v>23</v>
      </c>
      <c r="C4" s="141" t="s">
        <v>33</v>
      </c>
      <c r="D4" s="141" t="s">
        <v>23</v>
      </c>
      <c r="E4" s="141" t="s">
        <v>33</v>
      </c>
      <c r="F4" s="136" t="s">
        <v>821</v>
      </c>
      <c r="G4" s="136" t="s">
        <v>822</v>
      </c>
      <c r="H4" s="136" t="s">
        <v>823</v>
      </c>
      <c r="I4" s="142" t="s">
        <v>824</v>
      </c>
    </row>
    <row r="5" ht="149.25" customHeight="1" spans="1:9">
      <c r="A5" s="136" t="s">
        <v>74</v>
      </c>
      <c r="B5" s="141" t="s">
        <v>24</v>
      </c>
      <c r="C5" s="141" t="s">
        <v>24</v>
      </c>
      <c r="D5" s="141" t="s">
        <v>24</v>
      </c>
      <c r="E5" s="141" t="s">
        <v>23</v>
      </c>
      <c r="F5" s="136" t="s">
        <v>825</v>
      </c>
      <c r="G5" s="136" t="s">
        <v>826</v>
      </c>
      <c r="H5" s="136" t="s">
        <v>827</v>
      </c>
      <c r="I5" s="142" t="s">
        <v>828</v>
      </c>
    </row>
    <row r="6" ht="162.75" customHeight="1" spans="1:9">
      <c r="A6" s="136" t="s">
        <v>41</v>
      </c>
      <c r="B6" s="141" t="s">
        <v>23</v>
      </c>
      <c r="C6" s="141" t="s">
        <v>24</v>
      </c>
      <c r="D6" s="141" t="s">
        <v>33</v>
      </c>
      <c r="E6" s="141" t="s">
        <v>23</v>
      </c>
      <c r="F6" s="136" t="s">
        <v>829</v>
      </c>
      <c r="G6" s="136" t="s">
        <v>830</v>
      </c>
      <c r="H6" s="136" t="s">
        <v>831</v>
      </c>
      <c r="I6" s="142" t="s">
        <v>832</v>
      </c>
    </row>
    <row r="7" ht="176.25" customHeight="1" spans="1:9">
      <c r="A7" s="136" t="s">
        <v>69</v>
      </c>
      <c r="B7" s="141" t="s">
        <v>23</v>
      </c>
      <c r="C7" s="141" t="s">
        <v>23</v>
      </c>
      <c r="D7" s="141" t="s">
        <v>24</v>
      </c>
      <c r="E7" s="141" t="s">
        <v>23</v>
      </c>
      <c r="F7" s="137" t="s">
        <v>833</v>
      </c>
      <c r="G7" s="136" t="s">
        <v>834</v>
      </c>
      <c r="H7" s="136" t="s">
        <v>835</v>
      </c>
      <c r="I7" s="142" t="s">
        <v>836</v>
      </c>
    </row>
    <row r="8" ht="189.75" customHeight="1" spans="1:9">
      <c r="A8" s="136" t="s">
        <v>79</v>
      </c>
      <c r="B8" s="141" t="s">
        <v>33</v>
      </c>
      <c r="C8" s="141" t="s">
        <v>33</v>
      </c>
      <c r="D8" s="141" t="s">
        <v>23</v>
      </c>
      <c r="E8" s="141" t="s">
        <v>33</v>
      </c>
      <c r="F8" s="136" t="s">
        <v>837</v>
      </c>
      <c r="G8" s="136" t="s">
        <v>838</v>
      </c>
      <c r="H8" s="136" t="s">
        <v>839</v>
      </c>
      <c r="I8" s="142" t="s">
        <v>840</v>
      </c>
    </row>
    <row r="9" ht="203.25" customHeight="1" spans="1:9">
      <c r="A9" s="136" t="s">
        <v>22</v>
      </c>
      <c r="B9" s="141" t="s">
        <v>23</v>
      </c>
      <c r="C9" s="141" t="s">
        <v>24</v>
      </c>
      <c r="D9" s="141" t="s">
        <v>23</v>
      </c>
      <c r="E9" s="141" t="s">
        <v>23</v>
      </c>
      <c r="F9" s="137" t="s">
        <v>841</v>
      </c>
      <c r="G9" s="137" t="s">
        <v>842</v>
      </c>
      <c r="H9" s="137" t="s">
        <v>843</v>
      </c>
      <c r="I9" s="142" t="s">
        <v>844</v>
      </c>
    </row>
    <row r="10" ht="189.75" customHeight="1" spans="1:9">
      <c r="A10" s="136" t="s">
        <v>85</v>
      </c>
      <c r="B10" s="141" t="s">
        <v>23</v>
      </c>
      <c r="C10" s="141" t="s">
        <v>24</v>
      </c>
      <c r="D10" s="141" t="s">
        <v>24</v>
      </c>
      <c r="E10" s="141" t="s">
        <v>24</v>
      </c>
      <c r="F10" s="136" t="s">
        <v>845</v>
      </c>
      <c r="G10" s="136" t="s">
        <v>846</v>
      </c>
      <c r="H10" s="136" t="s">
        <v>847</v>
      </c>
      <c r="I10" s="142" t="s">
        <v>848</v>
      </c>
    </row>
    <row r="11" ht="315" customHeight="1" spans="1:9">
      <c r="A11" s="136" t="s">
        <v>49</v>
      </c>
      <c r="B11" s="141" t="s">
        <v>24</v>
      </c>
      <c r="C11" s="141" t="s">
        <v>23</v>
      </c>
      <c r="D11" s="141" t="s">
        <v>24</v>
      </c>
      <c r="E11" s="141" t="s">
        <v>23</v>
      </c>
      <c r="F11" s="137" t="s">
        <v>849</v>
      </c>
      <c r="G11" s="136" t="s">
        <v>850</v>
      </c>
      <c r="H11" s="136" t="s">
        <v>851</v>
      </c>
      <c r="I11" s="142" t="s">
        <v>852</v>
      </c>
    </row>
    <row r="12" ht="162.75" customHeight="1" spans="1:9">
      <c r="A12" s="136" t="s">
        <v>64</v>
      </c>
      <c r="B12" s="141" t="s">
        <v>23</v>
      </c>
      <c r="C12" s="141" t="s">
        <v>24</v>
      </c>
      <c r="D12" s="141" t="s">
        <v>24</v>
      </c>
      <c r="E12" s="141" t="s">
        <v>23</v>
      </c>
      <c r="F12" s="137" t="s">
        <v>853</v>
      </c>
      <c r="G12" s="137" t="s">
        <v>854</v>
      </c>
      <c r="H12" s="136" t="s">
        <v>855</v>
      </c>
      <c r="I12" s="142" t="s">
        <v>856</v>
      </c>
    </row>
    <row r="13" ht="51" customHeight="1" spans="1:9">
      <c r="A13" s="136" t="s">
        <v>105</v>
      </c>
      <c r="B13" s="141" t="s">
        <v>23</v>
      </c>
      <c r="C13" s="141" t="s">
        <v>24</v>
      </c>
      <c r="D13" s="141" t="s">
        <v>23</v>
      </c>
      <c r="E13" s="141" t="s">
        <v>24</v>
      </c>
      <c r="F13" s="136" t="s">
        <v>857</v>
      </c>
      <c r="G13" s="136" t="s">
        <v>858</v>
      </c>
      <c r="H13" s="136" t="s">
        <v>859</v>
      </c>
      <c r="I13" s="142"/>
    </row>
    <row r="14" ht="315" customHeight="1" spans="1:9">
      <c r="A14" s="136" t="s">
        <v>59</v>
      </c>
      <c r="B14" s="141" t="s">
        <v>23</v>
      </c>
      <c r="C14" s="141" t="s">
        <v>23</v>
      </c>
      <c r="D14" s="141" t="s">
        <v>23</v>
      </c>
      <c r="E14" s="141" t="s">
        <v>23</v>
      </c>
      <c r="F14" s="137" t="s">
        <v>861</v>
      </c>
      <c r="G14" s="137" t="s">
        <v>862</v>
      </c>
      <c r="H14" s="136" t="s">
        <v>863</v>
      </c>
      <c r="I14" s="142"/>
    </row>
    <row r="15" ht="51.75" customHeight="1" spans="1:9">
      <c r="A15" s="136" t="s">
        <v>95</v>
      </c>
      <c r="B15" s="141" t="s">
        <v>23</v>
      </c>
      <c r="C15" s="141" t="s">
        <v>23</v>
      </c>
      <c r="D15" s="141" t="s">
        <v>33</v>
      </c>
      <c r="E15" s="141" t="s">
        <v>33</v>
      </c>
      <c r="F15" s="137" t="s">
        <v>865</v>
      </c>
      <c r="G15" s="137" t="s">
        <v>866</v>
      </c>
      <c r="H15" s="137" t="s">
        <v>867</v>
      </c>
      <c r="I15" s="142"/>
    </row>
    <row r="16" ht="51" customHeight="1" spans="1:9">
      <c r="A16" s="136" t="s">
        <v>110</v>
      </c>
      <c r="B16" s="141" t="s">
        <v>23</v>
      </c>
      <c r="C16" s="141" t="s">
        <v>33</v>
      </c>
      <c r="D16" s="141" t="s">
        <v>23</v>
      </c>
      <c r="E16" s="141" t="s">
        <v>80</v>
      </c>
      <c r="F16" s="136" t="s">
        <v>869</v>
      </c>
      <c r="G16" s="136" t="s">
        <v>870</v>
      </c>
      <c r="H16" s="136" t="s">
        <v>871</v>
      </c>
      <c r="I16" s="142"/>
    </row>
    <row r="17" ht="115.5" customHeight="1" spans="1:9">
      <c r="A17" s="136" t="s">
        <v>54</v>
      </c>
      <c r="B17" s="141" t="s">
        <v>23</v>
      </c>
      <c r="C17" s="141" t="s">
        <v>33</v>
      </c>
      <c r="D17" s="141" t="s">
        <v>23</v>
      </c>
      <c r="E17" s="141" t="s">
        <v>33</v>
      </c>
      <c r="F17" s="137" t="s">
        <v>873</v>
      </c>
      <c r="G17" s="137" t="s">
        <v>874</v>
      </c>
      <c r="H17" s="136" t="s">
        <v>875</v>
      </c>
      <c r="I17" s="142"/>
    </row>
  </sheetData>
  <dataValidations count="1">
    <dataValidation type="list" allowBlank="1" showErrorMessage="1" sqref="B2:E17">
      <formula1>"A+,A,A-,B+,B,B-,C+,C"</formula1>
    </dataValidation>
  </dataValidations>
  <pageMargins left="0.7" right="0.7" top="0.75" bottom="0.75" header="0.3" footer="0.3"/>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7"/>
  <sheetViews>
    <sheetView workbookViewId="0">
      <selection activeCell="A1" sqref="A1"/>
    </sheetView>
  </sheetViews>
  <sheetFormatPr defaultColWidth="10" defaultRowHeight="16.5" customHeight="1"/>
  <cols>
    <col min="1" max="1" width="44.25" customWidth="1"/>
    <col min="6" max="6" width="28.5" customWidth="1"/>
    <col min="7" max="7" width="20.5" customWidth="1"/>
    <col min="8" max="8" width="24.5" customWidth="1"/>
    <col min="9" max="10" width="22.625" customWidth="1"/>
  </cols>
  <sheetData>
    <row r="1" customHeight="1" spans="1:15">
      <c r="A1" s="55" t="s">
        <v>11</v>
      </c>
      <c r="B1" s="55" t="s">
        <v>4</v>
      </c>
      <c r="C1" s="55" t="s">
        <v>13</v>
      </c>
      <c r="D1" s="55" t="s">
        <v>14</v>
      </c>
      <c r="E1" s="55" t="s">
        <v>903</v>
      </c>
      <c r="F1" s="55" t="s">
        <v>458</v>
      </c>
      <c r="G1" s="55" t="s">
        <v>459</v>
      </c>
      <c r="H1" s="55" t="s">
        <v>460</v>
      </c>
      <c r="I1" s="55" t="s">
        <v>461</v>
      </c>
      <c r="J1" s="133" t="s">
        <v>462</v>
      </c>
      <c r="K1" s="133" t="s">
        <v>16</v>
      </c>
      <c r="L1" s="133" t="s">
        <v>17</v>
      </c>
      <c r="M1" s="133" t="s">
        <v>18</v>
      </c>
      <c r="N1" s="55" t="s">
        <v>20</v>
      </c>
      <c r="O1" s="55" t="s">
        <v>463</v>
      </c>
    </row>
    <row r="2" ht="68.25" customHeight="1" spans="1:15">
      <c r="A2" s="120" t="s">
        <v>904</v>
      </c>
      <c r="B2" s="134" t="s">
        <v>905</v>
      </c>
      <c r="C2" s="55" t="s">
        <v>24</v>
      </c>
      <c r="D2" s="55" t="s">
        <v>24</v>
      </c>
      <c r="E2" s="55" t="s">
        <v>24</v>
      </c>
      <c r="F2" s="55" t="s">
        <v>202</v>
      </c>
      <c r="G2" s="55" t="s">
        <v>202</v>
      </c>
      <c r="H2" s="55" t="s">
        <v>80</v>
      </c>
      <c r="I2" s="55" t="s">
        <v>24</v>
      </c>
      <c r="J2" s="55" t="s">
        <v>80</v>
      </c>
      <c r="O2" s="55" t="str">
        <f>A8&amp;J8&amp;F8&amp;G8&amp;H8</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row>
    <row r="4" customHeight="1" spans="1:15">
      <c r="F4" s="2" t="s">
        <v>906</v>
      </c>
      <c r="G4" s="2" t="s">
        <v>907</v>
      </c>
      <c r="H4" s="2" t="s">
        <v>908</v>
      </c>
      <c r="I4" s="2" t="s">
        <v>909</v>
      </c>
      <c r="J4" s="2" t="s">
        <v>560</v>
      </c>
    </row>
    <row r="5" customHeight="1" spans="1:15">
      <c r="F5" s="55" t="s">
        <v>910</v>
      </c>
      <c r="G5" s="2" t="s">
        <v>911</v>
      </c>
      <c r="H5" s="2" t="s">
        <v>912</v>
      </c>
      <c r="I5" s="2" t="s">
        <v>913</v>
      </c>
      <c r="J5" s="2" t="s">
        <v>565</v>
      </c>
    </row>
    <row r="6" customHeight="1" spans="1:15">
      <c r="F6" s="2" t="s">
        <v>914</v>
      </c>
      <c r="G6" s="55" t="s">
        <v>915</v>
      </c>
      <c r="J6" s="2" t="s">
        <v>569</v>
      </c>
    </row>
    <row r="8" customHeight="1" spans="1:15">
      <c r="A8" s="2" t="str">
        <f>SUBSTITUTE(A2,"【xx】",B2)</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v>
      </c>
      <c r="F8" s="2" t="str">
        <f>SUBSTITUTE(IF(F2="A",F4,IF(F2="B",F5,IF(F2="C",F6,""))),"【xx】",B2)</f>
        <v>在第一道题中涵语获取了部分分，涵语有着较强的代码实现能力，写出了 dfs 枚举的代码，但是没有观察到题目的关键性质，导致失分，需要多观察题目性质。</v>
      </c>
      <c r="G8" s="2" t="str">
        <f>SUBSTITUTE(IF(G2="A",G4,IF(G2="B",G5,IF(G2="C",G6,""))),"【xx】",B2)</f>
        <v>在第二道题中涵语想到了是最短路算法，但是在实现模版的时候写错了，非常可惜，可以再把模版在练习下</v>
      </c>
      <c r="H8" s="2" t="str">
        <f>SUBSTITUTE(IF(H2="A",H4,IF(H2="B",H5,IF(H2="C",H6,""))),"【xx】",B2)</f>
        <v>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c r="I8" s="2" t="str">
        <f>SUBSTITUTE(IF(I2="A",I4,IF(I2="B",I5,IF(I2="C",I6,""))),"【xx】",B2)</f>
        <v>涵语第四道题中较高的部分分，涵语能够熟练的使用 st 对代码进行优化。</v>
      </c>
      <c r="J8" s="2" t="str">
        <f>SUBSTITUTE(IF(J2="A",J4,IF(J2="B",J5,IF(J2="C",J6,""))),"【xx】",B2)</f>
        <v>涵语在本次测试中考的不错。</v>
      </c>
    </row>
    <row r="10" customHeight="1" spans="1:15">
      <c r="J10" s="55" t="s">
        <v>916</v>
      </c>
    </row>
    <row r="11" customHeight="1" spans="1:15">
      <c r="B11" s="134" t="s">
        <v>125</v>
      </c>
      <c r="C11" s="60" t="s">
        <v>116</v>
      </c>
      <c r="D11" s="60" t="s">
        <v>116</v>
      </c>
      <c r="E11" s="107" t="s">
        <v>116</v>
      </c>
      <c r="F11" s="60" t="s">
        <v>116</v>
      </c>
      <c r="G11" s="60" t="s">
        <v>116</v>
      </c>
      <c r="H11" s="60" t="s">
        <v>24</v>
      </c>
      <c r="I11" s="135" t="s">
        <v>24</v>
      </c>
      <c r="J11" s="60" t="s">
        <v>116</v>
      </c>
      <c r="K11" s="136" t="s">
        <v>917</v>
      </c>
      <c r="L11" s="136" t="s">
        <v>918</v>
      </c>
      <c r="M11" s="136" t="s">
        <v>919</v>
      </c>
      <c r="N11" s="60" t="s">
        <v>920</v>
      </c>
    </row>
    <row r="12" ht="39" customHeight="1" spans="1:15">
      <c r="B12" s="134" t="s">
        <v>162</v>
      </c>
      <c r="C12" s="60" t="s">
        <v>116</v>
      </c>
      <c r="D12" s="60" t="s">
        <v>24</v>
      </c>
      <c r="E12" s="107" t="s">
        <v>24</v>
      </c>
      <c r="F12" s="60" t="s">
        <v>116</v>
      </c>
      <c r="G12" s="60" t="s">
        <v>116</v>
      </c>
      <c r="H12" s="60" t="s">
        <v>23</v>
      </c>
      <c r="I12" s="135" t="s">
        <v>24</v>
      </c>
      <c r="J12" s="60" t="s">
        <v>24</v>
      </c>
      <c r="K12" s="137" t="s">
        <v>921</v>
      </c>
      <c r="L12" s="137" t="s">
        <v>922</v>
      </c>
      <c r="M12" s="136" t="s">
        <v>509</v>
      </c>
      <c r="N12" s="60" t="s">
        <v>923</v>
      </c>
    </row>
    <row r="13" ht="39" customHeight="1" spans="1:15">
      <c r="B13" s="134" t="s">
        <v>121</v>
      </c>
      <c r="C13" s="60" t="s">
        <v>24</v>
      </c>
      <c r="D13" s="60" t="s">
        <v>24</v>
      </c>
      <c r="E13" s="107" t="s">
        <v>24</v>
      </c>
      <c r="F13" s="60" t="s">
        <v>116</v>
      </c>
      <c r="G13" s="60" t="s">
        <v>24</v>
      </c>
      <c r="H13" s="60" t="s">
        <v>23</v>
      </c>
      <c r="I13" s="135" t="s">
        <v>80</v>
      </c>
      <c r="J13" s="60" t="s">
        <v>24</v>
      </c>
      <c r="K13" s="137" t="s">
        <v>924</v>
      </c>
      <c r="L13" s="136" t="s">
        <v>925</v>
      </c>
      <c r="M13" s="136" t="s">
        <v>926</v>
      </c>
      <c r="N13" s="60" t="s">
        <v>927</v>
      </c>
    </row>
    <row r="14" ht="77.25" customHeight="1" spans="1:15">
      <c r="B14" s="134" t="s">
        <v>576</v>
      </c>
      <c r="C14" s="60" t="s">
        <v>23</v>
      </c>
      <c r="D14" s="60" t="s">
        <v>23</v>
      </c>
      <c r="E14" s="107" t="s">
        <v>23</v>
      </c>
      <c r="F14" s="138" t="s">
        <v>116</v>
      </c>
      <c r="G14" s="60" t="s">
        <v>33</v>
      </c>
      <c r="H14" s="60" t="s">
        <v>23</v>
      </c>
      <c r="I14" s="135" t="s">
        <v>24</v>
      </c>
      <c r="J14" s="60" t="s">
        <v>23</v>
      </c>
      <c r="K14" s="137" t="s">
        <v>928</v>
      </c>
      <c r="L14" s="137" t="s">
        <v>929</v>
      </c>
      <c r="M14" s="136" t="s">
        <v>930</v>
      </c>
      <c r="N14" s="60" t="s">
        <v>931</v>
      </c>
    </row>
    <row r="15" ht="77.25" customHeight="1" spans="1:15">
      <c r="B15" s="139" t="s">
        <v>140</v>
      </c>
      <c r="C15" s="60" t="s">
        <v>23</v>
      </c>
      <c r="D15" s="60" t="s">
        <v>23</v>
      </c>
      <c r="E15" s="107" t="s">
        <v>23</v>
      </c>
      <c r="F15" s="60" t="s">
        <v>116</v>
      </c>
      <c r="G15" s="60" t="s">
        <v>201</v>
      </c>
      <c r="H15" s="60" t="s">
        <v>23</v>
      </c>
      <c r="I15" s="135" t="s">
        <v>116</v>
      </c>
      <c r="J15" s="60" t="s">
        <v>23</v>
      </c>
      <c r="K15" s="137" t="s">
        <v>932</v>
      </c>
      <c r="L15" s="137" t="s">
        <v>933</v>
      </c>
      <c r="M15" s="136" t="s">
        <v>934</v>
      </c>
      <c r="N15" s="60" t="s">
        <v>935</v>
      </c>
    </row>
    <row r="16" ht="39" customHeight="1" spans="1:15">
      <c r="B16" s="134" t="s">
        <v>148</v>
      </c>
      <c r="C16" s="60" t="s">
        <v>33</v>
      </c>
      <c r="D16" s="60" t="s">
        <v>33</v>
      </c>
      <c r="E16" s="107" t="s">
        <v>33</v>
      </c>
      <c r="F16" s="60" t="s">
        <v>24</v>
      </c>
      <c r="G16" s="60" t="s">
        <v>23</v>
      </c>
      <c r="H16" s="60" t="s">
        <v>23</v>
      </c>
      <c r="I16" s="135" t="s">
        <v>80</v>
      </c>
      <c r="J16" s="60" t="s">
        <v>23</v>
      </c>
      <c r="K16" s="137" t="s">
        <v>936</v>
      </c>
      <c r="L16" s="136" t="s">
        <v>937</v>
      </c>
      <c r="M16" s="136" t="s">
        <v>938</v>
      </c>
      <c r="N16" s="60" t="s">
        <v>939</v>
      </c>
    </row>
    <row r="17" customHeight="1" spans="1:14">
      <c r="B17" s="134" t="s">
        <v>574</v>
      </c>
      <c r="C17" s="60" t="s">
        <v>23</v>
      </c>
      <c r="D17" s="60" t="s">
        <v>24</v>
      </c>
      <c r="E17" s="107" t="s">
        <v>23</v>
      </c>
      <c r="F17" s="60" t="s">
        <v>24</v>
      </c>
      <c r="G17" s="60" t="s">
        <v>33</v>
      </c>
      <c r="H17" s="60" t="s">
        <v>23</v>
      </c>
      <c r="I17" s="135" t="s">
        <v>80</v>
      </c>
      <c r="J17" s="60" t="s">
        <v>33</v>
      </c>
      <c r="K17" s="136" t="s">
        <v>940</v>
      </c>
      <c r="L17" s="136" t="s">
        <v>941</v>
      </c>
      <c r="M17" s="136" t="s">
        <v>942</v>
      </c>
      <c r="N17" s="60" t="s">
        <v>943</v>
      </c>
    </row>
    <row r="18" ht="141" customHeight="1" spans="1:14">
      <c r="B18" s="134" t="s">
        <v>152</v>
      </c>
      <c r="C18" s="60" t="s">
        <v>80</v>
      </c>
      <c r="D18" s="60" t="s">
        <v>33</v>
      </c>
      <c r="E18" s="107" t="s">
        <v>33</v>
      </c>
      <c r="F18" s="60" t="s">
        <v>24</v>
      </c>
      <c r="G18" s="60" t="s">
        <v>80</v>
      </c>
      <c r="H18" s="60" t="s">
        <v>80</v>
      </c>
      <c r="I18" s="135" t="s">
        <v>80</v>
      </c>
      <c r="J18" s="60" t="s">
        <v>80</v>
      </c>
      <c r="K18" s="137" t="s">
        <v>944</v>
      </c>
      <c r="L18" s="137" t="s">
        <v>945</v>
      </c>
      <c r="M18" s="136" t="s">
        <v>946</v>
      </c>
      <c r="N18" s="60" t="s">
        <v>947</v>
      </c>
    </row>
    <row r="19" customHeight="1" spans="1:14">
      <c r="B19" s="134" t="s">
        <v>130</v>
      </c>
      <c r="C19" s="60" t="s">
        <v>80</v>
      </c>
      <c r="D19" s="60" t="s">
        <v>80</v>
      </c>
      <c r="E19" s="107" t="s">
        <v>80</v>
      </c>
      <c r="F19" s="60" t="s">
        <v>24</v>
      </c>
      <c r="G19" s="60" t="s">
        <v>80</v>
      </c>
      <c r="H19" s="60" t="s">
        <v>80</v>
      </c>
      <c r="I19" s="135" t="s">
        <v>80</v>
      </c>
      <c r="J19" s="60" t="s">
        <v>80</v>
      </c>
      <c r="K19" s="136" t="s">
        <v>948</v>
      </c>
      <c r="L19" s="136" t="s">
        <v>949</v>
      </c>
      <c r="M19" s="136" t="s">
        <v>950</v>
      </c>
      <c r="N19" s="60" t="s">
        <v>951</v>
      </c>
    </row>
    <row r="20" customHeight="1" spans="1:14">
      <c r="B20" s="139" t="s">
        <v>167</v>
      </c>
      <c r="C20" s="60" t="s">
        <v>80</v>
      </c>
      <c r="D20" s="60" t="s">
        <v>80</v>
      </c>
      <c r="E20" s="107" t="s">
        <v>33</v>
      </c>
      <c r="F20" s="60" t="s">
        <v>24</v>
      </c>
      <c r="G20" s="107" t="s">
        <v>80</v>
      </c>
      <c r="H20" s="60" t="s">
        <v>80</v>
      </c>
      <c r="I20" s="135" t="s">
        <v>80</v>
      </c>
      <c r="J20" s="60" t="s">
        <v>80</v>
      </c>
      <c r="K20" s="136" t="s">
        <v>952</v>
      </c>
      <c r="L20" s="136" t="s">
        <v>953</v>
      </c>
      <c r="M20" s="136" t="s">
        <v>954</v>
      </c>
      <c r="N20" s="60" t="s">
        <v>955</v>
      </c>
    </row>
    <row r="21" ht="39" customHeight="1" spans="1:14">
      <c r="B21" s="134" t="s">
        <v>135</v>
      </c>
      <c r="C21" s="60" t="s">
        <v>80</v>
      </c>
      <c r="D21" s="60" t="s">
        <v>80</v>
      </c>
      <c r="E21" s="107" t="s">
        <v>80</v>
      </c>
      <c r="F21" s="60" t="s">
        <v>80</v>
      </c>
      <c r="G21" s="107" t="s">
        <v>80</v>
      </c>
      <c r="H21" s="60" t="s">
        <v>80</v>
      </c>
      <c r="I21" s="60" t="s">
        <v>80</v>
      </c>
      <c r="J21" s="60" t="s">
        <v>80</v>
      </c>
      <c r="K21" s="137" t="s">
        <v>956</v>
      </c>
      <c r="L21" s="137" t="s">
        <v>957</v>
      </c>
      <c r="M21" s="137" t="s">
        <v>958</v>
      </c>
      <c r="N21" s="60" t="s">
        <v>959</v>
      </c>
    </row>
    <row r="22" ht="128.25" customHeight="1" spans="1:14">
      <c r="B22" s="134" t="s">
        <v>145</v>
      </c>
      <c r="C22" s="60" t="s">
        <v>80</v>
      </c>
      <c r="D22" s="60" t="s">
        <v>293</v>
      </c>
      <c r="E22" s="107" t="s">
        <v>80</v>
      </c>
      <c r="F22" s="60" t="s">
        <v>80</v>
      </c>
      <c r="G22" s="107" t="s">
        <v>80</v>
      </c>
      <c r="H22" s="60" t="s">
        <v>80</v>
      </c>
      <c r="I22" s="135" t="s">
        <v>80</v>
      </c>
      <c r="J22" s="60" t="s">
        <v>80</v>
      </c>
      <c r="K22" s="137" t="s">
        <v>960</v>
      </c>
      <c r="L22" s="137" t="s">
        <v>961</v>
      </c>
      <c r="M22" s="137" t="s">
        <v>962</v>
      </c>
      <c r="N22" s="60" t="s">
        <v>963</v>
      </c>
    </row>
    <row r="23" ht="26.25" customHeight="1" spans="1:14">
      <c r="B23" s="134" t="s">
        <v>157</v>
      </c>
      <c r="C23" s="60" t="s">
        <v>293</v>
      </c>
      <c r="D23" s="60" t="s">
        <v>293</v>
      </c>
      <c r="E23" s="107" t="s">
        <v>201</v>
      </c>
      <c r="F23" s="60" t="s">
        <v>80</v>
      </c>
      <c r="G23" s="60" t="s">
        <v>80</v>
      </c>
      <c r="H23" s="60" t="s">
        <v>293</v>
      </c>
      <c r="I23" s="135" t="s">
        <v>80</v>
      </c>
      <c r="J23" s="60" t="s">
        <v>80</v>
      </c>
      <c r="K23" s="136" t="s">
        <v>964</v>
      </c>
      <c r="L23" s="137" t="s">
        <v>965</v>
      </c>
      <c r="M23" s="136" t="s">
        <v>966</v>
      </c>
      <c r="N23" s="60" t="s">
        <v>967</v>
      </c>
    </row>
    <row r="31" customHeight="1" spans="1:14">
      <c r="A31" s="56" t="s">
        <v>172</v>
      </c>
    </row>
  </sheetData>
  <mergeCells count="1">
    <mergeCell ref="A31:H37"/>
  </mergeCells>
  <dataValidations count="2">
    <dataValidation type="list" allowBlank="1" showErrorMessage="1" sqref="C2:D2 E2 F2:I2 J2">
      <formula1>"A,B,C"</formula1>
    </dataValidation>
    <dataValidation type="list" allowBlank="1" showErrorMessage="1" sqref="C23 F15:F20 H11:H17 I11:I12 I14:I16 C11:E20 D21:E23">
      <formula1>"A+,A,A-,B+,B,B-,C+,C"</formula1>
    </dataValidation>
  </dataValidations>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0"/>
  <sheetViews>
    <sheetView workbookViewId="0">
      <selection activeCell="A1" sqref="A1:L3"/>
    </sheetView>
  </sheetViews>
  <sheetFormatPr defaultColWidth="10" defaultRowHeight="16.5" customHeight="1"/>
  <sheetData>
    <row r="1" customHeight="1" spans="1:21">
      <c r="A1" s="126" t="s">
        <v>968</v>
      </c>
      <c r="B1" s="101"/>
      <c r="C1" s="101"/>
      <c r="D1" s="101"/>
      <c r="E1" s="101"/>
      <c r="F1" s="101"/>
      <c r="G1" s="101"/>
      <c r="H1" s="101"/>
      <c r="I1" s="101"/>
      <c r="J1" s="101"/>
      <c r="K1" s="101"/>
      <c r="L1" s="101"/>
      <c r="M1" s="126"/>
      <c r="N1" s="126"/>
      <c r="O1" s="126"/>
      <c r="P1" s="127"/>
      <c r="Q1" s="127"/>
      <c r="R1" s="127"/>
      <c r="S1" s="127"/>
      <c r="T1" s="127"/>
      <c r="U1" s="127"/>
    </row>
    <row r="2" customHeight="1" spans="1:21">
      <c r="A2" s="101"/>
      <c r="B2" s="101"/>
      <c r="C2" s="101"/>
      <c r="D2" s="101"/>
      <c r="E2" s="101"/>
      <c r="F2" s="101"/>
      <c r="G2" s="101"/>
      <c r="H2" s="101"/>
      <c r="I2" s="101"/>
      <c r="J2" s="101"/>
      <c r="K2" s="101"/>
      <c r="L2" s="101"/>
      <c r="M2" s="126"/>
      <c r="N2" s="126"/>
      <c r="O2" s="126"/>
      <c r="P2" s="127"/>
      <c r="Q2" s="127"/>
      <c r="R2" s="127"/>
      <c r="S2" s="127"/>
      <c r="T2" s="127"/>
      <c r="U2" s="127"/>
    </row>
    <row r="3" customHeight="1" spans="1:21">
      <c r="A3" s="101"/>
      <c r="B3" s="101"/>
      <c r="C3" s="101"/>
      <c r="D3" s="101"/>
      <c r="E3" s="101"/>
      <c r="F3" s="101"/>
      <c r="G3" s="101"/>
      <c r="H3" s="101"/>
      <c r="I3" s="101"/>
      <c r="J3" s="101"/>
      <c r="K3" s="101"/>
      <c r="L3" s="101"/>
      <c r="M3" s="126"/>
      <c r="N3" s="126"/>
      <c r="O3" s="126"/>
      <c r="P3" s="127"/>
      <c r="Q3" s="127"/>
      <c r="R3" s="127"/>
      <c r="S3" s="127"/>
      <c r="T3" s="127"/>
      <c r="U3" s="127"/>
    </row>
    <row r="4" ht="29.25" customHeight="1" spans="1:21">
      <c r="A4" s="127" t="s">
        <v>467</v>
      </c>
      <c r="B4" s="127" t="s">
        <v>468</v>
      </c>
      <c r="C4" s="127" t="s">
        <v>469</v>
      </c>
      <c r="D4" s="127"/>
      <c r="E4" s="127"/>
      <c r="F4" s="127"/>
      <c r="G4" s="127" t="s">
        <v>469</v>
      </c>
      <c r="H4" s="127" t="s">
        <v>470</v>
      </c>
      <c r="I4" s="128" t="s">
        <v>471</v>
      </c>
      <c r="J4" s="128" t="s">
        <v>472</v>
      </c>
      <c r="K4" s="128" t="s">
        <v>473</v>
      </c>
      <c r="L4" s="128" t="s">
        <v>474</v>
      </c>
      <c r="M4" s="128"/>
      <c r="N4" s="128"/>
      <c r="O4" s="128"/>
      <c r="P4" s="127" t="s">
        <v>475</v>
      </c>
      <c r="Q4" s="127" t="s">
        <v>476</v>
      </c>
      <c r="R4" s="127" t="s">
        <v>477</v>
      </c>
      <c r="S4" s="127" t="s">
        <v>478</v>
      </c>
      <c r="T4" s="127" t="s">
        <v>462</v>
      </c>
      <c r="U4" s="127" t="s">
        <v>463</v>
      </c>
    </row>
    <row r="5" ht="315" customHeight="1" spans="1:21">
      <c r="A5" s="129">
        <v>1</v>
      </c>
      <c r="B5" s="50" t="s">
        <v>22</v>
      </c>
      <c r="C5" s="50" t="s">
        <v>22</v>
      </c>
      <c r="D5" s="101" t="s">
        <v>24</v>
      </c>
      <c r="E5" s="101" t="s">
        <v>24</v>
      </c>
      <c r="F5" s="101" t="s">
        <v>116</v>
      </c>
      <c r="G5" s="50" t="s">
        <v>22</v>
      </c>
      <c r="H5" s="130">
        <v>286</v>
      </c>
      <c r="I5" s="130">
        <v>100</v>
      </c>
      <c r="J5" s="130">
        <v>48</v>
      </c>
      <c r="K5" s="130">
        <v>58</v>
      </c>
      <c r="L5" s="130">
        <v>80</v>
      </c>
      <c r="M5" s="131" t="s">
        <v>969</v>
      </c>
      <c r="N5" s="131" t="s">
        <v>970</v>
      </c>
      <c r="O5" s="131" t="s">
        <v>971</v>
      </c>
      <c r="P5" s="127" t="str">
        <f t="shared" ref="P5:P20" si="0">IF(I5=0,"C",IF(RANK(I5,$I$5:$I$20,0)&lt;=ROUNDUP((COUNT($I$5:$I$20)-COUNTIF($I$5:$I$20,0))*25%,0),"A",IF(RANK(I5,$I$5:$I$20,0)&lt;=ROUNDUP((COUNT($I$5:$I$20)-COUNTIF($I$5:$I$20,0))*50%,0),"A-",IF(RANK(I5,$I$5:$I$20,0)&lt;=ROUNDUP((COUNT($I$5:$I$20)-COUNTIF($I$5:$I$20,0))*75%,0),"B+","B"))))</f>
        <v>A</v>
      </c>
      <c r="Q5" s="127" t="str">
        <f t="shared" ref="Q5:Q20" si="1">IF(J5=0,"C",IF(RANK(J5,$J$5:$J$20,0)&lt;=ROUNDUP((COUNT($J$5:$J$20)-COUNTIF($J$5:$J$20,0))*25%,0),"A",IF(RANK(J5,$J$5:$J$20,0)&lt;=ROUNDUP((COUNT($J$5:$J$20)-COUNTIF($J$5:$J$20,0))*50%,0),"A-",IF(RANK(J5,$J$5:$J$20,0)&lt;=ROUNDUP((COUNT($J$5:$J$20)-COUNTIF($J$5:$J$20,0))*75%,0),"B+","B"))))</f>
        <v>A-</v>
      </c>
      <c r="R5" s="127" t="str">
        <f t="shared" ref="R5:R20" si="2">IF(K5=0,"C",IF(RANK(K5,$K$5:$K$20,0)&lt;=ROUNDUP((COUNT($K$5:$K$20)-COUNTIF($K$5:$K$20,0))*25%,0),"A",IF(RANK(K5,$K$5:$K$20,0)&lt;=ROUNDUP((COUNT($K$5:$K$20)-COUNTIF($K$5:$K$20,0))*50%,0),"A-",IF(RANK(K5,$K$5:$K$20,0)&lt;=ROUNDUP((COUNT($K$5:$K$20)-COUNTIF($K$5:$K$20,0))*75%,0),"B+","B"))))</f>
        <v>A</v>
      </c>
      <c r="S5" s="127" t="str">
        <f t="shared" ref="S5:S20" si="3">IF(L5=0,"C",IF(RANK(L5,$L$5:$L$20,0)&lt;=ROUNDUP((COUNT($L$5:$L$20)-COUNTIF($L$5:$L$20,0))*25%,0),"A",IF(RANK(L5,$L$5:$L$20,0)&lt;=ROUNDUP((COUNT($L$5:$L$20)-COUNTIF($L$5:$L$20,0))*50%,0),"A-",IF(RANK(L5,$L$5:$L$20,0)&lt;=ROUNDUP((COUNT($L$5:$L$20)-COUNTIF($L$5:$L$20,0))*75%,0),"B+","B"))))</f>
        <v>A</v>
      </c>
      <c r="T5" s="127" t="str">
        <f t="shared" ref="T5:T20" si="4">IF(H5&lt;20,"C",IF(RANK(H5,$H$5:$H$20,0)&lt;=ROUNDUP(COUNT($H$5:$H$20)*25%,0),"A",IF(RANK(H5,$H$5:$H$20,0)&lt;=ROUNDUP(COUNT($H$5:$H$20)*50%,0),"A-",IF(RANK(H5,$H$5:$H$20,0)&lt;=ROUNDUP(COUNT($H$5:$H$20)*75%,0),"B+","B"))))</f>
        <v>A</v>
      </c>
      <c r="U5" s="128" t="s">
        <v>972</v>
      </c>
    </row>
    <row r="6" ht="315" customHeight="1" spans="1:21">
      <c r="A6" s="129">
        <v>2</v>
      </c>
      <c r="B6" s="50" t="s">
        <v>41</v>
      </c>
      <c r="C6" s="50" t="s">
        <v>41</v>
      </c>
      <c r="D6" s="101" t="s">
        <v>116</v>
      </c>
      <c r="E6" s="101" t="s">
        <v>24</v>
      </c>
      <c r="F6" s="101" t="s">
        <v>116</v>
      </c>
      <c r="G6" s="50" t="s">
        <v>41</v>
      </c>
      <c r="H6" s="130">
        <v>238</v>
      </c>
      <c r="I6" s="130">
        <v>100</v>
      </c>
      <c r="J6" s="130">
        <v>98</v>
      </c>
      <c r="K6" s="130">
        <v>0</v>
      </c>
      <c r="L6" s="130">
        <v>40</v>
      </c>
      <c r="M6" s="131" t="s">
        <v>973</v>
      </c>
      <c r="N6" s="131" t="s">
        <v>974</v>
      </c>
      <c r="O6" s="131" t="s">
        <v>975</v>
      </c>
      <c r="P6" s="127" t="str">
        <f t="shared" si="0"/>
        <v>A</v>
      </c>
      <c r="Q6" s="127" t="str">
        <f t="shared" si="1"/>
        <v>A</v>
      </c>
      <c r="R6" s="127" t="str">
        <f t="shared" si="2"/>
        <v>C</v>
      </c>
      <c r="S6" s="127" t="str">
        <f t="shared" si="3"/>
        <v>A</v>
      </c>
      <c r="T6" s="127" t="str">
        <f t="shared" si="4"/>
        <v>A</v>
      </c>
      <c r="U6" s="128" t="s">
        <v>976</v>
      </c>
    </row>
    <row r="7" ht="315" customHeight="1" spans="1:21">
      <c r="A7" s="129">
        <v>3</v>
      </c>
      <c r="B7" s="50" t="s">
        <v>49</v>
      </c>
      <c r="C7" s="50" t="s">
        <v>49</v>
      </c>
      <c r="D7" s="101" t="s">
        <v>24</v>
      </c>
      <c r="E7" s="101" t="s">
        <v>24</v>
      </c>
      <c r="F7" s="101" t="s">
        <v>24</v>
      </c>
      <c r="G7" s="50" t="s">
        <v>49</v>
      </c>
      <c r="H7" s="130">
        <v>232</v>
      </c>
      <c r="I7" s="130">
        <v>100</v>
      </c>
      <c r="J7" s="130">
        <v>100</v>
      </c>
      <c r="K7" s="130">
        <v>12</v>
      </c>
      <c r="L7" s="130">
        <v>20</v>
      </c>
      <c r="M7" s="132" t="s">
        <v>977</v>
      </c>
      <c r="N7" s="131" t="s">
        <v>978</v>
      </c>
      <c r="O7" s="131" t="s">
        <v>979</v>
      </c>
      <c r="P7" s="127" t="str">
        <f t="shared" si="0"/>
        <v>A</v>
      </c>
      <c r="Q7" s="127" t="str">
        <f t="shared" si="1"/>
        <v>A</v>
      </c>
      <c r="R7" s="127" t="str">
        <f t="shared" si="2"/>
        <v>A-</v>
      </c>
      <c r="S7" s="127" t="str">
        <f t="shared" si="3"/>
        <v>A-</v>
      </c>
      <c r="T7" s="127" t="str">
        <f t="shared" si="4"/>
        <v>A</v>
      </c>
      <c r="U7" s="128" t="s">
        <v>980</v>
      </c>
    </row>
    <row r="8" ht="315" customHeight="1" spans="1:21">
      <c r="A8" s="129">
        <v>3</v>
      </c>
      <c r="B8" s="50" t="s">
        <v>85</v>
      </c>
      <c r="C8" s="50" t="s">
        <v>85</v>
      </c>
      <c r="D8" s="101" t="s">
        <v>24</v>
      </c>
      <c r="E8" s="101" t="s">
        <v>23</v>
      </c>
      <c r="F8" s="101" t="s">
        <v>24</v>
      </c>
      <c r="G8" s="50" t="s">
        <v>85</v>
      </c>
      <c r="H8" s="130">
        <v>228</v>
      </c>
      <c r="I8" s="130">
        <v>100</v>
      </c>
      <c r="J8" s="130">
        <v>70</v>
      </c>
      <c r="K8" s="130">
        <v>58</v>
      </c>
      <c r="L8" s="130">
        <v>0</v>
      </c>
      <c r="M8" s="131" t="s">
        <v>981</v>
      </c>
      <c r="N8" s="131" t="s">
        <v>982</v>
      </c>
      <c r="O8" s="131" t="s">
        <v>983</v>
      </c>
      <c r="P8" s="127" t="str">
        <f t="shared" si="0"/>
        <v>A</v>
      </c>
      <c r="Q8" s="127" t="str">
        <f t="shared" si="1"/>
        <v>A</v>
      </c>
      <c r="R8" s="127" t="str">
        <f t="shared" si="2"/>
        <v>A</v>
      </c>
      <c r="S8" s="127" t="str">
        <f t="shared" si="3"/>
        <v>C</v>
      </c>
      <c r="T8" s="127" t="str">
        <f t="shared" si="4"/>
        <v>A</v>
      </c>
      <c r="U8" s="128" t="s">
        <v>984</v>
      </c>
    </row>
    <row r="9" ht="315" customHeight="1" spans="1:21">
      <c r="A9" s="129">
        <v>4</v>
      </c>
      <c r="B9" s="50" t="s">
        <v>32</v>
      </c>
      <c r="C9" s="50" t="s">
        <v>32</v>
      </c>
      <c r="D9" s="101" t="s">
        <v>23</v>
      </c>
      <c r="E9" s="101" t="s">
        <v>23</v>
      </c>
      <c r="F9" s="101" t="s">
        <v>24</v>
      </c>
      <c r="G9" s="50" t="s">
        <v>32</v>
      </c>
      <c r="H9" s="130">
        <v>204</v>
      </c>
      <c r="I9" s="130">
        <v>100</v>
      </c>
      <c r="J9" s="130">
        <v>100</v>
      </c>
      <c r="K9" s="130">
        <v>4</v>
      </c>
      <c r="L9" s="130">
        <v>0</v>
      </c>
      <c r="M9" s="131" t="s">
        <v>985</v>
      </c>
      <c r="N9" s="131" t="s">
        <v>986</v>
      </c>
      <c r="O9" s="131" t="s">
        <v>987</v>
      </c>
      <c r="P9" s="127" t="str">
        <f t="shared" si="0"/>
        <v>A</v>
      </c>
      <c r="Q9" s="127" t="str">
        <f t="shared" si="1"/>
        <v>A</v>
      </c>
      <c r="R9" s="127" t="str">
        <f t="shared" si="2"/>
        <v>B+</v>
      </c>
      <c r="S9" s="127" t="str">
        <f t="shared" si="3"/>
        <v>C</v>
      </c>
      <c r="T9" s="127" t="str">
        <f t="shared" si="4"/>
        <v>A-</v>
      </c>
      <c r="U9" s="128" t="s">
        <v>988</v>
      </c>
    </row>
    <row r="10" ht="315" customHeight="1" spans="1:21">
      <c r="A10" s="129">
        <v>5</v>
      </c>
      <c r="B10" s="50" t="s">
        <v>64</v>
      </c>
      <c r="C10" s="50" t="s">
        <v>64</v>
      </c>
      <c r="D10" s="101" t="s">
        <v>23</v>
      </c>
      <c r="E10" s="101" t="s">
        <v>23</v>
      </c>
      <c r="F10" s="101" t="s">
        <v>23</v>
      </c>
      <c r="G10" s="50" t="s">
        <v>64</v>
      </c>
      <c r="H10" s="130">
        <v>196</v>
      </c>
      <c r="I10" s="130">
        <v>100</v>
      </c>
      <c r="J10" s="130">
        <v>18</v>
      </c>
      <c r="K10" s="130">
        <v>58</v>
      </c>
      <c r="L10" s="130">
        <v>20</v>
      </c>
      <c r="M10" s="132" t="s">
        <v>989</v>
      </c>
      <c r="N10" s="132" t="s">
        <v>990</v>
      </c>
      <c r="O10" s="131" t="s">
        <v>991</v>
      </c>
      <c r="P10" s="127" t="str">
        <f t="shared" si="0"/>
        <v>A</v>
      </c>
      <c r="Q10" s="127" t="str">
        <f t="shared" si="1"/>
        <v>B</v>
      </c>
      <c r="R10" s="127" t="str">
        <f t="shared" si="2"/>
        <v>A</v>
      </c>
      <c r="S10" s="127" t="str">
        <f t="shared" si="3"/>
        <v>A-</v>
      </c>
      <c r="T10" s="127" t="str">
        <f t="shared" si="4"/>
        <v>A-</v>
      </c>
      <c r="U10" s="128" t="s">
        <v>992</v>
      </c>
    </row>
    <row r="11" ht="315" customHeight="1" spans="1:21">
      <c r="A11" s="129">
        <v>6</v>
      </c>
      <c r="B11" s="50" t="s">
        <v>59</v>
      </c>
      <c r="C11" s="50" t="s">
        <v>59</v>
      </c>
      <c r="D11" s="101" t="s">
        <v>23</v>
      </c>
      <c r="E11" s="101" t="s">
        <v>23</v>
      </c>
      <c r="F11" s="101" t="s">
        <v>23</v>
      </c>
      <c r="G11" s="50" t="s">
        <v>59</v>
      </c>
      <c r="H11" s="130">
        <v>170</v>
      </c>
      <c r="I11" s="130">
        <v>100</v>
      </c>
      <c r="J11" s="130">
        <v>44</v>
      </c>
      <c r="K11" s="130">
        <v>6</v>
      </c>
      <c r="L11" s="130">
        <v>20</v>
      </c>
      <c r="M11" s="132" t="s">
        <v>993</v>
      </c>
      <c r="N11" s="132" t="s">
        <v>994</v>
      </c>
      <c r="O11" s="131" t="s">
        <v>995</v>
      </c>
      <c r="P11" s="127" t="str">
        <f t="shared" si="0"/>
        <v>A</v>
      </c>
      <c r="Q11" s="127" t="str">
        <f t="shared" si="1"/>
        <v>A-</v>
      </c>
      <c r="R11" s="127" t="str">
        <f t="shared" si="2"/>
        <v>B+</v>
      </c>
      <c r="S11" s="127" t="str">
        <f t="shared" si="3"/>
        <v>A-</v>
      </c>
      <c r="T11" s="127" t="str">
        <f t="shared" si="4"/>
        <v>A-</v>
      </c>
      <c r="U11" s="128" t="s">
        <v>996</v>
      </c>
    </row>
    <row r="12" ht="315" customHeight="1" spans="1:21">
      <c r="A12" s="129">
        <v>7</v>
      </c>
      <c r="B12" s="50" t="s">
        <v>79</v>
      </c>
      <c r="C12" s="50" t="s">
        <v>79</v>
      </c>
      <c r="D12" s="101" t="s">
        <v>23</v>
      </c>
      <c r="E12" s="101" t="s">
        <v>23</v>
      </c>
      <c r="F12" s="101" t="s">
        <v>23</v>
      </c>
      <c r="G12" s="50" t="s">
        <v>79</v>
      </c>
      <c r="H12" s="130">
        <v>164</v>
      </c>
      <c r="I12" s="130">
        <v>100</v>
      </c>
      <c r="J12" s="130">
        <v>44</v>
      </c>
      <c r="K12" s="130">
        <v>0</v>
      </c>
      <c r="L12" s="130">
        <v>20</v>
      </c>
      <c r="M12" s="131" t="s">
        <v>997</v>
      </c>
      <c r="N12" s="131" t="s">
        <v>998</v>
      </c>
      <c r="O12" s="131" t="s">
        <v>999</v>
      </c>
      <c r="P12" s="127" t="str">
        <f t="shared" si="0"/>
        <v>A</v>
      </c>
      <c r="Q12" s="127" t="str">
        <f t="shared" si="1"/>
        <v>A-</v>
      </c>
      <c r="R12" s="127" t="str">
        <f t="shared" si="2"/>
        <v>C</v>
      </c>
      <c r="S12" s="127" t="str">
        <f t="shared" si="3"/>
        <v>A-</v>
      </c>
      <c r="T12" s="127" t="str">
        <f t="shared" si="4"/>
        <v>A-</v>
      </c>
      <c r="U12" s="128" t="s">
        <v>1000</v>
      </c>
    </row>
    <row r="13" ht="315" customHeight="1" spans="1:21">
      <c r="A13" s="129">
        <v>7</v>
      </c>
      <c r="B13" s="50" t="s">
        <v>74</v>
      </c>
      <c r="C13" s="50" t="s">
        <v>74</v>
      </c>
      <c r="D13" s="101" t="s">
        <v>23</v>
      </c>
      <c r="E13" s="101" t="s">
        <v>23</v>
      </c>
      <c r="F13" s="101" t="s">
        <v>23</v>
      </c>
      <c r="G13" s="50" t="s">
        <v>74</v>
      </c>
      <c r="H13" s="130">
        <v>160</v>
      </c>
      <c r="I13" s="130">
        <v>100</v>
      </c>
      <c r="J13" s="130">
        <v>24</v>
      </c>
      <c r="K13" s="130">
        <v>16</v>
      </c>
      <c r="L13" s="130">
        <v>20</v>
      </c>
      <c r="M13" s="131" t="s">
        <v>1001</v>
      </c>
      <c r="N13" s="131" t="s">
        <v>1002</v>
      </c>
      <c r="O13" s="131" t="s">
        <v>1003</v>
      </c>
      <c r="P13" s="127" t="str">
        <f t="shared" si="0"/>
        <v>A</v>
      </c>
      <c r="Q13" s="127" t="str">
        <f t="shared" si="1"/>
        <v>B+</v>
      </c>
      <c r="R13" s="127" t="str">
        <f t="shared" si="2"/>
        <v>A-</v>
      </c>
      <c r="S13" s="127" t="str">
        <f t="shared" si="3"/>
        <v>A-</v>
      </c>
      <c r="T13" s="127" t="str">
        <f t="shared" si="4"/>
        <v>B+</v>
      </c>
      <c r="U13" s="128" t="s">
        <v>1004</v>
      </c>
    </row>
    <row r="14" ht="315" customHeight="1" spans="1:21">
      <c r="A14" s="129">
        <v>8</v>
      </c>
      <c r="B14" s="50" t="s">
        <v>69</v>
      </c>
      <c r="C14" s="50" t="s">
        <v>69</v>
      </c>
      <c r="D14" s="101" t="s">
        <v>33</v>
      </c>
      <c r="E14" s="101" t="s">
        <v>33</v>
      </c>
      <c r="F14" s="101" t="s">
        <v>23</v>
      </c>
      <c r="G14" s="50" t="s">
        <v>69</v>
      </c>
      <c r="H14" s="130">
        <v>146</v>
      </c>
      <c r="I14" s="130">
        <v>100</v>
      </c>
      <c r="J14" s="130">
        <v>46</v>
      </c>
      <c r="K14" s="130">
        <v>0</v>
      </c>
      <c r="L14" s="130">
        <v>0</v>
      </c>
      <c r="M14" s="130" t="s">
        <v>602</v>
      </c>
      <c r="N14" s="130"/>
      <c r="O14" s="130"/>
      <c r="P14" s="127" t="str">
        <f t="shared" si="0"/>
        <v>A</v>
      </c>
      <c r="Q14" s="127" t="str">
        <f t="shared" si="1"/>
        <v>A-</v>
      </c>
      <c r="R14" s="127" t="str">
        <f t="shared" si="2"/>
        <v>C</v>
      </c>
      <c r="S14" s="127" t="str">
        <f t="shared" si="3"/>
        <v>C</v>
      </c>
      <c r="T14" s="127" t="str">
        <f t="shared" si="4"/>
        <v>B+</v>
      </c>
      <c r="U14" s="128" t="s">
        <v>1005</v>
      </c>
    </row>
    <row r="15" ht="315" customHeight="1" spans="1:21">
      <c r="A15" s="129">
        <v>8</v>
      </c>
      <c r="B15" s="50" t="s">
        <v>95</v>
      </c>
      <c r="C15" s="50" t="s">
        <v>95</v>
      </c>
      <c r="D15" s="101" t="s">
        <v>33</v>
      </c>
      <c r="E15" s="101" t="s">
        <v>33</v>
      </c>
      <c r="F15" s="101" t="s">
        <v>33</v>
      </c>
      <c r="G15" s="50" t="s">
        <v>95</v>
      </c>
      <c r="H15" s="130">
        <v>136</v>
      </c>
      <c r="I15" s="130">
        <v>100</v>
      </c>
      <c r="J15" s="130">
        <v>26</v>
      </c>
      <c r="K15" s="130">
        <v>10</v>
      </c>
      <c r="L15" s="130">
        <v>0</v>
      </c>
      <c r="M15" s="131" t="s">
        <v>1006</v>
      </c>
      <c r="N15" s="132" t="s">
        <v>1007</v>
      </c>
      <c r="O15" s="131" t="s">
        <v>1008</v>
      </c>
      <c r="P15" s="127" t="str">
        <f t="shared" si="0"/>
        <v>A</v>
      </c>
      <c r="Q15" s="127" t="str">
        <f t="shared" si="1"/>
        <v>B+</v>
      </c>
      <c r="R15" s="127" t="str">
        <f t="shared" si="2"/>
        <v>B+</v>
      </c>
      <c r="S15" s="127" t="str">
        <f t="shared" si="3"/>
        <v>C</v>
      </c>
      <c r="T15" s="127" t="str">
        <f t="shared" si="4"/>
        <v>B+</v>
      </c>
      <c r="U15" s="128" t="s">
        <v>1009</v>
      </c>
    </row>
    <row r="16" ht="315" customHeight="1" spans="1:21">
      <c r="A16" s="129">
        <v>9</v>
      </c>
      <c r="B16" s="50" t="s">
        <v>110</v>
      </c>
      <c r="C16" s="50" t="s">
        <v>110</v>
      </c>
      <c r="D16" s="101" t="s">
        <v>33</v>
      </c>
      <c r="E16" s="101" t="s">
        <v>33</v>
      </c>
      <c r="F16" s="101" t="s">
        <v>33</v>
      </c>
      <c r="G16" s="50" t="s">
        <v>110</v>
      </c>
      <c r="H16" s="130">
        <v>124</v>
      </c>
      <c r="I16" s="130">
        <v>100</v>
      </c>
      <c r="J16" s="130">
        <v>24</v>
      </c>
      <c r="K16" s="130">
        <v>0</v>
      </c>
      <c r="L16" s="130">
        <v>0</v>
      </c>
      <c r="M16" s="131" t="s">
        <v>1010</v>
      </c>
      <c r="N16" s="131" t="s">
        <v>1011</v>
      </c>
      <c r="O16" s="131" t="s">
        <v>1012</v>
      </c>
      <c r="P16" s="127" t="str">
        <f t="shared" si="0"/>
        <v>A</v>
      </c>
      <c r="Q16" s="127" t="str">
        <f t="shared" si="1"/>
        <v>B+</v>
      </c>
      <c r="R16" s="127" t="str">
        <f t="shared" si="2"/>
        <v>C</v>
      </c>
      <c r="S16" s="127" t="str">
        <f t="shared" si="3"/>
        <v>C</v>
      </c>
      <c r="T16" s="127" t="str">
        <f t="shared" si="4"/>
        <v>B+</v>
      </c>
      <c r="U16" s="128" t="s">
        <v>1013</v>
      </c>
    </row>
    <row r="17" ht="315" customHeight="1" spans="1:21">
      <c r="A17" s="129">
        <v>9</v>
      </c>
      <c r="B17" s="50" t="s">
        <v>90</v>
      </c>
      <c r="C17" s="50" t="s">
        <v>90</v>
      </c>
      <c r="D17" s="101" t="s">
        <v>80</v>
      </c>
      <c r="E17" s="101" t="s">
        <v>80</v>
      </c>
      <c r="F17" s="101" t="s">
        <v>80</v>
      </c>
      <c r="G17" s="50" t="s">
        <v>90</v>
      </c>
      <c r="H17" s="130">
        <v>122</v>
      </c>
      <c r="I17" s="130">
        <v>100</v>
      </c>
      <c r="J17" s="130">
        <v>0</v>
      </c>
      <c r="K17" s="130">
        <v>2</v>
      </c>
      <c r="L17" s="130">
        <v>20</v>
      </c>
      <c r="M17" s="131" t="s">
        <v>1014</v>
      </c>
      <c r="N17" s="131" t="s">
        <v>1015</v>
      </c>
      <c r="O17" s="131" t="s">
        <v>1016</v>
      </c>
      <c r="P17" s="127" t="str">
        <f t="shared" si="0"/>
        <v>A</v>
      </c>
      <c r="Q17" s="127" t="str">
        <f t="shared" si="1"/>
        <v>C</v>
      </c>
      <c r="R17" s="127" t="str">
        <f t="shared" si="2"/>
        <v>B</v>
      </c>
      <c r="S17" s="127" t="str">
        <f t="shared" si="3"/>
        <v>A-</v>
      </c>
      <c r="T17" s="127" t="str">
        <f t="shared" si="4"/>
        <v>B</v>
      </c>
      <c r="U17" s="128" t="s">
        <v>1017</v>
      </c>
    </row>
    <row r="18" ht="315" customHeight="1" spans="1:21">
      <c r="A18" s="129">
        <v>10</v>
      </c>
      <c r="B18" s="50" t="s">
        <v>100</v>
      </c>
      <c r="C18" s="50" t="s">
        <v>100</v>
      </c>
      <c r="D18" s="101" t="s">
        <v>33</v>
      </c>
      <c r="E18" s="101" t="s">
        <v>33</v>
      </c>
      <c r="F18" s="101" t="s">
        <v>80</v>
      </c>
      <c r="G18" s="50" t="s">
        <v>100</v>
      </c>
      <c r="H18" s="130">
        <v>106</v>
      </c>
      <c r="I18" s="130">
        <v>100</v>
      </c>
      <c r="J18" s="130">
        <v>6</v>
      </c>
      <c r="K18" s="130">
        <v>0</v>
      </c>
      <c r="L18" s="130">
        <v>0</v>
      </c>
      <c r="M18" s="131" t="s">
        <v>1018</v>
      </c>
      <c r="N18" s="131" t="s">
        <v>1019</v>
      </c>
      <c r="O18" s="131" t="s">
        <v>1020</v>
      </c>
      <c r="P18" s="127" t="str">
        <f t="shared" si="0"/>
        <v>A</v>
      </c>
      <c r="Q18" s="127" t="str">
        <f t="shared" si="1"/>
        <v>B</v>
      </c>
      <c r="R18" s="127" t="str">
        <f t="shared" si="2"/>
        <v>C</v>
      </c>
      <c r="S18" s="127" t="str">
        <f t="shared" si="3"/>
        <v>C</v>
      </c>
      <c r="T18" s="127" t="str">
        <f t="shared" si="4"/>
        <v>B</v>
      </c>
      <c r="U18" s="128" t="s">
        <v>1021</v>
      </c>
    </row>
    <row r="19" ht="315" customHeight="1" spans="1:21">
      <c r="A19" s="129">
        <v>11</v>
      </c>
      <c r="B19" s="50" t="s">
        <v>105</v>
      </c>
      <c r="C19" s="50" t="s">
        <v>105</v>
      </c>
      <c r="D19" s="101" t="s">
        <v>80</v>
      </c>
      <c r="E19" s="101" t="s">
        <v>80</v>
      </c>
      <c r="F19" s="101" t="s">
        <v>293</v>
      </c>
      <c r="G19" s="50" t="s">
        <v>105</v>
      </c>
      <c r="H19" s="130">
        <v>104</v>
      </c>
      <c r="I19" s="130">
        <v>100</v>
      </c>
      <c r="J19" s="130">
        <v>0</v>
      </c>
      <c r="K19" s="130">
        <v>4</v>
      </c>
      <c r="L19" s="130">
        <v>0</v>
      </c>
      <c r="M19" s="131" t="s">
        <v>1022</v>
      </c>
      <c r="N19" s="131" t="s">
        <v>1023</v>
      </c>
      <c r="O19" s="131" t="s">
        <v>1024</v>
      </c>
      <c r="P19" s="127" t="str">
        <f t="shared" si="0"/>
        <v>A</v>
      </c>
      <c r="Q19" s="127" t="str">
        <f t="shared" si="1"/>
        <v>C</v>
      </c>
      <c r="R19" s="127" t="str">
        <f t="shared" si="2"/>
        <v>B+</v>
      </c>
      <c r="S19" s="127" t="str">
        <f t="shared" si="3"/>
        <v>C</v>
      </c>
      <c r="T19" s="127" t="str">
        <f t="shared" si="4"/>
        <v>B</v>
      </c>
      <c r="U19" s="128" t="s">
        <v>1025</v>
      </c>
    </row>
    <row r="20" ht="315" customHeight="1" spans="1:21">
      <c r="A20" s="129">
        <v>11</v>
      </c>
      <c r="B20" s="50" t="s">
        <v>54</v>
      </c>
      <c r="C20" s="50" t="s">
        <v>54</v>
      </c>
      <c r="D20" s="101" t="s">
        <v>80</v>
      </c>
      <c r="E20" s="101" t="s">
        <v>80</v>
      </c>
      <c r="F20" s="101" t="s">
        <v>293</v>
      </c>
      <c r="G20" s="50" t="s">
        <v>54</v>
      </c>
      <c r="H20" s="130">
        <v>71</v>
      </c>
      <c r="I20" s="130">
        <v>65</v>
      </c>
      <c r="J20" s="130">
        <v>6</v>
      </c>
      <c r="K20" s="130">
        <v>0</v>
      </c>
      <c r="L20" s="130">
        <v>0</v>
      </c>
      <c r="M20" s="132" t="s">
        <v>1026</v>
      </c>
      <c r="N20" s="132" t="s">
        <v>1027</v>
      </c>
      <c r="O20" s="132" t="s">
        <v>1028</v>
      </c>
      <c r="P20" s="127" t="str">
        <f t="shared" si="0"/>
        <v>B</v>
      </c>
      <c r="Q20" s="127" t="str">
        <f t="shared" si="1"/>
        <v>B</v>
      </c>
      <c r="R20" s="127" t="str">
        <f t="shared" si="2"/>
        <v>C</v>
      </c>
      <c r="S20" s="127" t="str">
        <f t="shared" si="3"/>
        <v>C</v>
      </c>
      <c r="T20" s="127" t="str">
        <f t="shared" si="4"/>
        <v>B</v>
      </c>
      <c r="U20" s="128" t="s">
        <v>1029</v>
      </c>
    </row>
  </sheetData>
  <mergeCells count="1">
    <mergeCell ref="A1:L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t="s">
        <v>54</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VLOOKUP(E5,'day91'!$B$1:$AD$100,3,FALSE)</f>
        <v>B</v>
      </c>
      <c r="D8" s="80"/>
      <c r="E8" s="80"/>
      <c r="F8" s="80"/>
      <c r="G8" s="80"/>
      <c r="H8" s="87" t="str">
        <f>VLOOKUP(E5,'day91'!$B$1:$AD$100,3,FALSE)</f>
        <v>B</v>
      </c>
      <c r="I8" s="80"/>
      <c r="J8" s="80"/>
      <c r="K8" s="80"/>
      <c r="L8" s="80"/>
      <c r="M8" s="87" t="str">
        <f>VLOOKUP(E5,'day91'!$B$1:$AD$100,4,FALSE)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VLOOKUP(E5,'day91'!$B$1:$AD$100,15,FALSE)</f>
        <v>B</v>
      </c>
      <c r="D13" s="80"/>
      <c r="E13" s="81"/>
      <c r="F13" s="87" t="str">
        <f>VLOOKUP(E5,'day91'!$B$1:$AD$100,16,FALSE)</f>
        <v>B</v>
      </c>
      <c r="G13" s="80"/>
      <c r="H13" s="81"/>
      <c r="I13" s="94" t="str">
        <f>VLOOKUP(E5,'day91'!$B$1:$AD$100,17,FALSE)</f>
        <v>C</v>
      </c>
      <c r="J13" s="80"/>
      <c r="K13" s="81"/>
      <c r="L13" s="87" t="str">
        <f>VLOOKUP(E5,'day91'!$B$1:$AD$100,18,FALSE)</f>
        <v>C</v>
      </c>
      <c r="M13" s="80"/>
      <c r="N13" s="81"/>
      <c r="O13" s="87" t="str">
        <f>VLOOKUP(E5,'day91'!$B$1:$AD$100,19,FALSE)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t="str">
        <f>VLOOKUP(E5,'day91'!$B$1:$AD$100,12,FALSE)</f>
        <v>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v>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VLOOKUP(E5,'day91'!$B$1:$AD$100,13,FALSE)</f>
        <v>做模拟题第1题时想得太难了导致浪费时间
做模拟题第2题时优化思路正确但写代码时不清导致代码写错
做模拟题第3题时没读懂题就做导致做不出来</v>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t="str">
        <f>VLOOKUP(E5,'day91'!$B$1:$AD$100,14,FALSE)</f>
        <v>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v>
      </c>
      <c r="J21" s="80"/>
      <c r="K21" s="80"/>
      <c r="L21" s="80"/>
      <c r="M21" s="80"/>
      <c r="N21" s="80"/>
      <c r="O21" s="80"/>
      <c r="P21" s="80"/>
      <c r="Q21" s="80"/>
      <c r="R21" s="80"/>
      <c r="S21" s="80"/>
      <c r="T21" s="73"/>
    </row>
    <row r="22" customHeight="1" spans="1:20">
      <c r="A22" s="71"/>
      <c r="B22" s="74"/>
      <c r="C22" s="101" t="s">
        <v>186</v>
      </c>
      <c r="D22" s="109" t="str">
        <f>VLOOKUP(E5,'day91'!$B$1:$AD$100,20,FALSE)</f>
        <v>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v>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78:H78 U78:V78 G98:H98" errorStyle="information">
      <formula1>"A,B,C,暂无"</formula1>
    </dataValidation>
    <dataValidation type="list" allowBlank="1" showErrorMessage="1" sqref="C75:J77 C95:J97">
      <formula1>"A,A+,A-,B,B+,B-,C,C+,S"</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28</vt:i4>
      </vt:variant>
    </vt:vector>
  </HeadingPairs>
  <TitlesOfParts>
    <vt:vector size="28" baseType="lpstr">
      <vt:lpstr>座位表</vt:lpstr>
      <vt:lpstr>名单</vt:lpstr>
      <vt:lpstr>day1</vt:lpstr>
      <vt:lpstr>Day1反馈表</vt:lpstr>
      <vt:lpstr>day2</vt:lpstr>
      <vt:lpstr>Day2反馈表</vt:lpstr>
      <vt:lpstr>day3</vt:lpstr>
      <vt:lpstr>Day3反馈表</vt:lpstr>
      <vt:lpstr>day4</vt:lpstr>
      <vt:lpstr>Day4反馈表</vt:lpstr>
      <vt:lpstr>day5</vt:lpstr>
      <vt:lpstr>day51</vt:lpstr>
      <vt:lpstr>陈一实</vt:lpstr>
      <vt:lpstr>Day5反馈表</vt:lpstr>
      <vt:lpstr>day6</vt:lpstr>
      <vt:lpstr>day61</vt:lpstr>
      <vt:lpstr>Day6反馈表</vt:lpstr>
      <vt:lpstr>day7</vt:lpstr>
      <vt:lpstr>day71</vt:lpstr>
      <vt:lpstr>Day7反馈表</vt:lpstr>
      <vt:lpstr>day8</vt:lpstr>
      <vt:lpstr>Day8反馈表</vt:lpstr>
      <vt:lpstr>Sheet26</vt:lpstr>
      <vt:lpstr>day9</vt:lpstr>
      <vt:lpstr>day91</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