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0047280\Desktop\mortality prediction\Publication\"/>
    </mc:Choice>
  </mc:AlternateContent>
  <xr:revisionPtr revIDLastSave="0" documentId="13_ncr:1_{5C578775-5D42-443C-A8E6-20F2E1310469}" xr6:coauthVersionLast="45" xr6:coauthVersionMax="45" xr10:uidLastSave="{00000000-0000-0000-0000-000000000000}"/>
  <bookViews>
    <workbookView xWindow="1380" yWindow="1020" windowWidth="21600" windowHeight="14580" xr2:uid="{ABE48171-3249-44C5-A20D-7D3072B63B91}"/>
  </bookViews>
  <sheets>
    <sheet name="Contents" sheetId="44" r:id="rId1"/>
    <sheet name="Timeline  (2)" sheetId="35" state="hidden" r:id="rId2"/>
    <sheet name="Deaths" sheetId="1" r:id="rId3"/>
    <sheet name="R1_LR" sheetId="27" r:id="rId4"/>
    <sheet name="R1_WeightedAve (2)" sheetId="28" state="hidden" r:id="rId5"/>
    <sheet name="R1_WeightedAve_MSE" sheetId="34" state="hidden" r:id="rId6"/>
    <sheet name="R2_MortalityRatio" sheetId="29" r:id="rId7"/>
    <sheet name="R3_SimpleGompertz" sheetId="31" r:id="rId8"/>
    <sheet name="R4_GompertzNetwork" sheetId="39" r:id="rId9"/>
    <sheet name="R5_Lasso" sheetId="42" r:id="rId10"/>
    <sheet name="Comparison" sheetId="32" r:id="rId11"/>
    <sheet name="M_WeightedAve_Hospital" sheetId="24" state="hidden" r:id="rId12"/>
  </sheets>
  <definedNames>
    <definedName name="solver_adj" localSheetId="11" hidden="1">M_WeightedAve_Hospital!$B$135:$E$135</definedName>
    <definedName name="solver_adj" localSheetId="3" hidden="1">'R1_LR'!$B$6:$E$6</definedName>
    <definedName name="solver_adj" localSheetId="4" hidden="1">'R1_WeightedAve (2)'!$B$4:$D$4</definedName>
    <definedName name="solver_adj" localSheetId="5" hidden="1">'R1_WeightedAve_MSE'!$B$4:$E$4</definedName>
    <definedName name="solver_adj" localSheetId="6" hidden="1">'R2_MortalityRatio'!$C$6:$E$6</definedName>
    <definedName name="solver_adj" localSheetId="7" hidden="1">'R3_SimpleGompertz'!$C$6:$E$6</definedName>
    <definedName name="solver_adj" localSheetId="8" hidden="1">'R4_GompertzNetwork'!$B$6:$E$6</definedName>
    <definedName name="solver_adj" localSheetId="9" hidden="1">'R5_Lasso'!$B$6:$E$6</definedName>
    <definedName name="solver_cvg" localSheetId="1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1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mip" localSheetId="1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1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1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wt" localSheetId="1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1" hidden="1">M_WeightedAve_Hospital!$M$179</definedName>
    <definedName name="solver_opt" localSheetId="3" hidden="1">'R1_LR'!$L$22</definedName>
    <definedName name="solver_opt" localSheetId="4" hidden="1">'R1_WeightedAve (2)'!$L$20</definedName>
    <definedName name="solver_opt" localSheetId="5" hidden="1">'R1_WeightedAve_MSE'!$M$20</definedName>
    <definedName name="solver_opt" localSheetId="6" hidden="1">'R2_MortalityRatio'!$L$22</definedName>
    <definedName name="solver_opt" localSheetId="7" hidden="1">'R3_SimpleGompertz'!$L$22</definedName>
    <definedName name="solver_opt" localSheetId="8" hidden="1">'R4_GompertzNetwork'!$Q$22</definedName>
    <definedName name="solver_opt" localSheetId="9" hidden="1">'R5_Lasso'!$Q$22</definedName>
    <definedName name="solver_pre" localSheetId="1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1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lx" localSheetId="1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1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42" l="1"/>
  <c r="X21" i="27"/>
  <c r="B46" i="42" l="1"/>
  <c r="C46" i="42"/>
  <c r="D46" i="42"/>
  <c r="E46" i="42"/>
  <c r="F46" i="42"/>
  <c r="G46" i="42"/>
  <c r="G97" i="42" s="1"/>
  <c r="A97" i="39"/>
  <c r="B46" i="39"/>
  <c r="I46" i="39" s="1"/>
  <c r="C46" i="39"/>
  <c r="J46" i="39" s="1"/>
  <c r="D46" i="39"/>
  <c r="K46" i="39" s="1"/>
  <c r="E46" i="39"/>
  <c r="F46" i="39"/>
  <c r="G46" i="39"/>
  <c r="G97" i="39" s="1"/>
  <c r="L46" i="39"/>
  <c r="B46" i="31"/>
  <c r="I46" i="31" s="1"/>
  <c r="H97" i="31" s="1"/>
  <c r="G46" i="31"/>
  <c r="G97" i="31" s="1"/>
  <c r="A46" i="31"/>
  <c r="A97" i="31" s="1"/>
  <c r="B46" i="29"/>
  <c r="G46" i="29"/>
  <c r="G97" i="29" s="1"/>
  <c r="A46" i="29"/>
  <c r="A97" i="29" s="1"/>
  <c r="A97" i="27"/>
  <c r="A25" i="32" s="1"/>
  <c r="G97" i="27"/>
  <c r="I46" i="27"/>
  <c r="J46" i="27" s="1"/>
  <c r="BM35" i="1"/>
  <c r="BM48" i="1" s="1"/>
  <c r="BM36" i="1"/>
  <c r="BM37" i="1"/>
  <c r="BM38" i="1"/>
  <c r="BM85" i="1" s="1"/>
  <c r="BM119" i="1" s="1"/>
  <c r="BM39" i="1"/>
  <c r="BM47" i="1" s="1"/>
  <c r="BM40" i="1"/>
  <c r="BM41" i="1"/>
  <c r="BM88" i="1" s="1"/>
  <c r="BM42" i="1"/>
  <c r="BM89" i="1" s="1"/>
  <c r="BM43" i="1"/>
  <c r="BM90" i="1" s="1"/>
  <c r="BM50" i="1"/>
  <c r="BM83" i="1"/>
  <c r="BM84" i="1"/>
  <c r="BM118" i="1" s="1"/>
  <c r="BM87" i="1"/>
  <c r="BM121" i="1" s="1"/>
  <c r="BM117" i="1"/>
  <c r="BM86" i="1" l="1"/>
  <c r="BM120" i="1" s="1"/>
  <c r="BM106" i="1"/>
  <c r="BM124" i="1"/>
  <c r="BM46" i="1"/>
  <c r="BM99" i="1"/>
  <c r="BM82" i="1"/>
  <c r="BM44" i="1"/>
  <c r="BM61" i="1" s="1"/>
  <c r="N46" i="27"/>
  <c r="B97" i="27" s="1"/>
  <c r="B25" i="32" s="1"/>
  <c r="H97" i="27"/>
  <c r="N46" i="39"/>
  <c r="O46" i="39" s="1"/>
  <c r="N46" i="42"/>
  <c r="J46" i="31"/>
  <c r="N46" i="31"/>
  <c r="B97" i="31" s="1"/>
  <c r="D25" i="32" s="1"/>
  <c r="BM111" i="1"/>
  <c r="BM105" i="1"/>
  <c r="BM123" i="1"/>
  <c r="BM113" i="1"/>
  <c r="BM62" i="1"/>
  <c r="BM110" i="1"/>
  <c r="BM122" i="1"/>
  <c r="BM127" i="1" s="1"/>
  <c r="BM104" i="1"/>
  <c r="BM49" i="1"/>
  <c r="BM103" i="1"/>
  <c r="BM102" i="1"/>
  <c r="BM58" i="1"/>
  <c r="BM101" i="1"/>
  <c r="BM57" i="1"/>
  <c r="BM60" i="1"/>
  <c r="BM100" i="1"/>
  <c r="BM56" i="1" l="1"/>
  <c r="BM59" i="1"/>
  <c r="BM54" i="1"/>
  <c r="BM55" i="1"/>
  <c r="BM116" i="1"/>
  <c r="BM98" i="1"/>
  <c r="S46" i="42"/>
  <c r="B97" i="42" s="1"/>
  <c r="E25" i="32" s="1"/>
  <c r="M97" i="42"/>
  <c r="O46" i="42"/>
  <c r="M97" i="39"/>
  <c r="S46" i="39"/>
  <c r="B97" i="39" s="1"/>
  <c r="F25" i="32" s="1"/>
  <c r="A96" i="42" l="1"/>
  <c r="A95" i="42"/>
  <c r="A94" i="42"/>
  <c r="A93" i="42"/>
  <c r="A92" i="42"/>
  <c r="A91" i="42"/>
  <c r="A90" i="42"/>
  <c r="A89" i="42"/>
  <c r="A88" i="42"/>
  <c r="A87" i="42"/>
  <c r="A86" i="42"/>
  <c r="A85" i="42"/>
  <c r="A84" i="42"/>
  <c r="A83" i="42"/>
  <c r="A82" i="42"/>
  <c r="A81" i="42"/>
  <c r="A80" i="42"/>
  <c r="A79" i="42"/>
  <c r="A78" i="42"/>
  <c r="A77" i="42"/>
  <c r="A76" i="42"/>
  <c r="G45" i="42"/>
  <c r="G96" i="42" s="1"/>
  <c r="F45" i="42"/>
  <c r="E45" i="42"/>
  <c r="D45" i="42"/>
  <c r="C45" i="42"/>
  <c r="B45" i="42"/>
  <c r="G44" i="42"/>
  <c r="G95" i="42" s="1"/>
  <c r="F44" i="42"/>
  <c r="E44" i="42"/>
  <c r="D44" i="42"/>
  <c r="C44" i="42"/>
  <c r="B44" i="42"/>
  <c r="G43" i="42"/>
  <c r="F43" i="42"/>
  <c r="E43" i="42"/>
  <c r="D43" i="42"/>
  <c r="C43" i="42"/>
  <c r="B43" i="42"/>
  <c r="G42" i="42"/>
  <c r="G93" i="42" s="1"/>
  <c r="F42" i="42"/>
  <c r="E42" i="42"/>
  <c r="D42" i="42"/>
  <c r="C42" i="42"/>
  <c r="B42" i="42"/>
  <c r="G41" i="42"/>
  <c r="F41" i="42"/>
  <c r="E41" i="42"/>
  <c r="D41" i="42"/>
  <c r="C41" i="42"/>
  <c r="B41" i="42"/>
  <c r="G40" i="42"/>
  <c r="F40" i="42"/>
  <c r="E40" i="42"/>
  <c r="D40" i="42"/>
  <c r="C40" i="42"/>
  <c r="B40" i="42"/>
  <c r="G39" i="42"/>
  <c r="F39" i="42"/>
  <c r="E39" i="42"/>
  <c r="D39" i="42"/>
  <c r="C39" i="42"/>
  <c r="B39" i="42"/>
  <c r="G38" i="42"/>
  <c r="G89" i="42" s="1"/>
  <c r="F38" i="42"/>
  <c r="E38" i="42"/>
  <c r="D38" i="42"/>
  <c r="C38" i="42"/>
  <c r="B38" i="42"/>
  <c r="G37" i="42"/>
  <c r="G88" i="42" s="1"/>
  <c r="F37" i="42"/>
  <c r="E37" i="42"/>
  <c r="D37" i="42"/>
  <c r="C37" i="42"/>
  <c r="B37" i="42"/>
  <c r="G30" i="42"/>
  <c r="G87" i="42" s="1"/>
  <c r="F30" i="42"/>
  <c r="E30" i="42"/>
  <c r="D30" i="42"/>
  <c r="C30" i="42"/>
  <c r="B30" i="42"/>
  <c r="G29" i="42"/>
  <c r="G86" i="42" s="1"/>
  <c r="F29" i="42"/>
  <c r="E29" i="42"/>
  <c r="D29" i="42"/>
  <c r="C29" i="42"/>
  <c r="B29" i="42"/>
  <c r="G28" i="42"/>
  <c r="G85" i="42" s="1"/>
  <c r="F28" i="42"/>
  <c r="E28" i="42"/>
  <c r="D28" i="42"/>
  <c r="C28" i="42"/>
  <c r="B28" i="42"/>
  <c r="G27" i="42"/>
  <c r="G84" i="42" s="1"/>
  <c r="F27" i="42"/>
  <c r="E27" i="42"/>
  <c r="D27" i="42"/>
  <c r="C27" i="42"/>
  <c r="B27" i="42"/>
  <c r="G20" i="42"/>
  <c r="G83" i="42" s="1"/>
  <c r="F20" i="42"/>
  <c r="E20" i="42"/>
  <c r="D20" i="42"/>
  <c r="C20" i="42"/>
  <c r="B20" i="42"/>
  <c r="G19" i="42"/>
  <c r="G82" i="42" s="1"/>
  <c r="F19" i="42"/>
  <c r="E19" i="42"/>
  <c r="D19" i="42"/>
  <c r="C19" i="42"/>
  <c r="B19" i="42"/>
  <c r="G18" i="42"/>
  <c r="G81" i="42" s="1"/>
  <c r="F18" i="42"/>
  <c r="E18" i="42"/>
  <c r="D18" i="42"/>
  <c r="C18" i="42"/>
  <c r="B18" i="42"/>
  <c r="G17" i="42"/>
  <c r="G80" i="42" s="1"/>
  <c r="F17" i="42"/>
  <c r="E17" i="42"/>
  <c r="D17" i="42"/>
  <c r="C17" i="42"/>
  <c r="B17" i="42"/>
  <c r="G16" i="42"/>
  <c r="G79" i="42" s="1"/>
  <c r="F16" i="42"/>
  <c r="E16" i="42"/>
  <c r="D16" i="42"/>
  <c r="C16" i="42"/>
  <c r="B16" i="42"/>
  <c r="G15" i="42"/>
  <c r="G78" i="42" s="1"/>
  <c r="F15" i="42"/>
  <c r="E15" i="42"/>
  <c r="D15" i="42"/>
  <c r="C15" i="42"/>
  <c r="B15" i="42"/>
  <c r="G14" i="42"/>
  <c r="G77" i="42" s="1"/>
  <c r="F14" i="42"/>
  <c r="E14" i="42"/>
  <c r="D14" i="42"/>
  <c r="C14" i="42"/>
  <c r="B14" i="42"/>
  <c r="G13" i="42"/>
  <c r="F13" i="42"/>
  <c r="E13" i="42"/>
  <c r="D13" i="42"/>
  <c r="C13" i="42"/>
  <c r="B13" i="42"/>
  <c r="B38" i="39"/>
  <c r="C38" i="39"/>
  <c r="D38" i="39"/>
  <c r="E38" i="39"/>
  <c r="F38" i="39"/>
  <c r="G38" i="39"/>
  <c r="B39" i="39"/>
  <c r="C39" i="39"/>
  <c r="D39" i="39"/>
  <c r="E39" i="39"/>
  <c r="F39" i="39"/>
  <c r="G39" i="39"/>
  <c r="B40" i="39"/>
  <c r="C40" i="39"/>
  <c r="D40" i="39"/>
  <c r="E40" i="39"/>
  <c r="F40" i="39"/>
  <c r="G40" i="39"/>
  <c r="B41" i="39"/>
  <c r="C41" i="39"/>
  <c r="D41" i="39"/>
  <c r="E41" i="39"/>
  <c r="F41" i="39"/>
  <c r="G41" i="39"/>
  <c r="B42" i="39"/>
  <c r="C42" i="39"/>
  <c r="D42" i="39"/>
  <c r="E42" i="39"/>
  <c r="F42" i="39"/>
  <c r="G42" i="39"/>
  <c r="B43" i="39"/>
  <c r="C43" i="39"/>
  <c r="D43" i="39"/>
  <c r="E43" i="39"/>
  <c r="F43" i="39"/>
  <c r="G43" i="39"/>
  <c r="B44" i="39"/>
  <c r="C44" i="39"/>
  <c r="D44" i="39"/>
  <c r="E44" i="39"/>
  <c r="F44" i="39"/>
  <c r="G44" i="39"/>
  <c r="B45" i="39"/>
  <c r="C45" i="39"/>
  <c r="D45" i="39"/>
  <c r="E45" i="39"/>
  <c r="F45" i="39"/>
  <c r="G45" i="39"/>
  <c r="C37" i="39"/>
  <c r="D37" i="39"/>
  <c r="E37" i="39"/>
  <c r="F37" i="39"/>
  <c r="G37" i="39"/>
  <c r="B37" i="39"/>
  <c r="B28" i="39"/>
  <c r="C28" i="39"/>
  <c r="D28" i="39"/>
  <c r="E28" i="39"/>
  <c r="F28" i="39"/>
  <c r="G28" i="39"/>
  <c r="B29" i="39"/>
  <c r="C29" i="39"/>
  <c r="D29" i="39"/>
  <c r="E29" i="39"/>
  <c r="F29" i="39"/>
  <c r="G29" i="39"/>
  <c r="B30" i="39"/>
  <c r="C30" i="39"/>
  <c r="D30" i="39"/>
  <c r="E30" i="39"/>
  <c r="F30" i="39"/>
  <c r="G30" i="39"/>
  <c r="C27" i="39"/>
  <c r="D27" i="39"/>
  <c r="E27" i="39"/>
  <c r="F27" i="39"/>
  <c r="G27" i="39"/>
  <c r="B27" i="39"/>
  <c r="B14" i="39"/>
  <c r="C14" i="39"/>
  <c r="D14" i="39"/>
  <c r="E14" i="39"/>
  <c r="F14" i="39"/>
  <c r="G14" i="39"/>
  <c r="B15" i="39"/>
  <c r="C15" i="39"/>
  <c r="D15" i="39"/>
  <c r="E15" i="39"/>
  <c r="F15" i="39"/>
  <c r="G15" i="39"/>
  <c r="B16" i="39"/>
  <c r="C16" i="39"/>
  <c r="D16" i="39"/>
  <c r="E16" i="39"/>
  <c r="F16" i="39"/>
  <c r="G16" i="39"/>
  <c r="B17" i="39"/>
  <c r="C17" i="39"/>
  <c r="D17" i="39"/>
  <c r="E17" i="39"/>
  <c r="F17" i="39"/>
  <c r="G17" i="39"/>
  <c r="B18" i="39"/>
  <c r="C18" i="39"/>
  <c r="D18" i="39"/>
  <c r="E18" i="39"/>
  <c r="F18" i="39"/>
  <c r="G18" i="39"/>
  <c r="B19" i="39"/>
  <c r="C19" i="39"/>
  <c r="D19" i="39"/>
  <c r="E19" i="39"/>
  <c r="F19" i="39"/>
  <c r="G19" i="39"/>
  <c r="B20" i="39"/>
  <c r="C20" i="39"/>
  <c r="D20" i="39"/>
  <c r="E20" i="39"/>
  <c r="F20" i="39"/>
  <c r="G20" i="39"/>
  <c r="C13" i="39"/>
  <c r="D13" i="39"/>
  <c r="E13" i="39"/>
  <c r="F13" i="39"/>
  <c r="G13" i="39"/>
  <c r="B13" i="39"/>
  <c r="I13" i="39" s="1"/>
  <c r="G38" i="31"/>
  <c r="G39" i="31"/>
  <c r="G40" i="31"/>
  <c r="G41" i="31"/>
  <c r="G42" i="31"/>
  <c r="G43" i="31"/>
  <c r="G44" i="31"/>
  <c r="G45" i="31"/>
  <c r="G37" i="31"/>
  <c r="G28" i="31"/>
  <c r="G29" i="31"/>
  <c r="G30" i="31"/>
  <c r="G27" i="31"/>
  <c r="G14" i="31"/>
  <c r="G15" i="31"/>
  <c r="G16" i="31"/>
  <c r="G17" i="31"/>
  <c r="G18" i="31"/>
  <c r="G19" i="31"/>
  <c r="G20" i="31"/>
  <c r="G13" i="31"/>
  <c r="B38" i="31"/>
  <c r="B39" i="31"/>
  <c r="B40" i="31"/>
  <c r="B41" i="31"/>
  <c r="B42" i="31"/>
  <c r="B43" i="31"/>
  <c r="B44" i="31"/>
  <c r="B45" i="31"/>
  <c r="B37" i="31"/>
  <c r="B28" i="31"/>
  <c r="B29" i="31"/>
  <c r="B30" i="31"/>
  <c r="B27" i="31"/>
  <c r="B14" i="31"/>
  <c r="B15" i="31"/>
  <c r="B16" i="31"/>
  <c r="B17" i="31"/>
  <c r="B18" i="31"/>
  <c r="B19" i="31"/>
  <c r="B20" i="31"/>
  <c r="B13" i="31"/>
  <c r="G38" i="29"/>
  <c r="G39" i="29"/>
  <c r="G40" i="29"/>
  <c r="G41" i="29"/>
  <c r="G42" i="29"/>
  <c r="G43" i="29"/>
  <c r="G44" i="29"/>
  <c r="G45" i="29"/>
  <c r="G37" i="29"/>
  <c r="G28" i="29"/>
  <c r="G29" i="29"/>
  <c r="G30" i="29"/>
  <c r="G27" i="29"/>
  <c r="G14" i="29"/>
  <c r="G15" i="29"/>
  <c r="G16" i="29"/>
  <c r="G17" i="29"/>
  <c r="G18" i="29"/>
  <c r="G19" i="29"/>
  <c r="G20" i="29"/>
  <c r="G13" i="29"/>
  <c r="B38" i="29"/>
  <c r="B39" i="29"/>
  <c r="B40" i="29"/>
  <c r="B41" i="29"/>
  <c r="B42" i="29"/>
  <c r="B43" i="29"/>
  <c r="B44" i="29"/>
  <c r="B45" i="29"/>
  <c r="B37" i="29"/>
  <c r="B28" i="29"/>
  <c r="B29" i="29"/>
  <c r="B30" i="29"/>
  <c r="B27" i="29"/>
  <c r="B14" i="29"/>
  <c r="B15" i="29"/>
  <c r="B16" i="29"/>
  <c r="B17" i="29"/>
  <c r="B18" i="29"/>
  <c r="B19" i="29"/>
  <c r="B20" i="29"/>
  <c r="B13" i="29"/>
  <c r="N15" i="42" l="1"/>
  <c r="N19" i="42"/>
  <c r="M82" i="42" s="1"/>
  <c r="N29" i="42"/>
  <c r="N39" i="42"/>
  <c r="S39" i="42" s="1"/>
  <c r="B90" i="42" s="1"/>
  <c r="E18" i="32" s="1"/>
  <c r="N43" i="42"/>
  <c r="N14" i="42"/>
  <c r="O14" i="42" s="1"/>
  <c r="N18" i="42"/>
  <c r="M81" i="42" s="1"/>
  <c r="N28" i="42"/>
  <c r="N38" i="42"/>
  <c r="O38" i="42" s="1"/>
  <c r="N42" i="42"/>
  <c r="N13" i="42"/>
  <c r="M76" i="42" s="1"/>
  <c r="N17" i="42"/>
  <c r="S17" i="42" s="1"/>
  <c r="B80" i="42" s="1"/>
  <c r="E8" i="32" s="1"/>
  <c r="N27" i="42"/>
  <c r="O27" i="42" s="1"/>
  <c r="P27" i="42" s="1"/>
  <c r="N37" i="42"/>
  <c r="O37" i="42" s="1"/>
  <c r="N41" i="42"/>
  <c r="O41" i="42" s="1"/>
  <c r="N45" i="42"/>
  <c r="O45" i="42" s="1"/>
  <c r="N16" i="42"/>
  <c r="O16" i="42" s="1"/>
  <c r="N20" i="42"/>
  <c r="S20" i="42" s="1"/>
  <c r="B83" i="42" s="1"/>
  <c r="E11" i="32" s="1"/>
  <c r="N30" i="42"/>
  <c r="N40" i="42"/>
  <c r="S40" i="42" s="1"/>
  <c r="B91" i="42" s="1"/>
  <c r="E19" i="32" s="1"/>
  <c r="N44" i="42"/>
  <c r="S15" i="42"/>
  <c r="B78" i="42" s="1"/>
  <c r="E6" i="32" s="1"/>
  <c r="M78" i="42"/>
  <c r="O15" i="42"/>
  <c r="S19" i="42"/>
  <c r="B82" i="42" s="1"/>
  <c r="E10" i="32" s="1"/>
  <c r="O19" i="42"/>
  <c r="S27" i="42"/>
  <c r="B84" i="42" s="1"/>
  <c r="E12" i="32" s="1"/>
  <c r="O39" i="42"/>
  <c r="M86" i="42"/>
  <c r="S29" i="42"/>
  <c r="B86" i="42" s="1"/>
  <c r="E14" i="32" s="1"/>
  <c r="O29" i="42"/>
  <c r="P29" i="42" s="1"/>
  <c r="Q29" i="42" s="1"/>
  <c r="G76" i="42"/>
  <c r="G90" i="42"/>
  <c r="G91" i="42"/>
  <c r="G92" i="42"/>
  <c r="G94" i="42"/>
  <c r="O18" i="42" l="1"/>
  <c r="M96" i="42"/>
  <c r="M88" i="42"/>
  <c r="S14" i="42"/>
  <c r="B77" i="42" s="1"/>
  <c r="E5" i="32" s="1"/>
  <c r="M77" i="42"/>
  <c r="S18" i="42"/>
  <c r="B81" i="42" s="1"/>
  <c r="E9" i="32" s="1"/>
  <c r="S41" i="42"/>
  <c r="B92" i="42" s="1"/>
  <c r="E20" i="32" s="1"/>
  <c r="S45" i="42"/>
  <c r="B96" i="42" s="1"/>
  <c r="E24" i="32" s="1"/>
  <c r="M90" i="42"/>
  <c r="M84" i="42"/>
  <c r="M89" i="42"/>
  <c r="S38" i="42"/>
  <c r="B89" i="42" s="1"/>
  <c r="E17" i="32" s="1"/>
  <c r="O20" i="42"/>
  <c r="P20" i="42" s="1"/>
  <c r="Q20" i="42" s="1"/>
  <c r="M83" i="42"/>
  <c r="M92" i="42"/>
  <c r="M80" i="42"/>
  <c r="S16" i="42"/>
  <c r="B79" i="42" s="1"/>
  <c r="E7" i="32" s="1"/>
  <c r="M79" i="42"/>
  <c r="S37" i="42"/>
  <c r="B88" i="42" s="1"/>
  <c r="E16" i="32" s="1"/>
  <c r="O17" i="42"/>
  <c r="P17" i="42" s="1"/>
  <c r="Q17" i="42" s="1"/>
  <c r="S13" i="42"/>
  <c r="B76" i="42" s="1"/>
  <c r="E4" i="32" s="1"/>
  <c r="O13" i="42"/>
  <c r="U13" i="42" s="1"/>
  <c r="U14" i="42"/>
  <c r="P14" i="42"/>
  <c r="Q14" i="42" s="1"/>
  <c r="U18" i="42"/>
  <c r="P18" i="42"/>
  <c r="Q18" i="42" s="1"/>
  <c r="O43" i="42"/>
  <c r="M94" i="42"/>
  <c r="M91" i="42"/>
  <c r="O40" i="42"/>
  <c r="U19" i="42"/>
  <c r="P19" i="42"/>
  <c r="Q19" i="42" s="1"/>
  <c r="U16" i="42"/>
  <c r="P16" i="42"/>
  <c r="Q16" i="42" s="1"/>
  <c r="O28" i="42"/>
  <c r="P28" i="42" s="1"/>
  <c r="Q28" i="42" s="1"/>
  <c r="M85" i="42"/>
  <c r="S28" i="42"/>
  <c r="B85" i="42" s="1"/>
  <c r="E13" i="32" s="1"/>
  <c r="O42" i="42"/>
  <c r="M93" i="42"/>
  <c r="S42" i="42"/>
  <c r="B93" i="42" s="1"/>
  <c r="E21" i="32" s="1"/>
  <c r="M95" i="42"/>
  <c r="S44" i="42"/>
  <c r="B95" i="42" s="1"/>
  <c r="E23" i="32" s="1"/>
  <c r="O44" i="42"/>
  <c r="U17" i="42"/>
  <c r="U20" i="42"/>
  <c r="M87" i="42"/>
  <c r="O30" i="42"/>
  <c r="P30" i="42" s="1"/>
  <c r="Q30" i="42" s="1"/>
  <c r="S30" i="42"/>
  <c r="B87" i="42" s="1"/>
  <c r="E15" i="32" s="1"/>
  <c r="S43" i="42"/>
  <c r="B94" i="42" s="1"/>
  <c r="E22" i="32" s="1"/>
  <c r="Q27" i="42"/>
  <c r="U15" i="42"/>
  <c r="P15" i="42"/>
  <c r="Q15" i="42" s="1"/>
  <c r="P13" i="42" l="1"/>
  <c r="P32" i="42"/>
  <c r="Q32" i="42"/>
  <c r="P22" i="42"/>
  <c r="Q13" i="42"/>
  <c r="Q22" i="42" s="1"/>
  <c r="V13" i="42"/>
  <c r="V46" i="42" l="1"/>
  <c r="U46" i="42"/>
  <c r="V29" i="42"/>
  <c r="U37" i="42"/>
  <c r="V38" i="42"/>
  <c r="U41" i="42"/>
  <c r="V41" i="42"/>
  <c r="V37" i="42"/>
  <c r="V27" i="42"/>
  <c r="U29" i="42"/>
  <c r="V45" i="42"/>
  <c r="U27" i="42"/>
  <c r="U45" i="42"/>
  <c r="V39" i="42"/>
  <c r="U38" i="42"/>
  <c r="U39" i="42"/>
  <c r="U42" i="42"/>
  <c r="U43" i="42"/>
  <c r="V28" i="42"/>
  <c r="V42" i="42"/>
  <c r="U30" i="42"/>
  <c r="V40" i="42"/>
  <c r="U28" i="42"/>
  <c r="V44" i="42"/>
  <c r="U44" i="42"/>
  <c r="V30" i="42"/>
  <c r="V43" i="42"/>
  <c r="U40" i="42"/>
  <c r="W46" i="42" l="1"/>
  <c r="D97" i="42" s="1"/>
  <c r="N97" i="42"/>
  <c r="X46" i="42"/>
  <c r="C97" i="42" s="1"/>
  <c r="O97" i="42"/>
  <c r="O84" i="42"/>
  <c r="X27" i="42"/>
  <c r="C84" i="42" s="1"/>
  <c r="N86" i="42"/>
  <c r="W29" i="42"/>
  <c r="D86" i="42" s="1"/>
  <c r="N93" i="42"/>
  <c r="W42" i="42"/>
  <c r="D93" i="42" s="1"/>
  <c r="O88" i="42"/>
  <c r="X37" i="42"/>
  <c r="C88" i="42" s="1"/>
  <c r="N85" i="42"/>
  <c r="W28" i="42"/>
  <c r="D85" i="42" s="1"/>
  <c r="W38" i="42"/>
  <c r="D89" i="42" s="1"/>
  <c r="N89" i="42"/>
  <c r="O92" i="42"/>
  <c r="X41" i="42"/>
  <c r="C92" i="42" s="1"/>
  <c r="O91" i="42"/>
  <c r="X40" i="42"/>
  <c r="C91" i="42" s="1"/>
  <c r="O90" i="42"/>
  <c r="X39" i="42"/>
  <c r="C90" i="42" s="1"/>
  <c r="N92" i="42"/>
  <c r="W41" i="42"/>
  <c r="D92" i="42" s="1"/>
  <c r="O87" i="42"/>
  <c r="X30" i="42"/>
  <c r="C87" i="42" s="1"/>
  <c r="O95" i="42"/>
  <c r="X44" i="42"/>
  <c r="C95" i="42" s="1"/>
  <c r="N87" i="42"/>
  <c r="W30" i="42"/>
  <c r="D87" i="42" s="1"/>
  <c r="N91" i="42"/>
  <c r="W40" i="42"/>
  <c r="D91" i="42" s="1"/>
  <c r="N84" i="42"/>
  <c r="W27" i="42"/>
  <c r="D84" i="42" s="1"/>
  <c r="N88" i="42"/>
  <c r="W37" i="42"/>
  <c r="D88" i="42" s="1"/>
  <c r="N94" i="42"/>
  <c r="W43" i="42"/>
  <c r="D94" i="42" s="1"/>
  <c r="N95" i="42"/>
  <c r="W44" i="42"/>
  <c r="D95" i="42" s="1"/>
  <c r="N90" i="42"/>
  <c r="W39" i="42"/>
  <c r="D90" i="42" s="1"/>
  <c r="N96" i="42"/>
  <c r="W45" i="42"/>
  <c r="D96" i="42" s="1"/>
  <c r="O89" i="42"/>
  <c r="X38" i="42"/>
  <c r="C89" i="42" s="1"/>
  <c r="O93" i="42"/>
  <c r="X42" i="42"/>
  <c r="C93" i="42" s="1"/>
  <c r="O94" i="42"/>
  <c r="X43" i="42"/>
  <c r="C94" i="42" s="1"/>
  <c r="O85" i="42"/>
  <c r="X28" i="42"/>
  <c r="C85" i="42" s="1"/>
  <c r="O96" i="42"/>
  <c r="X45" i="42"/>
  <c r="C96" i="42" s="1"/>
  <c r="O86" i="42"/>
  <c r="X29" i="42"/>
  <c r="C86" i="42" s="1"/>
  <c r="A96" i="39"/>
  <c r="G96" i="39"/>
  <c r="I45" i="39"/>
  <c r="L45" i="39"/>
  <c r="J45" i="39"/>
  <c r="K45" i="39"/>
  <c r="G96" i="31"/>
  <c r="A45" i="31"/>
  <c r="A96" i="31" s="1"/>
  <c r="I45" i="31"/>
  <c r="H96" i="31" s="1"/>
  <c r="A96" i="29"/>
  <c r="G96" i="29"/>
  <c r="A45" i="29"/>
  <c r="A96" i="27"/>
  <c r="A24" i="32" s="1"/>
  <c r="G96" i="27"/>
  <c r="I45" i="27"/>
  <c r="J45" i="27" s="1"/>
  <c r="BL35" i="1"/>
  <c r="BM66" i="1" s="1"/>
  <c r="BL36" i="1"/>
  <c r="BM67" i="1" s="1"/>
  <c r="BL37" i="1"/>
  <c r="BM68" i="1" s="1"/>
  <c r="BL38" i="1"/>
  <c r="BL39" i="1"/>
  <c r="BM70" i="1" s="1"/>
  <c r="BL40" i="1"/>
  <c r="BL41" i="1"/>
  <c r="BL42" i="1"/>
  <c r="BL43" i="1"/>
  <c r="BM74" i="1" s="1"/>
  <c r="BL50" i="1"/>
  <c r="BL83" i="1"/>
  <c r="BL84" i="1"/>
  <c r="BL86" i="1"/>
  <c r="BL120" i="1" s="1"/>
  <c r="BL87" i="1"/>
  <c r="BL102" i="1" s="1"/>
  <c r="BL117" i="1"/>
  <c r="BL118" i="1"/>
  <c r="BL100" i="1" l="1"/>
  <c r="BL99" i="1"/>
  <c r="BL46" i="1"/>
  <c r="BM71" i="1"/>
  <c r="BL88" i="1"/>
  <c r="BL104" i="1" s="1"/>
  <c r="BM72" i="1"/>
  <c r="BL44" i="1"/>
  <c r="BL62" i="1" s="1"/>
  <c r="BM69" i="1"/>
  <c r="BL89" i="1"/>
  <c r="BM73" i="1"/>
  <c r="BL82" i="1"/>
  <c r="BL116" i="1" s="1"/>
  <c r="BL90" i="1"/>
  <c r="BL110" i="1" s="1"/>
  <c r="BL47" i="1"/>
  <c r="H96" i="27"/>
  <c r="N45" i="39"/>
  <c r="M96" i="39" s="1"/>
  <c r="N45" i="31"/>
  <c r="B96" i="31" s="1"/>
  <c r="D24" i="32" s="1"/>
  <c r="J45" i="31"/>
  <c r="N45" i="27"/>
  <c r="B96" i="27" s="1"/>
  <c r="B24" i="32" s="1"/>
  <c r="BL122" i="1"/>
  <c r="BL105" i="1"/>
  <c r="BL113" i="1"/>
  <c r="BL123" i="1"/>
  <c r="BL85" i="1"/>
  <c r="BL49" i="1"/>
  <c r="BM76" i="1" s="1"/>
  <c r="BL103" i="1"/>
  <c r="BL48" i="1"/>
  <c r="BL121" i="1"/>
  <c r="BL58" i="1" l="1"/>
  <c r="BL59" i="1"/>
  <c r="BL106" i="1"/>
  <c r="BL124" i="1"/>
  <c r="BL127" i="1" s="1"/>
  <c r="BL57" i="1"/>
  <c r="BL54" i="1"/>
  <c r="BL111" i="1"/>
  <c r="BL56" i="1"/>
  <c r="BL61" i="1"/>
  <c r="BL55" i="1"/>
  <c r="BL60" i="1"/>
  <c r="BL98" i="1"/>
  <c r="O45" i="39"/>
  <c r="S45" i="39"/>
  <c r="B96" i="39" s="1"/>
  <c r="F24" i="32" s="1"/>
  <c r="BL119" i="1"/>
  <c r="BL101" i="1"/>
  <c r="I44" i="39"/>
  <c r="J44" i="39"/>
  <c r="K44" i="39"/>
  <c r="L44" i="39"/>
  <c r="I38" i="39"/>
  <c r="J38" i="39"/>
  <c r="K38" i="39"/>
  <c r="L38" i="39"/>
  <c r="I39" i="39"/>
  <c r="J39" i="39"/>
  <c r="K39" i="39"/>
  <c r="L39" i="39"/>
  <c r="I40" i="39"/>
  <c r="J40" i="39"/>
  <c r="K40" i="39"/>
  <c r="L40" i="39"/>
  <c r="I41" i="39"/>
  <c r="J41" i="39"/>
  <c r="K41" i="39"/>
  <c r="L41" i="39"/>
  <c r="I42" i="39"/>
  <c r="J42" i="39"/>
  <c r="K42" i="39"/>
  <c r="L42" i="39"/>
  <c r="I43" i="39"/>
  <c r="J43" i="39"/>
  <c r="K43" i="39"/>
  <c r="L43" i="39"/>
  <c r="I28" i="39"/>
  <c r="J28" i="39"/>
  <c r="K28" i="39"/>
  <c r="L28" i="39"/>
  <c r="I29" i="39"/>
  <c r="J29" i="39"/>
  <c r="K29" i="39"/>
  <c r="L29" i="39"/>
  <c r="I30" i="39"/>
  <c r="J30" i="39"/>
  <c r="K30" i="39"/>
  <c r="L30" i="39"/>
  <c r="L37" i="39"/>
  <c r="K37" i="39"/>
  <c r="J37" i="39"/>
  <c r="I37" i="39"/>
  <c r="L27" i="39"/>
  <c r="K27" i="39"/>
  <c r="J27" i="39"/>
  <c r="I27" i="39"/>
  <c r="L13" i="39"/>
  <c r="I14" i="39"/>
  <c r="J14" i="39"/>
  <c r="K14" i="39"/>
  <c r="L14" i="39"/>
  <c r="I15" i="39"/>
  <c r="J15" i="39"/>
  <c r="K15" i="39"/>
  <c r="L15" i="39"/>
  <c r="I16" i="39"/>
  <c r="J16" i="39"/>
  <c r="K16" i="39"/>
  <c r="L16" i="39"/>
  <c r="I17" i="39"/>
  <c r="J17" i="39"/>
  <c r="K17" i="39"/>
  <c r="L17" i="39"/>
  <c r="I18" i="39"/>
  <c r="J18" i="39"/>
  <c r="K18" i="39"/>
  <c r="L18" i="39"/>
  <c r="I19" i="39"/>
  <c r="J19" i="39"/>
  <c r="K19" i="39"/>
  <c r="L19" i="39"/>
  <c r="I20" i="39"/>
  <c r="J20" i="39"/>
  <c r="K20" i="39"/>
  <c r="L20" i="39"/>
  <c r="K13" i="39"/>
  <c r="J13" i="39"/>
  <c r="G95" i="39"/>
  <c r="A95" i="39"/>
  <c r="G94" i="39"/>
  <c r="A94" i="39"/>
  <c r="G93" i="39"/>
  <c r="A93" i="39"/>
  <c r="G92" i="39"/>
  <c r="A92" i="39"/>
  <c r="G91" i="39"/>
  <c r="A91" i="39"/>
  <c r="G90" i="39"/>
  <c r="A90" i="39"/>
  <c r="G89" i="39"/>
  <c r="A89" i="39"/>
  <c r="G88" i="39"/>
  <c r="A88" i="39"/>
  <c r="G87" i="39"/>
  <c r="A87" i="39"/>
  <c r="G86" i="39"/>
  <c r="A86" i="39"/>
  <c r="G85" i="39"/>
  <c r="A85" i="39"/>
  <c r="G84" i="39"/>
  <c r="A84" i="39"/>
  <c r="G83" i="39"/>
  <c r="A83" i="39"/>
  <c r="G82" i="39"/>
  <c r="A82" i="39"/>
  <c r="G81" i="39"/>
  <c r="A81" i="39"/>
  <c r="G80" i="39"/>
  <c r="A80" i="39"/>
  <c r="G79" i="39"/>
  <c r="A79" i="39"/>
  <c r="G78" i="39"/>
  <c r="A78" i="39"/>
  <c r="G77" i="39"/>
  <c r="A77" i="39"/>
  <c r="G76" i="39"/>
  <c r="A76" i="39"/>
  <c r="N39" i="39" l="1"/>
  <c r="O39" i="39" s="1"/>
  <c r="N15" i="39"/>
  <c r="M78" i="39" s="1"/>
  <c r="N29" i="39"/>
  <c r="M86" i="39" s="1"/>
  <c r="N30" i="39"/>
  <c r="O30" i="39" s="1"/>
  <c r="P30" i="39" s="1"/>
  <c r="Q30" i="39" s="1"/>
  <c r="N28" i="39"/>
  <c r="S28" i="39" s="1"/>
  <c r="B85" i="39" s="1"/>
  <c r="F13" i="32" s="1"/>
  <c r="N27" i="39"/>
  <c r="M84" i="39" s="1"/>
  <c r="N17" i="39"/>
  <c r="O17" i="39" s="1"/>
  <c r="P17" i="39" s="1"/>
  <c r="Q17" i="39" s="1"/>
  <c r="N19" i="39"/>
  <c r="M82" i="39" s="1"/>
  <c r="N20" i="39"/>
  <c r="M83" i="39" s="1"/>
  <c r="N18" i="39"/>
  <c r="M81" i="39" s="1"/>
  <c r="N16" i="39"/>
  <c r="M79" i="39" s="1"/>
  <c r="N14" i="39"/>
  <c r="M77" i="39" s="1"/>
  <c r="N13" i="39"/>
  <c r="M76" i="39" s="1"/>
  <c r="N44" i="39"/>
  <c r="M95" i="39" s="1"/>
  <c r="N43" i="39"/>
  <c r="O43" i="39" s="1"/>
  <c r="N40" i="39"/>
  <c r="S40" i="39" s="1"/>
  <c r="B91" i="39" s="1"/>
  <c r="F19" i="32" s="1"/>
  <c r="N41" i="39"/>
  <c r="O41" i="39" s="1"/>
  <c r="N42" i="39"/>
  <c r="M93" i="39" s="1"/>
  <c r="N38" i="39"/>
  <c r="M89" i="39" s="1"/>
  <c r="N37" i="39"/>
  <c r="S37" i="39" s="1"/>
  <c r="B88" i="39" s="1"/>
  <c r="F16" i="32" s="1"/>
  <c r="O15" i="39"/>
  <c r="S20" i="39"/>
  <c r="B83" i="39" s="1"/>
  <c r="F11" i="32" s="1"/>
  <c r="S15" i="39"/>
  <c r="B78" i="39" s="1"/>
  <c r="F6" i="32" s="1"/>
  <c r="S39" i="39"/>
  <c r="B90" i="39" s="1"/>
  <c r="F18" i="32" s="1"/>
  <c r="O29" i="39"/>
  <c r="P29" i="39" s="1"/>
  <c r="Q29" i="39" s="1"/>
  <c r="M90" i="39"/>
  <c r="S41" i="39"/>
  <c r="B92" i="39" s="1"/>
  <c r="F20" i="32" s="1"/>
  <c r="S18" i="39" l="1"/>
  <c r="B81" i="39" s="1"/>
  <c r="F9" i="32" s="1"/>
  <c r="O20" i="39"/>
  <c r="S13" i="39"/>
  <c r="B76" i="39" s="1"/>
  <c r="F4" i="32" s="1"/>
  <c r="O44" i="39"/>
  <c r="O18" i="39"/>
  <c r="S29" i="39"/>
  <c r="B86" i="39" s="1"/>
  <c r="F14" i="32" s="1"/>
  <c r="S43" i="39"/>
  <c r="B94" i="39" s="1"/>
  <c r="F22" i="32" s="1"/>
  <c r="M80" i="39"/>
  <c r="S14" i="39"/>
  <c r="B77" i="39" s="1"/>
  <c r="F5" i="32" s="1"/>
  <c r="S44" i="39"/>
  <c r="B95" i="39" s="1"/>
  <c r="F23" i="32" s="1"/>
  <c r="O40" i="39"/>
  <c r="O27" i="39"/>
  <c r="P27" i="39" s="1"/>
  <c r="Q27" i="39" s="1"/>
  <c r="S17" i="39"/>
  <c r="B80" i="39" s="1"/>
  <c r="F8" i="32" s="1"/>
  <c r="S27" i="39"/>
  <c r="B84" i="39" s="1"/>
  <c r="F12" i="32" s="1"/>
  <c r="U17" i="39"/>
  <c r="M94" i="39"/>
  <c r="O16" i="39"/>
  <c r="P16" i="39" s="1"/>
  <c r="Q16" i="39" s="1"/>
  <c r="O19" i="39"/>
  <c r="P19" i="39" s="1"/>
  <c r="Q19" i="39" s="1"/>
  <c r="S19" i="39"/>
  <c r="B82" i="39" s="1"/>
  <c r="F10" i="32" s="1"/>
  <c r="M92" i="39"/>
  <c r="M91" i="39"/>
  <c r="O38" i="39"/>
  <c r="O28" i="39"/>
  <c r="P28" i="39" s="1"/>
  <c r="Q28" i="39" s="1"/>
  <c r="S30" i="39"/>
  <c r="B87" i="39" s="1"/>
  <c r="F15" i="32" s="1"/>
  <c r="M87" i="39"/>
  <c r="M85" i="39"/>
  <c r="O14" i="39"/>
  <c r="P14" i="39" s="1"/>
  <c r="S16" i="39"/>
  <c r="B79" i="39" s="1"/>
  <c r="F7" i="32" s="1"/>
  <c r="O13" i="39"/>
  <c r="P13" i="39" s="1"/>
  <c r="Q13" i="39" s="1"/>
  <c r="O42" i="39"/>
  <c r="S42" i="39"/>
  <c r="B93" i="39" s="1"/>
  <c r="F21" i="32" s="1"/>
  <c r="S38" i="39"/>
  <c r="B89" i="39" s="1"/>
  <c r="F17" i="32" s="1"/>
  <c r="M88" i="39"/>
  <c r="O37" i="39"/>
  <c r="P15" i="39"/>
  <c r="Q15" i="39" s="1"/>
  <c r="U15" i="39"/>
  <c r="U18" i="39"/>
  <c r="P18" i="39"/>
  <c r="Q18" i="39" s="1"/>
  <c r="U20" i="39"/>
  <c r="P20" i="39"/>
  <c r="Q20" i="39" s="1"/>
  <c r="U19" i="39" l="1"/>
  <c r="U16" i="39"/>
  <c r="P32" i="39"/>
  <c r="Q32" i="39"/>
  <c r="U14" i="39"/>
  <c r="U13" i="39"/>
  <c r="Q14" i="39"/>
  <c r="Q22" i="39" s="1"/>
  <c r="P22" i="39"/>
  <c r="V13" i="39" l="1"/>
  <c r="V45" i="39" s="1"/>
  <c r="V39" i="39"/>
  <c r="X39" i="39" s="1"/>
  <c r="C90" i="39" s="1"/>
  <c r="G18" i="32" s="1"/>
  <c r="V38" i="39" l="1"/>
  <c r="X38" i="39" s="1"/>
  <c r="C89" i="39" s="1"/>
  <c r="G17" i="32" s="1"/>
  <c r="V37" i="39"/>
  <c r="X37" i="39" s="1"/>
  <c r="C88" i="39" s="1"/>
  <c r="G16" i="32" s="1"/>
  <c r="U28" i="39"/>
  <c r="W28" i="39" s="1"/>
  <c r="D85" i="39" s="1"/>
  <c r="H13" i="32" s="1"/>
  <c r="U37" i="39"/>
  <c r="N88" i="39" s="1"/>
  <c r="U41" i="39"/>
  <c r="N92" i="39" s="1"/>
  <c r="V44" i="39"/>
  <c r="O95" i="39" s="1"/>
  <c r="V40" i="39"/>
  <c r="X40" i="39" s="1"/>
  <c r="C91" i="39" s="1"/>
  <c r="G19" i="32" s="1"/>
  <c r="V30" i="39"/>
  <c r="O87" i="39" s="1"/>
  <c r="U30" i="39"/>
  <c r="N87" i="39" s="1"/>
  <c r="U29" i="39"/>
  <c r="N86" i="39" s="1"/>
  <c r="U43" i="39"/>
  <c r="N94" i="39" s="1"/>
  <c r="U40" i="39"/>
  <c r="N91" i="39" s="1"/>
  <c r="V27" i="39"/>
  <c r="X27" i="39" s="1"/>
  <c r="C84" i="39" s="1"/>
  <c r="G12" i="32" s="1"/>
  <c r="V43" i="39"/>
  <c r="O94" i="39" s="1"/>
  <c r="U38" i="39"/>
  <c r="N89" i="39" s="1"/>
  <c r="V41" i="39"/>
  <c r="O92" i="39" s="1"/>
  <c r="V42" i="39"/>
  <c r="O93" i="39" s="1"/>
  <c r="V28" i="39"/>
  <c r="O85" i="39" s="1"/>
  <c r="U42" i="39"/>
  <c r="W42" i="39" s="1"/>
  <c r="D93" i="39" s="1"/>
  <c r="H21" i="32" s="1"/>
  <c r="U27" i="39"/>
  <c r="U45" i="39"/>
  <c r="N96" i="39" s="1"/>
  <c r="U39" i="39"/>
  <c r="W39" i="39" s="1"/>
  <c r="D90" i="39" s="1"/>
  <c r="H18" i="32" s="1"/>
  <c r="U44" i="39"/>
  <c r="N95" i="39" s="1"/>
  <c r="V29" i="39"/>
  <c r="O86" i="39" s="1"/>
  <c r="U46" i="39"/>
  <c r="V46" i="39"/>
  <c r="X45" i="39"/>
  <c r="C96" i="39" s="1"/>
  <c r="G24" i="32" s="1"/>
  <c r="O96" i="39"/>
  <c r="X28" i="39"/>
  <c r="C85" i="39" s="1"/>
  <c r="G13" i="32" s="1"/>
  <c r="N93" i="39"/>
  <c r="X30" i="39"/>
  <c r="C87" i="39" s="1"/>
  <c r="G15" i="32" s="1"/>
  <c r="N85" i="39"/>
  <c r="W46" i="39"/>
  <c r="D97" i="39" s="1"/>
  <c r="H25" i="32" s="1"/>
  <c r="N97" i="39"/>
  <c r="X46" i="39"/>
  <c r="C97" i="39" s="1"/>
  <c r="G25" i="32" s="1"/>
  <c r="O97" i="39"/>
  <c r="X41" i="39"/>
  <c r="C92" i="39" s="1"/>
  <c r="G20" i="32" s="1"/>
  <c r="W30" i="39"/>
  <c r="D87" i="39" s="1"/>
  <c r="H15" i="32" s="1"/>
  <c r="W29" i="39"/>
  <c r="D86" i="39" s="1"/>
  <c r="H14" i="32" s="1"/>
  <c r="O90" i="39"/>
  <c r="O89" i="39"/>
  <c r="W41" i="39"/>
  <c r="D92" i="39" s="1"/>
  <c r="H20" i="32" s="1"/>
  <c r="O88" i="39"/>
  <c r="O91" i="39"/>
  <c r="W44" i="39"/>
  <c r="D95" i="39" s="1"/>
  <c r="H23" i="32" s="1"/>
  <c r="X42" i="39"/>
  <c r="C93" i="39" s="1"/>
  <c r="G21" i="32" s="1"/>
  <c r="W38" i="39"/>
  <c r="D89" i="39" s="1"/>
  <c r="H17" i="32" s="1"/>
  <c r="A23" i="32"/>
  <c r="A44" i="31"/>
  <c r="A95" i="31" s="1"/>
  <c r="G95" i="31"/>
  <c r="I44" i="31"/>
  <c r="J44" i="31" s="1"/>
  <c r="G95" i="29"/>
  <c r="A44" i="29"/>
  <c r="A95" i="29" s="1"/>
  <c r="A95" i="27"/>
  <c r="G95" i="27"/>
  <c r="I44" i="27"/>
  <c r="J44" i="27" s="1"/>
  <c r="BK35" i="1"/>
  <c r="BL66" i="1" s="1"/>
  <c r="BK36" i="1"/>
  <c r="BL67" i="1" s="1"/>
  <c r="BK37" i="1"/>
  <c r="BK84" i="1" s="1"/>
  <c r="BK38" i="1"/>
  <c r="BL69" i="1" s="1"/>
  <c r="BK39" i="1"/>
  <c r="BK86" i="1" s="1"/>
  <c r="BK120" i="1" s="1"/>
  <c r="BK40" i="1"/>
  <c r="BK87" i="1" s="1"/>
  <c r="BK41" i="1"/>
  <c r="BK88" i="1" s="1"/>
  <c r="BK104" i="1" s="1"/>
  <c r="BK42" i="1"/>
  <c r="BK89" i="1" s="1"/>
  <c r="BK113" i="1" s="1"/>
  <c r="BK43" i="1"/>
  <c r="BL74" i="1" s="1"/>
  <c r="BK50" i="1"/>
  <c r="BK118" i="1" l="1"/>
  <c r="BK100" i="1"/>
  <c r="BK102" i="1"/>
  <c r="BL73" i="1"/>
  <c r="BK85" i="1"/>
  <c r="BK122" i="1"/>
  <c r="BK83" i="1"/>
  <c r="BK44" i="1"/>
  <c r="BK60" i="1" s="1"/>
  <c r="BL68" i="1"/>
  <c r="BK48" i="1"/>
  <c r="BL72" i="1"/>
  <c r="BK46" i="1"/>
  <c r="BL71" i="1"/>
  <c r="BK47" i="1"/>
  <c r="BL70" i="1"/>
  <c r="BK103" i="1"/>
  <c r="BK90" i="1"/>
  <c r="BK111" i="1" s="1"/>
  <c r="BK82" i="1"/>
  <c r="BK116" i="1" s="1"/>
  <c r="W45" i="39"/>
  <c r="D96" i="39" s="1"/>
  <c r="H24" i="32" s="1"/>
  <c r="X43" i="39"/>
  <c r="C94" i="39" s="1"/>
  <c r="G22" i="32" s="1"/>
  <c r="O84" i="39"/>
  <c r="W27" i="39"/>
  <c r="D84" i="39" s="1"/>
  <c r="H12" i="32" s="1"/>
  <c r="N84" i="39"/>
  <c r="W40" i="39"/>
  <c r="D91" i="39" s="1"/>
  <c r="H19" i="32" s="1"/>
  <c r="X44" i="39"/>
  <c r="C95" i="39" s="1"/>
  <c r="G23" i="32" s="1"/>
  <c r="W43" i="39"/>
  <c r="D94" i="39" s="1"/>
  <c r="H22" i="32" s="1"/>
  <c r="X29" i="39"/>
  <c r="C86" i="39" s="1"/>
  <c r="G14" i="32" s="1"/>
  <c r="N90" i="39"/>
  <c r="W37" i="39"/>
  <c r="D88" i="39" s="1"/>
  <c r="H16" i="32" s="1"/>
  <c r="N44" i="27"/>
  <c r="B95" i="27" s="1"/>
  <c r="B23" i="32" s="1"/>
  <c r="H95" i="27"/>
  <c r="H95" i="31"/>
  <c r="N44" i="31"/>
  <c r="B95" i="31" s="1"/>
  <c r="D23" i="32" s="1"/>
  <c r="BK106" i="1"/>
  <c r="BK124" i="1"/>
  <c r="BK105" i="1"/>
  <c r="BK123" i="1"/>
  <c r="BK110" i="1"/>
  <c r="BK121" i="1"/>
  <c r="BK57" i="1"/>
  <c r="BK49" i="1"/>
  <c r="BK54" i="1" l="1"/>
  <c r="BK62" i="1"/>
  <c r="BK119" i="1"/>
  <c r="BK101" i="1"/>
  <c r="BK55" i="1"/>
  <c r="BK98" i="1"/>
  <c r="BK117" i="1"/>
  <c r="BK99" i="1"/>
  <c r="BK61" i="1"/>
  <c r="BK127" i="1"/>
  <c r="BL76" i="1"/>
  <c r="BK58" i="1"/>
  <c r="BK56" i="1"/>
  <c r="BK59" i="1"/>
  <c r="A94" i="27" l="1"/>
  <c r="A22" i="32" s="1"/>
  <c r="G94" i="27"/>
  <c r="A94" i="29"/>
  <c r="G94" i="29"/>
  <c r="A94" i="31"/>
  <c r="G94" i="31"/>
  <c r="H94" i="31"/>
  <c r="I43" i="27"/>
  <c r="J43" i="27" s="1"/>
  <c r="I43" i="31"/>
  <c r="N43" i="31" s="1"/>
  <c r="B94" i="31" s="1"/>
  <c r="D22" i="32" s="1"/>
  <c r="BJ85" i="1"/>
  <c r="BJ86" i="1"/>
  <c r="BJ35" i="1"/>
  <c r="BK66" i="1" s="1"/>
  <c r="BJ36" i="1"/>
  <c r="BK67" i="1" s="1"/>
  <c r="BJ37" i="1"/>
  <c r="BK68" i="1" s="1"/>
  <c r="BJ38" i="1"/>
  <c r="BK69" i="1" s="1"/>
  <c r="BJ39" i="1"/>
  <c r="BJ40" i="1"/>
  <c r="BJ87" i="1" s="1"/>
  <c r="BJ41" i="1"/>
  <c r="BK72" i="1" s="1"/>
  <c r="BJ42" i="1"/>
  <c r="BJ43" i="1"/>
  <c r="BK74" i="1" s="1"/>
  <c r="BJ50" i="1"/>
  <c r="BJ48" i="1" l="1"/>
  <c r="BJ88" i="1"/>
  <c r="BJ101" i="1"/>
  <c r="BJ119" i="1"/>
  <c r="BJ84" i="1"/>
  <c r="BJ121" i="1"/>
  <c r="BJ103" i="1"/>
  <c r="BJ49" i="1"/>
  <c r="BK73" i="1"/>
  <c r="BJ83" i="1"/>
  <c r="BJ46" i="1"/>
  <c r="BK71" i="1"/>
  <c r="BJ47" i="1"/>
  <c r="BK70" i="1"/>
  <c r="BJ59" i="1"/>
  <c r="BJ90" i="1"/>
  <c r="BJ82" i="1"/>
  <c r="BJ104" i="1"/>
  <c r="BJ122" i="1"/>
  <c r="BJ102" i="1"/>
  <c r="BJ120" i="1"/>
  <c r="BJ61" i="1"/>
  <c r="BJ58" i="1"/>
  <c r="BJ89" i="1"/>
  <c r="J43" i="31"/>
  <c r="H94" i="27"/>
  <c r="N43" i="27"/>
  <c r="B94" i="27" s="1"/>
  <c r="B22" i="32" s="1"/>
  <c r="BJ44" i="1"/>
  <c r="BJ57" i="1" s="1"/>
  <c r="C21" i="35"/>
  <c r="D17" i="35"/>
  <c r="E17" i="35"/>
  <c r="D19" i="35"/>
  <c r="E19" i="35"/>
  <c r="D21" i="35"/>
  <c r="E21" i="35"/>
  <c r="D25" i="35"/>
  <c r="E25" i="35"/>
  <c r="D27" i="35"/>
  <c r="E27" i="35"/>
  <c r="D31" i="35"/>
  <c r="E31" i="35"/>
  <c r="D33" i="35"/>
  <c r="E33" i="35"/>
  <c r="D36" i="35"/>
  <c r="E36" i="35"/>
  <c r="D38" i="35"/>
  <c r="E38" i="35"/>
  <c r="D40" i="35"/>
  <c r="E40" i="35"/>
  <c r="BJ54" i="1" l="1"/>
  <c r="BJ118" i="1"/>
  <c r="BJ100" i="1"/>
  <c r="BJ55" i="1"/>
  <c r="BJ56" i="1"/>
  <c r="BJ117" i="1"/>
  <c r="BJ99" i="1"/>
  <c r="BK76" i="1"/>
  <c r="BJ62" i="1"/>
  <c r="BJ105" i="1"/>
  <c r="BJ113" i="1"/>
  <c r="BJ123" i="1"/>
  <c r="BJ116" i="1"/>
  <c r="BJ98" i="1"/>
  <c r="BJ60" i="1"/>
  <c r="BJ124" i="1"/>
  <c r="BJ106" i="1"/>
  <c r="BJ111" i="1"/>
  <c r="BJ110" i="1"/>
  <c r="C7" i="35"/>
  <c r="C8" i="35"/>
  <c r="C9" i="35"/>
  <c r="C10" i="35"/>
  <c r="C11" i="35"/>
  <c r="C12" i="35"/>
  <c r="C13" i="35"/>
  <c r="C14" i="35"/>
  <c r="C16" i="35"/>
  <c r="C17" i="35"/>
  <c r="C19" i="35"/>
  <c r="BJ127" i="1" l="1"/>
  <c r="C25" i="35"/>
  <c r="C27" i="35"/>
  <c r="C31" i="35"/>
  <c r="C33" i="35"/>
  <c r="C36" i="35"/>
  <c r="C38" i="35"/>
  <c r="C40" i="35"/>
  <c r="B38" i="35" l="1"/>
  <c r="A93" i="31"/>
  <c r="G93" i="31"/>
  <c r="I42" i="31"/>
  <c r="H93" i="31" s="1"/>
  <c r="A93" i="29"/>
  <c r="G93" i="29"/>
  <c r="A93" i="27"/>
  <c r="G93" i="27"/>
  <c r="I42" i="27"/>
  <c r="J42" i="27" s="1"/>
  <c r="BI35" i="1"/>
  <c r="BJ66" i="1" s="1"/>
  <c r="BI36" i="1"/>
  <c r="BJ67" i="1" s="1"/>
  <c r="BI37" i="1"/>
  <c r="BJ68" i="1" s="1"/>
  <c r="BI38" i="1"/>
  <c r="BI85" i="1" s="1"/>
  <c r="BI39" i="1"/>
  <c r="BJ70" i="1" s="1"/>
  <c r="BI40" i="1"/>
  <c r="BI41" i="1"/>
  <c r="BI88" i="1" s="1"/>
  <c r="BI122" i="1" s="1"/>
  <c r="BI42" i="1"/>
  <c r="BJ73" i="1" s="1"/>
  <c r="BI43" i="1"/>
  <c r="BJ74" i="1" s="1"/>
  <c r="BI50" i="1"/>
  <c r="BI90" i="1" l="1"/>
  <c r="BI89" i="1"/>
  <c r="BI111" i="1" s="1"/>
  <c r="BI82" i="1"/>
  <c r="BI116" i="1" s="1"/>
  <c r="BI83" i="1"/>
  <c r="BI119" i="1"/>
  <c r="BI98" i="1"/>
  <c r="BI46" i="1"/>
  <c r="BJ71" i="1"/>
  <c r="BI110" i="1"/>
  <c r="BI87" i="1"/>
  <c r="BI99" i="1" s="1"/>
  <c r="BI117" i="1"/>
  <c r="BI55" i="1"/>
  <c r="BI86" i="1"/>
  <c r="BI124" i="1"/>
  <c r="BI123" i="1"/>
  <c r="BI44" i="1"/>
  <c r="BI60" i="1" s="1"/>
  <c r="BJ69" i="1"/>
  <c r="BI49" i="1"/>
  <c r="BJ72" i="1"/>
  <c r="BI84" i="1"/>
  <c r="BI105" i="1"/>
  <c r="N42" i="27"/>
  <c r="B93" i="27" s="1"/>
  <c r="B21" i="32" s="1"/>
  <c r="H93" i="27"/>
  <c r="N42" i="31"/>
  <c r="B93" i="31" s="1"/>
  <c r="D21" i="32" s="1"/>
  <c r="J42" i="31"/>
  <c r="BI48" i="1"/>
  <c r="BI47" i="1"/>
  <c r="BI56" i="1" l="1"/>
  <c r="BI102" i="1"/>
  <c r="BI120" i="1"/>
  <c r="BI100" i="1"/>
  <c r="BI118" i="1"/>
  <c r="BI58" i="1"/>
  <c r="BI57" i="1"/>
  <c r="BI101" i="1"/>
  <c r="BI61" i="1"/>
  <c r="BI54" i="1"/>
  <c r="BI104" i="1"/>
  <c r="BI103" i="1"/>
  <c r="BI121" i="1"/>
  <c r="BI59" i="1"/>
  <c r="BI113" i="1"/>
  <c r="BI62" i="1"/>
  <c r="BJ76" i="1"/>
  <c r="BI106" i="1"/>
  <c r="A84" i="27"/>
  <c r="M20" i="34"/>
  <c r="G89" i="34"/>
  <c r="A89" i="34"/>
  <c r="G88" i="34"/>
  <c r="A88" i="34"/>
  <c r="G87" i="34"/>
  <c r="A87" i="34"/>
  <c r="G86" i="34"/>
  <c r="A86" i="34"/>
  <c r="G85" i="34"/>
  <c r="A85" i="34"/>
  <c r="G84" i="34"/>
  <c r="A84" i="34"/>
  <c r="G83" i="34"/>
  <c r="A83" i="34"/>
  <c r="G82" i="34"/>
  <c r="A82" i="34"/>
  <c r="G81" i="34"/>
  <c r="A81" i="34"/>
  <c r="G80" i="34"/>
  <c r="A80" i="34"/>
  <c r="G79" i="34"/>
  <c r="A79" i="34"/>
  <c r="G78" i="34"/>
  <c r="A78" i="34"/>
  <c r="G77" i="34"/>
  <c r="A77" i="34"/>
  <c r="G76" i="34"/>
  <c r="A76" i="34"/>
  <c r="G75" i="34"/>
  <c r="A75" i="34"/>
  <c r="G74" i="34"/>
  <c r="A74" i="34"/>
  <c r="G73" i="34"/>
  <c r="A73" i="34"/>
  <c r="I38" i="34"/>
  <c r="H89" i="34" s="1"/>
  <c r="I37" i="34"/>
  <c r="P37" i="34" s="1"/>
  <c r="B88" i="34" s="1"/>
  <c r="I36" i="34"/>
  <c r="J36" i="34" s="1"/>
  <c r="I35" i="34"/>
  <c r="P35" i="34" s="1"/>
  <c r="B86" i="34" s="1"/>
  <c r="I34" i="34"/>
  <c r="P34" i="34" s="1"/>
  <c r="B85" i="34" s="1"/>
  <c r="I28" i="34"/>
  <c r="P28" i="34" s="1"/>
  <c r="B84" i="34" s="1"/>
  <c r="I27" i="34"/>
  <c r="H83" i="34" s="1"/>
  <c r="I26" i="34"/>
  <c r="I25" i="34"/>
  <c r="J25" i="34" s="1"/>
  <c r="K25" i="34" s="1"/>
  <c r="AE18" i="34"/>
  <c r="AD18" i="34"/>
  <c r="AC18" i="34"/>
  <c r="AB18" i="34"/>
  <c r="I18" i="34"/>
  <c r="H80" i="34" s="1"/>
  <c r="AE17" i="34"/>
  <c r="AD17" i="34"/>
  <c r="AC17" i="34"/>
  <c r="AB17" i="34"/>
  <c r="I17" i="34"/>
  <c r="J17" i="34" s="1"/>
  <c r="AE16" i="34"/>
  <c r="AD16" i="34"/>
  <c r="AC16" i="34"/>
  <c r="AB16" i="34"/>
  <c r="I16" i="34"/>
  <c r="H78" i="34" s="1"/>
  <c r="AE15" i="34"/>
  <c r="AD15" i="34"/>
  <c r="AC15" i="34"/>
  <c r="AB15" i="34"/>
  <c r="I15" i="34"/>
  <c r="H77" i="34" s="1"/>
  <c r="AE14" i="34"/>
  <c r="AD14" i="34"/>
  <c r="AC14" i="34"/>
  <c r="AB14" i="34"/>
  <c r="I14" i="34"/>
  <c r="H76" i="34" s="1"/>
  <c r="AE13" i="34"/>
  <c r="AD13" i="34"/>
  <c r="AC13" i="34"/>
  <c r="AB13" i="34"/>
  <c r="I13" i="34"/>
  <c r="H75" i="34" s="1"/>
  <c r="AE12" i="34"/>
  <c r="AD12" i="34"/>
  <c r="AC12" i="34"/>
  <c r="AB12" i="34"/>
  <c r="I12" i="34"/>
  <c r="H74" i="34" s="1"/>
  <c r="AE11" i="34"/>
  <c r="AE19" i="34" s="1"/>
  <c r="AE7" i="34" s="1"/>
  <c r="AD11" i="34"/>
  <c r="AD19" i="34" s="1"/>
  <c r="AD7" i="34" s="1"/>
  <c r="AC11" i="34"/>
  <c r="AC19" i="34" s="1"/>
  <c r="AC7" i="34" s="1"/>
  <c r="AB11" i="34"/>
  <c r="AB19" i="34" s="1"/>
  <c r="AB7" i="34" s="1"/>
  <c r="I11" i="34"/>
  <c r="P11" i="34" s="1"/>
  <c r="B73" i="34" s="1"/>
  <c r="BI127" i="1" l="1"/>
  <c r="J27" i="34"/>
  <c r="K27" i="34" s="1"/>
  <c r="L27" i="34" s="1"/>
  <c r="P27" i="34"/>
  <c r="B83" i="34" s="1"/>
  <c r="H81" i="34"/>
  <c r="H84" i="34"/>
  <c r="H87" i="34"/>
  <c r="P36" i="34"/>
  <c r="B87" i="34" s="1"/>
  <c r="H88" i="34"/>
  <c r="P12" i="34"/>
  <c r="B74" i="34" s="1"/>
  <c r="J38" i="34"/>
  <c r="H86" i="34"/>
  <c r="P15" i="34"/>
  <c r="B77" i="34" s="1"/>
  <c r="J35" i="34"/>
  <c r="J15" i="34"/>
  <c r="J14" i="34"/>
  <c r="T14" i="34" s="1"/>
  <c r="J18" i="34"/>
  <c r="T18" i="34" s="1"/>
  <c r="L25" i="34"/>
  <c r="K17" i="34"/>
  <c r="T17" i="34"/>
  <c r="J11" i="34"/>
  <c r="P13" i="34"/>
  <c r="B75" i="34" s="1"/>
  <c r="P17" i="34"/>
  <c r="B79" i="34" s="1"/>
  <c r="J26" i="34"/>
  <c r="K26" i="34" s="1"/>
  <c r="L26" i="34" s="1"/>
  <c r="J13" i="34"/>
  <c r="P14" i="34"/>
  <c r="B76" i="34" s="1"/>
  <c r="P18" i="34"/>
  <c r="B80" i="34" s="1"/>
  <c r="P25" i="34"/>
  <c r="B81" i="34" s="1"/>
  <c r="J28" i="34"/>
  <c r="K28" i="34" s="1"/>
  <c r="L28" i="34" s="1"/>
  <c r="J37" i="34"/>
  <c r="P38" i="34"/>
  <c r="B89" i="34" s="1"/>
  <c r="H73" i="34"/>
  <c r="H79" i="34"/>
  <c r="J12" i="34"/>
  <c r="J16" i="34"/>
  <c r="P26" i="34"/>
  <c r="B82" i="34" s="1"/>
  <c r="H82" i="34"/>
  <c r="H85" i="34"/>
  <c r="J34" i="34"/>
  <c r="P16" i="34"/>
  <c r="B78" i="34" s="1"/>
  <c r="B36" i="35" l="1"/>
  <c r="B13" i="35"/>
  <c r="B16" i="35"/>
  <c r="B33" i="35"/>
  <c r="B14" i="35"/>
  <c r="B31" i="35"/>
  <c r="B27" i="35"/>
  <c r="B12" i="35"/>
  <c r="B25" i="35"/>
  <c r="B11" i="35"/>
  <c r="B21" i="35"/>
  <c r="B10" i="35"/>
  <c r="B7" i="35"/>
  <c r="B17" i="35"/>
  <c r="B8" i="35"/>
  <c r="B9" i="35"/>
  <c r="B19" i="35"/>
  <c r="K18" i="34"/>
  <c r="L18" i="34" s="1"/>
  <c r="M17" i="34"/>
  <c r="L17" i="34"/>
  <c r="K14" i="34"/>
  <c r="K15" i="34"/>
  <c r="T15" i="34"/>
  <c r="L30" i="34"/>
  <c r="T16" i="34"/>
  <c r="K16" i="34"/>
  <c r="T12" i="34"/>
  <c r="K12" i="34"/>
  <c r="K11" i="34"/>
  <c r="T11" i="34"/>
  <c r="K30" i="34"/>
  <c r="K13" i="34"/>
  <c r="T13" i="34"/>
  <c r="M18" i="34" l="1"/>
  <c r="U11" i="34"/>
  <c r="T27" i="34" s="1"/>
  <c r="M15" i="34"/>
  <c r="L15" i="34"/>
  <c r="M12" i="34"/>
  <c r="L12" i="34"/>
  <c r="M13" i="34"/>
  <c r="L13" i="34"/>
  <c r="M11" i="34"/>
  <c r="L11" i="34"/>
  <c r="M14" i="34"/>
  <c r="L14" i="34"/>
  <c r="M16" i="34"/>
  <c r="L16" i="34"/>
  <c r="K20" i="34"/>
  <c r="U25" i="34" l="1"/>
  <c r="W25" i="34" s="1"/>
  <c r="C81" i="34" s="1"/>
  <c r="U27" i="34"/>
  <c r="W27" i="34" s="1"/>
  <c r="C83" i="34" s="1"/>
  <c r="T26" i="34"/>
  <c r="I82" i="34" s="1"/>
  <c r="U37" i="34"/>
  <c r="J88" i="34" s="1"/>
  <c r="T36" i="34"/>
  <c r="V36" i="34" s="1"/>
  <c r="D87" i="34" s="1"/>
  <c r="T28" i="34"/>
  <c r="I84" i="34" s="1"/>
  <c r="T35" i="34"/>
  <c r="V35" i="34" s="1"/>
  <c r="D86" i="34" s="1"/>
  <c r="T38" i="34"/>
  <c r="V38" i="34" s="1"/>
  <c r="D89" i="34" s="1"/>
  <c r="U36" i="34"/>
  <c r="J87" i="34" s="1"/>
  <c r="U26" i="34"/>
  <c r="J82" i="34" s="1"/>
  <c r="U34" i="34"/>
  <c r="J85" i="34" s="1"/>
  <c r="U38" i="34"/>
  <c r="J89" i="34" s="1"/>
  <c r="T25" i="34"/>
  <c r="V25" i="34" s="1"/>
  <c r="D81" i="34" s="1"/>
  <c r="U28" i="34"/>
  <c r="W28" i="34" s="1"/>
  <c r="C84" i="34" s="1"/>
  <c r="L20" i="34"/>
  <c r="U35" i="34"/>
  <c r="W35" i="34" s="1"/>
  <c r="C86" i="34" s="1"/>
  <c r="T37" i="34"/>
  <c r="I88" i="34" s="1"/>
  <c r="T34" i="34"/>
  <c r="I85" i="34" s="1"/>
  <c r="I83" i="34"/>
  <c r="V27" i="34"/>
  <c r="D83" i="34" s="1"/>
  <c r="J83" i="34"/>
  <c r="V26" i="34"/>
  <c r="D82" i="34" s="1"/>
  <c r="V37" i="34" l="1"/>
  <c r="D88" i="34" s="1"/>
  <c r="W36" i="34"/>
  <c r="C87" i="34" s="1"/>
  <c r="I81" i="34"/>
  <c r="J81" i="34"/>
  <c r="V34" i="34"/>
  <c r="D85" i="34" s="1"/>
  <c r="J86" i="34"/>
  <c r="I89" i="34"/>
  <c r="W26" i="34"/>
  <c r="C82" i="34" s="1"/>
  <c r="I86" i="34"/>
  <c r="W34" i="34"/>
  <c r="C85" i="34" s="1"/>
  <c r="W38" i="34"/>
  <c r="C89" i="34" s="1"/>
  <c r="I87" i="34"/>
  <c r="J84" i="34"/>
  <c r="W37" i="34"/>
  <c r="C88" i="34" s="1"/>
  <c r="V28" i="34"/>
  <c r="D84" i="34" s="1"/>
  <c r="D50" i="1" l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C50" i="1"/>
  <c r="I38" i="31" l="1"/>
  <c r="I39" i="31"/>
  <c r="I40" i="31"/>
  <c r="I41" i="31"/>
  <c r="I37" i="31"/>
  <c r="I28" i="31"/>
  <c r="I29" i="31"/>
  <c r="I30" i="31"/>
  <c r="I27" i="31"/>
  <c r="I14" i="31"/>
  <c r="I15" i="31"/>
  <c r="I16" i="31"/>
  <c r="I17" i="31"/>
  <c r="I18" i="31"/>
  <c r="I19" i="31"/>
  <c r="I20" i="31"/>
  <c r="I13" i="31"/>
  <c r="G92" i="31"/>
  <c r="A92" i="31"/>
  <c r="G91" i="31"/>
  <c r="A91" i="31"/>
  <c r="G90" i="31"/>
  <c r="A90" i="31"/>
  <c r="G89" i="31"/>
  <c r="A89" i="31"/>
  <c r="G88" i="31"/>
  <c r="A88" i="31"/>
  <c r="G87" i="31"/>
  <c r="A87" i="31"/>
  <c r="G86" i="31"/>
  <c r="A86" i="31"/>
  <c r="G85" i="31"/>
  <c r="A85" i="31"/>
  <c r="G84" i="31"/>
  <c r="A84" i="31"/>
  <c r="G83" i="31"/>
  <c r="A83" i="31"/>
  <c r="G82" i="31"/>
  <c r="A82" i="31"/>
  <c r="G81" i="31"/>
  <c r="A81" i="31"/>
  <c r="G80" i="31"/>
  <c r="A80" i="31"/>
  <c r="G79" i="31"/>
  <c r="A79" i="31"/>
  <c r="G78" i="31"/>
  <c r="A78" i="31"/>
  <c r="G77" i="31"/>
  <c r="A77" i="31"/>
  <c r="G76" i="31"/>
  <c r="A76" i="31"/>
  <c r="J14" i="31" l="1"/>
  <c r="N14" i="31"/>
  <c r="B77" i="31" s="1"/>
  <c r="D5" i="32" s="1"/>
  <c r="H77" i="31"/>
  <c r="J16" i="31"/>
  <c r="H79" i="31"/>
  <c r="N16" i="31"/>
  <c r="B79" i="31" s="1"/>
  <c r="D7" i="32" s="1"/>
  <c r="H78" i="31"/>
  <c r="N15" i="31"/>
  <c r="B78" i="31" s="1"/>
  <c r="D6" i="32" s="1"/>
  <c r="J15" i="31"/>
  <c r="J39" i="31"/>
  <c r="H90" i="31"/>
  <c r="N39" i="31"/>
  <c r="B90" i="31" s="1"/>
  <c r="D18" i="32" s="1"/>
  <c r="J38" i="31"/>
  <c r="N38" i="31"/>
  <c r="B89" i="31" s="1"/>
  <c r="D17" i="32" s="1"/>
  <c r="H89" i="31"/>
  <c r="H76" i="31"/>
  <c r="N13" i="31"/>
  <c r="B76" i="31" s="1"/>
  <c r="D4" i="32" s="1"/>
  <c r="J13" i="31"/>
  <c r="H88" i="31"/>
  <c r="N37" i="31"/>
  <c r="B88" i="31" s="1"/>
  <c r="D16" i="32" s="1"/>
  <c r="J37" i="31"/>
  <c r="N20" i="31"/>
  <c r="B83" i="31" s="1"/>
  <c r="D11" i="32" s="1"/>
  <c r="J20" i="31"/>
  <c r="H83" i="31"/>
  <c r="H86" i="31"/>
  <c r="J29" i="31"/>
  <c r="K29" i="31" s="1"/>
  <c r="L29" i="31" s="1"/>
  <c r="N29" i="31"/>
  <c r="B86" i="31" s="1"/>
  <c r="D14" i="32" s="1"/>
  <c r="N40" i="31"/>
  <c r="B91" i="31" s="1"/>
  <c r="D19" i="32" s="1"/>
  <c r="J40" i="31"/>
  <c r="H91" i="31"/>
  <c r="J18" i="31"/>
  <c r="N18" i="31"/>
  <c r="B81" i="31" s="1"/>
  <c r="D9" i="32" s="1"/>
  <c r="H81" i="31"/>
  <c r="H84" i="31"/>
  <c r="N27" i="31"/>
  <c r="B84" i="31" s="1"/>
  <c r="D12" i="32" s="1"/>
  <c r="J27" i="31"/>
  <c r="K27" i="31" s="1"/>
  <c r="H92" i="31"/>
  <c r="N41" i="31"/>
  <c r="B92" i="31" s="1"/>
  <c r="D20" i="32" s="1"/>
  <c r="J41" i="31"/>
  <c r="N19" i="31"/>
  <c r="B82" i="31" s="1"/>
  <c r="D10" i="32" s="1"/>
  <c r="H82" i="31"/>
  <c r="J19" i="31"/>
  <c r="N17" i="31"/>
  <c r="B80" i="31" s="1"/>
  <c r="D8" i="32" s="1"/>
  <c r="H80" i="31"/>
  <c r="J17" i="31"/>
  <c r="N28" i="31"/>
  <c r="B85" i="31" s="1"/>
  <c r="D13" i="32" s="1"/>
  <c r="J28" i="31"/>
  <c r="K28" i="31" s="1"/>
  <c r="L28" i="31" s="1"/>
  <c r="H85" i="31"/>
  <c r="N30" i="31"/>
  <c r="B87" i="31" s="1"/>
  <c r="D15" i="32" s="1"/>
  <c r="J30" i="31"/>
  <c r="K30" i="31" s="1"/>
  <c r="L30" i="31" s="1"/>
  <c r="H87" i="31"/>
  <c r="P19" i="31" l="1"/>
  <c r="K19" i="31"/>
  <c r="L19" i="31" s="1"/>
  <c r="K32" i="31"/>
  <c r="L27" i="31"/>
  <c r="L32" i="31" s="1"/>
  <c r="P13" i="31"/>
  <c r="K13" i="31"/>
  <c r="P20" i="31"/>
  <c r="K20" i="31"/>
  <c r="L20" i="31" s="1"/>
  <c r="K16" i="31"/>
  <c r="L16" i="31" s="1"/>
  <c r="P16" i="31"/>
  <c r="K17" i="31"/>
  <c r="L17" i="31" s="1"/>
  <c r="P17" i="31"/>
  <c r="P18" i="31"/>
  <c r="K18" i="31"/>
  <c r="L18" i="31" s="1"/>
  <c r="K15" i="31"/>
  <c r="L15" i="31" s="1"/>
  <c r="P15" i="31"/>
  <c r="P14" i="31"/>
  <c r="K14" i="31"/>
  <c r="L14" i="31" s="1"/>
  <c r="L13" i="31" l="1"/>
  <c r="L22" i="31" s="1"/>
  <c r="K22" i="31"/>
  <c r="Q13" i="31"/>
  <c r="P46" i="31" l="1"/>
  <c r="Q46" i="31"/>
  <c r="P45" i="31"/>
  <c r="Q45" i="31"/>
  <c r="Q44" i="31"/>
  <c r="P44" i="31"/>
  <c r="Q43" i="31"/>
  <c r="P43" i="31"/>
  <c r="P42" i="31"/>
  <c r="Q42" i="31"/>
  <c r="P38" i="31"/>
  <c r="P37" i="31"/>
  <c r="P39" i="31"/>
  <c r="Q29" i="31"/>
  <c r="P29" i="31"/>
  <c r="Q30" i="31"/>
  <c r="Q39" i="31"/>
  <c r="Q41" i="31"/>
  <c r="P28" i="31"/>
  <c r="P30" i="31"/>
  <c r="P41" i="31"/>
  <c r="P40" i="31"/>
  <c r="Q27" i="31"/>
  <c r="Q40" i="31"/>
  <c r="Q28" i="31"/>
  <c r="Q38" i="31"/>
  <c r="Q37" i="31"/>
  <c r="P27" i="31"/>
  <c r="S46" i="31" l="1"/>
  <c r="C97" i="31" s="1"/>
  <c r="J97" i="31"/>
  <c r="R46" i="31"/>
  <c r="D97" i="31" s="1"/>
  <c r="I97" i="31"/>
  <c r="S43" i="31"/>
  <c r="C94" i="31" s="1"/>
  <c r="J94" i="31"/>
  <c r="R42" i="31"/>
  <c r="D93" i="31" s="1"/>
  <c r="I93" i="31"/>
  <c r="R43" i="31"/>
  <c r="D94" i="31" s="1"/>
  <c r="I94" i="31"/>
  <c r="R44" i="31"/>
  <c r="D95" i="31" s="1"/>
  <c r="I95" i="31"/>
  <c r="S44" i="31"/>
  <c r="C95" i="31" s="1"/>
  <c r="J95" i="31"/>
  <c r="S42" i="31"/>
  <c r="C93" i="31" s="1"/>
  <c r="J93" i="31"/>
  <c r="S45" i="31"/>
  <c r="C96" i="31" s="1"/>
  <c r="J96" i="31"/>
  <c r="R45" i="31"/>
  <c r="D96" i="31" s="1"/>
  <c r="I96" i="31"/>
  <c r="R27" i="31"/>
  <c r="D84" i="31" s="1"/>
  <c r="I84" i="31"/>
  <c r="S37" i="31"/>
  <c r="C88" i="31" s="1"/>
  <c r="J88" i="31"/>
  <c r="R28" i="31"/>
  <c r="D85" i="31" s="1"/>
  <c r="I85" i="31"/>
  <c r="R38" i="31"/>
  <c r="D89" i="31" s="1"/>
  <c r="I89" i="31"/>
  <c r="S38" i="31"/>
  <c r="C89" i="31" s="1"/>
  <c r="J89" i="31"/>
  <c r="J92" i="31"/>
  <c r="S41" i="31"/>
  <c r="C92" i="31" s="1"/>
  <c r="S39" i="31"/>
  <c r="C90" i="31" s="1"/>
  <c r="J90" i="31"/>
  <c r="S28" i="31"/>
  <c r="C85" i="31" s="1"/>
  <c r="J85" i="31"/>
  <c r="S40" i="31"/>
  <c r="C91" i="31" s="1"/>
  <c r="J91" i="31"/>
  <c r="S30" i="31"/>
  <c r="C87" i="31" s="1"/>
  <c r="J87" i="31"/>
  <c r="J84" i="31"/>
  <c r="S27" i="31"/>
  <c r="C84" i="31" s="1"/>
  <c r="R29" i="31"/>
  <c r="D86" i="31" s="1"/>
  <c r="I86" i="31"/>
  <c r="R40" i="31"/>
  <c r="D91" i="31" s="1"/>
  <c r="I91" i="31"/>
  <c r="S29" i="31"/>
  <c r="C86" i="31" s="1"/>
  <c r="J86" i="31"/>
  <c r="I92" i="31"/>
  <c r="R41" i="31"/>
  <c r="D92" i="31" s="1"/>
  <c r="R39" i="31"/>
  <c r="D90" i="31" s="1"/>
  <c r="I90" i="31"/>
  <c r="R30" i="31"/>
  <c r="D87" i="31" s="1"/>
  <c r="I87" i="31"/>
  <c r="R37" i="31"/>
  <c r="D88" i="31" s="1"/>
  <c r="I88" i="31"/>
  <c r="C13" i="29" l="1"/>
  <c r="C14" i="29"/>
  <c r="C15" i="29"/>
  <c r="C16" i="29"/>
  <c r="C17" i="29"/>
  <c r="C18" i="29"/>
  <c r="C19" i="29"/>
  <c r="C20" i="29"/>
  <c r="G92" i="29"/>
  <c r="A92" i="29"/>
  <c r="G91" i="29"/>
  <c r="A91" i="29"/>
  <c r="G90" i="29"/>
  <c r="A90" i="29"/>
  <c r="G89" i="29"/>
  <c r="A89" i="29"/>
  <c r="G88" i="29"/>
  <c r="A88" i="29"/>
  <c r="G87" i="29"/>
  <c r="A87" i="29"/>
  <c r="G86" i="29"/>
  <c r="A86" i="29"/>
  <c r="G85" i="29"/>
  <c r="A85" i="29"/>
  <c r="G84" i="29"/>
  <c r="A84" i="29"/>
  <c r="G83" i="29"/>
  <c r="A83" i="29"/>
  <c r="G82" i="29"/>
  <c r="A82" i="29"/>
  <c r="G81" i="29"/>
  <c r="A81" i="29"/>
  <c r="G80" i="29"/>
  <c r="A80" i="29"/>
  <c r="G79" i="29"/>
  <c r="A79" i="29"/>
  <c r="G78" i="29"/>
  <c r="A78" i="29"/>
  <c r="G77" i="29"/>
  <c r="A77" i="29"/>
  <c r="G76" i="29"/>
  <c r="A76" i="29"/>
  <c r="C6" i="29" l="1"/>
  <c r="I45" i="29" s="1"/>
  <c r="I37" i="29"/>
  <c r="N37" i="29" s="1"/>
  <c r="B88" i="29" s="1"/>
  <c r="C16" i="32" s="1"/>
  <c r="I30" i="29"/>
  <c r="H87" i="29" s="1"/>
  <c r="I14" i="29"/>
  <c r="H77" i="29" s="1"/>
  <c r="G89" i="27"/>
  <c r="G90" i="27"/>
  <c r="G91" i="27"/>
  <c r="G92" i="27"/>
  <c r="G88" i="27"/>
  <c r="G85" i="27"/>
  <c r="G86" i="27"/>
  <c r="G87" i="27"/>
  <c r="G84" i="27"/>
  <c r="G77" i="27"/>
  <c r="G78" i="27"/>
  <c r="G79" i="27"/>
  <c r="G80" i="27"/>
  <c r="G81" i="27"/>
  <c r="G82" i="27"/>
  <c r="G83" i="27"/>
  <c r="G76" i="27"/>
  <c r="I28" i="29" l="1"/>
  <c r="J28" i="29" s="1"/>
  <c r="K28" i="29" s="1"/>
  <c r="L28" i="29" s="1"/>
  <c r="I39" i="29"/>
  <c r="J39" i="29" s="1"/>
  <c r="I40" i="29"/>
  <c r="N40" i="29" s="1"/>
  <c r="B91" i="29" s="1"/>
  <c r="C19" i="32" s="1"/>
  <c r="I29" i="29"/>
  <c r="N29" i="29" s="1"/>
  <c r="B86" i="29" s="1"/>
  <c r="C14" i="32" s="1"/>
  <c r="I38" i="29"/>
  <c r="H89" i="29" s="1"/>
  <c r="I43" i="29"/>
  <c r="J43" i="29" s="1"/>
  <c r="I44" i="29"/>
  <c r="H95" i="29" s="1"/>
  <c r="I18" i="29"/>
  <c r="H81" i="29" s="1"/>
  <c r="I46" i="29"/>
  <c r="I41" i="29"/>
  <c r="N41" i="29" s="1"/>
  <c r="B92" i="29" s="1"/>
  <c r="C20" i="32" s="1"/>
  <c r="I16" i="29"/>
  <c r="I17" i="29"/>
  <c r="J17" i="29" s="1"/>
  <c r="K17" i="29" s="1"/>
  <c r="L17" i="29" s="1"/>
  <c r="I27" i="29"/>
  <c r="N27" i="29" s="1"/>
  <c r="B84" i="29" s="1"/>
  <c r="C12" i="32" s="1"/>
  <c r="I19" i="29"/>
  <c r="J19" i="29" s="1"/>
  <c r="K19" i="29" s="1"/>
  <c r="L19" i="29" s="1"/>
  <c r="I42" i="29"/>
  <c r="J42" i="29" s="1"/>
  <c r="J40" i="29"/>
  <c r="I15" i="29"/>
  <c r="I20" i="29"/>
  <c r="J20" i="29" s="1"/>
  <c r="I13" i="29"/>
  <c r="N13" i="29" s="1"/>
  <c r="B76" i="29" s="1"/>
  <c r="C4" i="32" s="1"/>
  <c r="J44" i="29"/>
  <c r="N43" i="29"/>
  <c r="B94" i="29" s="1"/>
  <c r="C22" i="32" s="1"/>
  <c r="H94" i="29"/>
  <c r="H96" i="29"/>
  <c r="N45" i="29"/>
  <c r="B96" i="29" s="1"/>
  <c r="C24" i="32" s="1"/>
  <c r="J45" i="29"/>
  <c r="J30" i="29"/>
  <c r="K30" i="29" s="1"/>
  <c r="L30" i="29" s="1"/>
  <c r="H91" i="29"/>
  <c r="N30" i="29"/>
  <c r="B87" i="29" s="1"/>
  <c r="C15" i="32" s="1"/>
  <c r="J37" i="29"/>
  <c r="J16" i="29"/>
  <c r="P16" i="29" s="1"/>
  <c r="H86" i="29"/>
  <c r="N38" i="29"/>
  <c r="B89" i="29" s="1"/>
  <c r="C17" i="32" s="1"/>
  <c r="J38" i="29"/>
  <c r="H88" i="29"/>
  <c r="H85" i="29"/>
  <c r="N39" i="29"/>
  <c r="B90" i="29" s="1"/>
  <c r="C18" i="32" s="1"/>
  <c r="N28" i="29"/>
  <c r="B85" i="29" s="1"/>
  <c r="C13" i="32" s="1"/>
  <c r="H90" i="29"/>
  <c r="N14" i="29"/>
  <c r="B77" i="29" s="1"/>
  <c r="C5" i="32" s="1"/>
  <c r="J14" i="29"/>
  <c r="P14" i="29" s="1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I38" i="28"/>
  <c r="J38" i="28" s="1"/>
  <c r="I37" i="28"/>
  <c r="J37" i="28" s="1"/>
  <c r="I36" i="28"/>
  <c r="J36" i="28" s="1"/>
  <c r="I35" i="28"/>
  <c r="I34" i="28"/>
  <c r="J34" i="28" s="1"/>
  <c r="I28" i="28"/>
  <c r="J28" i="28" s="1"/>
  <c r="K28" i="28" s="1"/>
  <c r="L28" i="28" s="1"/>
  <c r="I27" i="28"/>
  <c r="J27" i="28" s="1"/>
  <c r="K27" i="28" s="1"/>
  <c r="L27" i="28" s="1"/>
  <c r="I26" i="28"/>
  <c r="J26" i="28" s="1"/>
  <c r="K26" i="28" s="1"/>
  <c r="L26" i="28" s="1"/>
  <c r="I25" i="28"/>
  <c r="J25" i="28" s="1"/>
  <c r="K25" i="28" s="1"/>
  <c r="AD18" i="28"/>
  <c r="AC18" i="28"/>
  <c r="AB18" i="28"/>
  <c r="I18" i="28"/>
  <c r="J18" i="28" s="1"/>
  <c r="AD17" i="28"/>
  <c r="AC17" i="28"/>
  <c r="AB17" i="28"/>
  <c r="I17" i="28"/>
  <c r="J17" i="28" s="1"/>
  <c r="AD16" i="28"/>
  <c r="AC16" i="28"/>
  <c r="AB16" i="28"/>
  <c r="I16" i="28"/>
  <c r="P16" i="28" s="1"/>
  <c r="B61" i="28" s="1"/>
  <c r="AD15" i="28"/>
  <c r="AC15" i="28"/>
  <c r="AB15" i="28"/>
  <c r="I15" i="28"/>
  <c r="P15" i="28" s="1"/>
  <c r="B60" i="28" s="1"/>
  <c r="AD14" i="28"/>
  <c r="AC14" i="28"/>
  <c r="AB14" i="28"/>
  <c r="I14" i="28"/>
  <c r="J14" i="28" s="1"/>
  <c r="AD13" i="28"/>
  <c r="AC13" i="28"/>
  <c r="AB13" i="28"/>
  <c r="I13" i="28"/>
  <c r="J13" i="28" s="1"/>
  <c r="K13" i="28" s="1"/>
  <c r="L13" i="28" s="1"/>
  <c r="AD12" i="28"/>
  <c r="AC12" i="28"/>
  <c r="AC19" i="28" s="1"/>
  <c r="AC7" i="28" s="1"/>
  <c r="AB12" i="28"/>
  <c r="AB19" i="28" s="1"/>
  <c r="AB7" i="28" s="1"/>
  <c r="I12" i="28"/>
  <c r="P12" i="28" s="1"/>
  <c r="B57" i="28" s="1"/>
  <c r="AD11" i="28"/>
  <c r="AD19" i="28" s="1"/>
  <c r="AD7" i="28" s="1"/>
  <c r="AC11" i="28"/>
  <c r="AB11" i="28"/>
  <c r="I11" i="28"/>
  <c r="J11" i="28" s="1"/>
  <c r="Z13" i="27"/>
  <c r="AA13" i="27"/>
  <c r="Z14" i="27"/>
  <c r="AA14" i="27"/>
  <c r="Z15" i="27"/>
  <c r="AA15" i="27"/>
  <c r="Z16" i="27"/>
  <c r="AA16" i="27"/>
  <c r="Z17" i="27"/>
  <c r="AA17" i="27"/>
  <c r="Z18" i="27"/>
  <c r="AA18" i="27"/>
  <c r="Z19" i="27"/>
  <c r="AA19" i="27"/>
  <c r="Z20" i="27"/>
  <c r="AA20" i="27"/>
  <c r="I13" i="27"/>
  <c r="I14" i="27"/>
  <c r="I15" i="27"/>
  <c r="I16" i="27"/>
  <c r="I19" i="27"/>
  <c r="X17" i="27"/>
  <c r="Y14" i="27"/>
  <c r="X13" i="27"/>
  <c r="A92" i="27"/>
  <c r="A91" i="27"/>
  <c r="A90" i="27"/>
  <c r="A89" i="27"/>
  <c r="A88" i="27"/>
  <c r="A87" i="27"/>
  <c r="A86" i="27"/>
  <c r="A85" i="27"/>
  <c r="A83" i="27"/>
  <c r="A82" i="27"/>
  <c r="A81" i="27"/>
  <c r="A80" i="27"/>
  <c r="A79" i="27"/>
  <c r="A78" i="27"/>
  <c r="A77" i="27"/>
  <c r="A76" i="27"/>
  <c r="I41" i="27"/>
  <c r="H92" i="27" s="1"/>
  <c r="I40" i="27"/>
  <c r="I39" i="27"/>
  <c r="I38" i="27"/>
  <c r="I37" i="27"/>
  <c r="I30" i="27"/>
  <c r="I29" i="27"/>
  <c r="H86" i="27" s="1"/>
  <c r="I28" i="27"/>
  <c r="I27" i="27"/>
  <c r="H84" i="27" s="1"/>
  <c r="Y20" i="27"/>
  <c r="I20" i="27"/>
  <c r="Y18" i="27"/>
  <c r="I18" i="27"/>
  <c r="Y17" i="27"/>
  <c r="Y16" i="27"/>
  <c r="Y13" i="27"/>
  <c r="A95" i="1"/>
  <c r="BM95" i="1" l="1"/>
  <c r="BM112" i="1" s="1"/>
  <c r="BL95" i="1"/>
  <c r="BL112" i="1" s="1"/>
  <c r="BK95" i="1"/>
  <c r="BK112" i="1" s="1"/>
  <c r="BJ95" i="1"/>
  <c r="BJ112" i="1" s="1"/>
  <c r="BI95" i="1"/>
  <c r="BI112" i="1" s="1"/>
  <c r="J18" i="29"/>
  <c r="K18" i="29" s="1"/>
  <c r="L18" i="29" s="1"/>
  <c r="N42" i="29"/>
  <c r="B93" i="29" s="1"/>
  <c r="C21" i="32" s="1"/>
  <c r="N44" i="29"/>
  <c r="B95" i="29" s="1"/>
  <c r="C23" i="32" s="1"/>
  <c r="J29" i="29"/>
  <c r="K29" i="29" s="1"/>
  <c r="L29" i="29" s="1"/>
  <c r="N18" i="29"/>
  <c r="B81" i="29" s="1"/>
  <c r="C9" i="32" s="1"/>
  <c r="H80" i="29"/>
  <c r="P19" i="29"/>
  <c r="H82" i="29"/>
  <c r="N17" i="29"/>
  <c r="B80" i="29" s="1"/>
  <c r="C8" i="32" s="1"/>
  <c r="J41" i="29"/>
  <c r="H93" i="29"/>
  <c r="N19" i="29"/>
  <c r="B82" i="29" s="1"/>
  <c r="C10" i="32" s="1"/>
  <c r="P17" i="29"/>
  <c r="H92" i="29"/>
  <c r="H97" i="29"/>
  <c r="N46" i="29"/>
  <c r="B97" i="29" s="1"/>
  <c r="C25" i="32" s="1"/>
  <c r="J46" i="29"/>
  <c r="H79" i="29"/>
  <c r="N16" i="29"/>
  <c r="B79" i="29" s="1"/>
  <c r="C7" i="32" s="1"/>
  <c r="J27" i="29"/>
  <c r="K27" i="29" s="1"/>
  <c r="L27" i="29" s="1"/>
  <c r="L32" i="29" s="1"/>
  <c r="H84" i="29"/>
  <c r="K16" i="29"/>
  <c r="L16" i="29" s="1"/>
  <c r="H83" i="29"/>
  <c r="N20" i="29"/>
  <c r="B83" i="29" s="1"/>
  <c r="C11" i="32" s="1"/>
  <c r="N15" i="29"/>
  <c r="B78" i="29" s="1"/>
  <c r="C6" i="32" s="1"/>
  <c r="H78" i="29"/>
  <c r="J15" i="29"/>
  <c r="J13" i="29"/>
  <c r="K13" i="29" s="1"/>
  <c r="L13" i="29" s="1"/>
  <c r="H76" i="29"/>
  <c r="N18" i="27"/>
  <c r="B81" i="27" s="1"/>
  <c r="B9" i="32" s="1"/>
  <c r="H81" i="27"/>
  <c r="J37" i="27"/>
  <c r="H88" i="27"/>
  <c r="J30" i="27"/>
  <c r="K30" i="27" s="1"/>
  <c r="L30" i="27" s="1"/>
  <c r="H87" i="27"/>
  <c r="N38" i="27"/>
  <c r="B89" i="27" s="1"/>
  <c r="B17" i="32" s="1"/>
  <c r="H89" i="27"/>
  <c r="J19" i="27"/>
  <c r="P19" i="27" s="1"/>
  <c r="H82" i="27"/>
  <c r="N20" i="27"/>
  <c r="B83" i="27" s="1"/>
  <c r="B11" i="32" s="1"/>
  <c r="H83" i="27"/>
  <c r="N39" i="27"/>
  <c r="B90" i="27" s="1"/>
  <c r="B18" i="32" s="1"/>
  <c r="H90" i="27"/>
  <c r="J16" i="27"/>
  <c r="K16" i="27" s="1"/>
  <c r="L16" i="27" s="1"/>
  <c r="H79" i="27"/>
  <c r="J40" i="27"/>
  <c r="H91" i="27"/>
  <c r="J15" i="27"/>
  <c r="K15" i="27" s="1"/>
  <c r="H78" i="27"/>
  <c r="J14" i="27"/>
  <c r="K14" i="27" s="1"/>
  <c r="L14" i="27" s="1"/>
  <c r="H77" i="27"/>
  <c r="N28" i="27"/>
  <c r="B85" i="27" s="1"/>
  <c r="B13" i="32" s="1"/>
  <c r="H85" i="27"/>
  <c r="J13" i="27"/>
  <c r="K13" i="27" s="1"/>
  <c r="H76" i="27"/>
  <c r="P18" i="29"/>
  <c r="P20" i="29"/>
  <c r="K20" i="29"/>
  <c r="L20" i="29" s="1"/>
  <c r="K14" i="29"/>
  <c r="L14" i="29" s="1"/>
  <c r="Z21" i="27"/>
  <c r="Z9" i="27" s="1"/>
  <c r="AA21" i="27"/>
  <c r="AA9" i="27" s="1"/>
  <c r="N13" i="27"/>
  <c r="B76" i="27" s="1"/>
  <c r="B4" i="32" s="1"/>
  <c r="P38" i="28"/>
  <c r="B72" i="28" s="1"/>
  <c r="P14" i="28"/>
  <c r="B59" i="28" s="1"/>
  <c r="P13" i="28"/>
  <c r="B58" i="28" s="1"/>
  <c r="P25" i="28"/>
  <c r="B64" i="28" s="1"/>
  <c r="P37" i="28"/>
  <c r="B71" i="28" s="1"/>
  <c r="J15" i="28"/>
  <c r="K15" i="28" s="1"/>
  <c r="L15" i="28" s="1"/>
  <c r="P17" i="28"/>
  <c r="B62" i="28" s="1"/>
  <c r="T11" i="28"/>
  <c r="K11" i="28"/>
  <c r="L11" i="28" s="1"/>
  <c r="K17" i="28"/>
  <c r="L17" i="28" s="1"/>
  <c r="T17" i="28"/>
  <c r="P11" i="28"/>
  <c r="B56" i="28" s="1"/>
  <c r="J16" i="28"/>
  <c r="T16" i="28" s="1"/>
  <c r="P26" i="28"/>
  <c r="B65" i="28" s="1"/>
  <c r="J12" i="28"/>
  <c r="T12" i="28" s="1"/>
  <c r="T13" i="28"/>
  <c r="P18" i="28"/>
  <c r="B63" i="28" s="1"/>
  <c r="K14" i="28"/>
  <c r="L14" i="28" s="1"/>
  <c r="T14" i="28"/>
  <c r="K30" i="28"/>
  <c r="L25" i="28"/>
  <c r="L30" i="28" s="1"/>
  <c r="K18" i="28"/>
  <c r="L18" i="28" s="1"/>
  <c r="T18" i="28"/>
  <c r="P27" i="28"/>
  <c r="B66" i="28" s="1"/>
  <c r="J35" i="28"/>
  <c r="P36" i="28"/>
  <c r="B70" i="28" s="1"/>
  <c r="P28" i="28"/>
  <c r="B67" i="28" s="1"/>
  <c r="P35" i="28"/>
  <c r="B69" i="28" s="1"/>
  <c r="P34" i="28"/>
  <c r="B68" i="28" s="1"/>
  <c r="N14" i="27"/>
  <c r="B77" i="27" s="1"/>
  <c r="B5" i="32" s="1"/>
  <c r="X14" i="27"/>
  <c r="X16" i="27"/>
  <c r="X18" i="27"/>
  <c r="X20" i="27"/>
  <c r="I17" i="27"/>
  <c r="X15" i="27"/>
  <c r="X19" i="27"/>
  <c r="Y15" i="27"/>
  <c r="Y19" i="27"/>
  <c r="Y21" i="27" s="1"/>
  <c r="Y9" i="27" s="1"/>
  <c r="N19" i="27"/>
  <c r="B82" i="27" s="1"/>
  <c r="B10" i="32" s="1"/>
  <c r="J20" i="27"/>
  <c r="P20" i="27" s="1"/>
  <c r="N30" i="27"/>
  <c r="B87" i="27" s="1"/>
  <c r="B15" i="32" s="1"/>
  <c r="N40" i="27"/>
  <c r="B91" i="27" s="1"/>
  <c r="B19" i="32" s="1"/>
  <c r="J28" i="27"/>
  <c r="K28" i="27" s="1"/>
  <c r="L28" i="27" s="1"/>
  <c r="N37" i="27"/>
  <c r="B88" i="27" s="1"/>
  <c r="B16" i="32" s="1"/>
  <c r="J39" i="27"/>
  <c r="L15" i="27"/>
  <c r="N15" i="27"/>
  <c r="B78" i="27" s="1"/>
  <c r="B6" i="32" s="1"/>
  <c r="J18" i="27"/>
  <c r="J27" i="27"/>
  <c r="K27" i="27" s="1"/>
  <c r="N16" i="27"/>
  <c r="B79" i="27" s="1"/>
  <c r="B7" i="32" s="1"/>
  <c r="J29" i="27"/>
  <c r="K29" i="27" s="1"/>
  <c r="L29" i="27" s="1"/>
  <c r="J41" i="27"/>
  <c r="N27" i="27"/>
  <c r="B84" i="27" s="1"/>
  <c r="B12" i="32" s="1"/>
  <c r="N41" i="27"/>
  <c r="B92" i="27" s="1"/>
  <c r="B20" i="32" s="1"/>
  <c r="N29" i="27"/>
  <c r="B86" i="27" s="1"/>
  <c r="B14" i="32" s="1"/>
  <c r="J38" i="27"/>
  <c r="K32" i="29" l="1"/>
  <c r="K15" i="29"/>
  <c r="L15" i="29" s="1"/>
  <c r="P15" i="29"/>
  <c r="P13" i="29"/>
  <c r="Q13" i="29" s="1"/>
  <c r="K22" i="29"/>
  <c r="P15" i="27"/>
  <c r="K19" i="27"/>
  <c r="L19" i="27" s="1"/>
  <c r="P16" i="27"/>
  <c r="N17" i="27"/>
  <c r="B80" i="27" s="1"/>
  <c r="B8" i="32" s="1"/>
  <c r="H80" i="27"/>
  <c r="L22" i="29"/>
  <c r="T15" i="28"/>
  <c r="U11" i="28" s="1"/>
  <c r="T27" i="28" s="1"/>
  <c r="V27" i="28" s="1"/>
  <c r="D66" i="28" s="1"/>
  <c r="K12" i="28"/>
  <c r="L12" i="28" s="1"/>
  <c r="K16" i="28"/>
  <c r="L16" i="28" s="1"/>
  <c r="P14" i="27"/>
  <c r="J17" i="27"/>
  <c r="P17" i="27" s="1"/>
  <c r="X9" i="27"/>
  <c r="L13" i="27"/>
  <c r="K20" i="27"/>
  <c r="L20" i="27" s="1"/>
  <c r="K32" i="27"/>
  <c r="L27" i="27"/>
  <c r="L32" i="27" s="1"/>
  <c r="P18" i="27"/>
  <c r="K18" i="27"/>
  <c r="L18" i="27" s="1"/>
  <c r="P46" i="29" l="1"/>
  <c r="Q46" i="29"/>
  <c r="Q37" i="29"/>
  <c r="J88" i="29" s="1"/>
  <c r="P44" i="29"/>
  <c r="P42" i="29"/>
  <c r="Q44" i="29"/>
  <c r="P43" i="29"/>
  <c r="Q42" i="29"/>
  <c r="P45" i="29"/>
  <c r="Q45" i="29"/>
  <c r="Q43" i="29"/>
  <c r="P30" i="29"/>
  <c r="I87" i="29" s="1"/>
  <c r="Q40" i="29"/>
  <c r="S40" i="29" s="1"/>
  <c r="C91" i="29" s="1"/>
  <c r="P38" i="29"/>
  <c r="I89" i="29" s="1"/>
  <c r="P37" i="29"/>
  <c r="I88" i="29" s="1"/>
  <c r="Q41" i="29"/>
  <c r="J92" i="29" s="1"/>
  <c r="P29" i="29"/>
  <c r="I86" i="29" s="1"/>
  <c r="Q39" i="29"/>
  <c r="J90" i="29" s="1"/>
  <c r="Q28" i="29"/>
  <c r="J85" i="29" s="1"/>
  <c r="Q38" i="29"/>
  <c r="J89" i="29" s="1"/>
  <c r="Q29" i="29"/>
  <c r="S29" i="29" s="1"/>
  <c r="C86" i="29" s="1"/>
  <c r="P41" i="29"/>
  <c r="I92" i="29" s="1"/>
  <c r="P28" i="29"/>
  <c r="R28" i="29" s="1"/>
  <c r="D85" i="29" s="1"/>
  <c r="P39" i="29"/>
  <c r="R39" i="29" s="1"/>
  <c r="D90" i="29" s="1"/>
  <c r="P27" i="29"/>
  <c r="I84" i="29" s="1"/>
  <c r="Q30" i="29"/>
  <c r="S30" i="29" s="1"/>
  <c r="C87" i="29" s="1"/>
  <c r="Q27" i="29"/>
  <c r="S27" i="29" s="1"/>
  <c r="C84" i="29" s="1"/>
  <c r="P40" i="29"/>
  <c r="I91" i="29" s="1"/>
  <c r="U28" i="28"/>
  <c r="W28" i="28" s="1"/>
  <c r="C67" i="28" s="1"/>
  <c r="T37" i="28"/>
  <c r="V37" i="28" s="1"/>
  <c r="D71" i="28" s="1"/>
  <c r="T28" i="28"/>
  <c r="V28" i="28" s="1"/>
  <c r="D67" i="28" s="1"/>
  <c r="U27" i="28"/>
  <c r="W27" i="28" s="1"/>
  <c r="C66" i="28" s="1"/>
  <c r="T25" i="28"/>
  <c r="V25" i="28" s="1"/>
  <c r="D64" i="28" s="1"/>
  <c r="U25" i="28"/>
  <c r="W25" i="28" s="1"/>
  <c r="C64" i="28" s="1"/>
  <c r="T36" i="28"/>
  <c r="V36" i="28" s="1"/>
  <c r="D70" i="28" s="1"/>
  <c r="T34" i="28"/>
  <c r="V34" i="28" s="1"/>
  <c r="D68" i="28" s="1"/>
  <c r="K20" i="28"/>
  <c r="T35" i="28"/>
  <c r="V35" i="28" s="1"/>
  <c r="D69" i="28" s="1"/>
  <c r="L20" i="28"/>
  <c r="U35" i="28"/>
  <c r="W35" i="28" s="1"/>
  <c r="C69" i="28" s="1"/>
  <c r="T38" i="28"/>
  <c r="V38" i="28" s="1"/>
  <c r="D72" i="28" s="1"/>
  <c r="U37" i="28"/>
  <c r="W37" i="28" s="1"/>
  <c r="C71" i="28" s="1"/>
  <c r="T26" i="28"/>
  <c r="V26" i="28" s="1"/>
  <c r="D65" i="28" s="1"/>
  <c r="U34" i="28"/>
  <c r="W34" i="28" s="1"/>
  <c r="C68" i="28" s="1"/>
  <c r="U26" i="28"/>
  <c r="W26" i="28" s="1"/>
  <c r="C65" i="28" s="1"/>
  <c r="U38" i="28"/>
  <c r="W38" i="28" s="1"/>
  <c r="C72" i="28" s="1"/>
  <c r="U36" i="28"/>
  <c r="W36" i="28" s="1"/>
  <c r="C70" i="28" s="1"/>
  <c r="K17" i="27"/>
  <c r="P13" i="27"/>
  <c r="Q13" i="27" s="1"/>
  <c r="P46" i="27" l="1"/>
  <c r="Q46" i="27"/>
  <c r="S46" i="29"/>
  <c r="C97" i="29" s="1"/>
  <c r="J97" i="29"/>
  <c r="R46" i="29"/>
  <c r="D97" i="29" s="1"/>
  <c r="I97" i="29"/>
  <c r="S37" i="29"/>
  <c r="C88" i="29" s="1"/>
  <c r="J93" i="29"/>
  <c r="S42" i="29"/>
  <c r="C93" i="29" s="1"/>
  <c r="R43" i="29"/>
  <c r="D94" i="29" s="1"/>
  <c r="I94" i="29"/>
  <c r="S44" i="29"/>
  <c r="C95" i="29" s="1"/>
  <c r="J95" i="29"/>
  <c r="I96" i="29"/>
  <c r="R45" i="29"/>
  <c r="D96" i="29" s="1"/>
  <c r="R42" i="29"/>
  <c r="D93" i="29" s="1"/>
  <c r="I93" i="29"/>
  <c r="R44" i="29"/>
  <c r="D95" i="29" s="1"/>
  <c r="I95" i="29"/>
  <c r="S45" i="29"/>
  <c r="C96" i="29" s="1"/>
  <c r="J96" i="29"/>
  <c r="J94" i="29"/>
  <c r="S43" i="29"/>
  <c r="C94" i="29" s="1"/>
  <c r="P45" i="27"/>
  <c r="Q45" i="27"/>
  <c r="Q44" i="27"/>
  <c r="P44" i="27"/>
  <c r="P43" i="27"/>
  <c r="Q43" i="27"/>
  <c r="P42" i="27"/>
  <c r="Q42" i="27"/>
  <c r="R38" i="29"/>
  <c r="D89" i="29" s="1"/>
  <c r="R41" i="29"/>
  <c r="D92" i="29" s="1"/>
  <c r="R29" i="29"/>
  <c r="D86" i="29" s="1"/>
  <c r="I85" i="29"/>
  <c r="I90" i="29"/>
  <c r="J84" i="29"/>
  <c r="S28" i="29"/>
  <c r="C85" i="29" s="1"/>
  <c r="R27" i="29"/>
  <c r="D84" i="29" s="1"/>
  <c r="R37" i="29"/>
  <c r="D88" i="29" s="1"/>
  <c r="S39" i="29"/>
  <c r="C90" i="29" s="1"/>
  <c r="S41" i="29"/>
  <c r="C92" i="29" s="1"/>
  <c r="J87" i="29"/>
  <c r="R40" i="29"/>
  <c r="D91" i="29" s="1"/>
  <c r="J91" i="29"/>
  <c r="R30" i="29"/>
  <c r="D87" i="29" s="1"/>
  <c r="J86" i="29"/>
  <c r="S38" i="29"/>
  <c r="C89" i="29" s="1"/>
  <c r="L17" i="27"/>
  <c r="L22" i="27" s="1"/>
  <c r="K22" i="27"/>
  <c r="Q40" i="27"/>
  <c r="P39" i="27"/>
  <c r="Q28" i="27"/>
  <c r="P40" i="27"/>
  <c r="P28" i="27"/>
  <c r="Q39" i="27"/>
  <c r="P38" i="27"/>
  <c r="P30" i="27"/>
  <c r="Q29" i="27"/>
  <c r="Q41" i="27"/>
  <c r="P27" i="27"/>
  <c r="Q38" i="27"/>
  <c r="P41" i="27"/>
  <c r="Q30" i="27"/>
  <c r="P29" i="27"/>
  <c r="P37" i="27"/>
  <c r="Q27" i="27"/>
  <c r="Q37" i="27"/>
  <c r="S46" i="27" l="1"/>
  <c r="C97" i="27" s="1"/>
  <c r="J97" i="27"/>
  <c r="R46" i="27"/>
  <c r="D97" i="27" s="1"/>
  <c r="I97" i="27"/>
  <c r="S42" i="27"/>
  <c r="C93" i="27" s="1"/>
  <c r="J93" i="27"/>
  <c r="R44" i="27"/>
  <c r="D95" i="27" s="1"/>
  <c r="I95" i="27"/>
  <c r="R42" i="27"/>
  <c r="D93" i="27" s="1"/>
  <c r="I93" i="27"/>
  <c r="S44" i="27"/>
  <c r="C95" i="27" s="1"/>
  <c r="J95" i="27"/>
  <c r="S43" i="27"/>
  <c r="C94" i="27" s="1"/>
  <c r="J94" i="27"/>
  <c r="R43" i="27"/>
  <c r="D94" i="27" s="1"/>
  <c r="I94" i="27"/>
  <c r="S45" i="27"/>
  <c r="C96" i="27" s="1"/>
  <c r="J96" i="27"/>
  <c r="R45" i="27"/>
  <c r="D96" i="27" s="1"/>
  <c r="I96" i="27"/>
  <c r="R41" i="27"/>
  <c r="D92" i="27" s="1"/>
  <c r="I92" i="27"/>
  <c r="S38" i="27"/>
  <c r="C89" i="27" s="1"/>
  <c r="J89" i="27"/>
  <c r="R27" i="27"/>
  <c r="D84" i="27" s="1"/>
  <c r="I84" i="27"/>
  <c r="R39" i="27"/>
  <c r="D90" i="27" s="1"/>
  <c r="I90" i="27"/>
  <c r="S40" i="27"/>
  <c r="C91" i="27" s="1"/>
  <c r="J91" i="27"/>
  <c r="R40" i="27"/>
  <c r="D91" i="27" s="1"/>
  <c r="I91" i="27"/>
  <c r="S37" i="27"/>
  <c r="C88" i="27" s="1"/>
  <c r="J88" i="27"/>
  <c r="S29" i="27"/>
  <c r="C86" i="27" s="1"/>
  <c r="J86" i="27"/>
  <c r="R30" i="27"/>
  <c r="D87" i="27" s="1"/>
  <c r="I87" i="27"/>
  <c r="R28" i="27"/>
  <c r="D85" i="27" s="1"/>
  <c r="I85" i="27"/>
  <c r="R37" i="27"/>
  <c r="D88" i="27" s="1"/>
  <c r="I88" i="27"/>
  <c r="R38" i="27"/>
  <c r="D89" i="27" s="1"/>
  <c r="I89" i="27"/>
  <c r="S28" i="27"/>
  <c r="C85" i="27" s="1"/>
  <c r="J85" i="27"/>
  <c r="S41" i="27"/>
  <c r="C92" i="27" s="1"/>
  <c r="J92" i="27"/>
  <c r="S27" i="27"/>
  <c r="C84" i="27" s="1"/>
  <c r="J84" i="27"/>
  <c r="R29" i="27"/>
  <c r="D86" i="27" s="1"/>
  <c r="I86" i="27"/>
  <c r="S30" i="27"/>
  <c r="C87" i="27" s="1"/>
  <c r="J87" i="27"/>
  <c r="S39" i="27"/>
  <c r="C90" i="27" s="1"/>
  <c r="J90" i="27"/>
  <c r="A94" i="1"/>
  <c r="BM94" i="1" l="1"/>
  <c r="BL94" i="1"/>
  <c r="BK94" i="1"/>
  <c r="BJ94" i="1"/>
  <c r="BI94" i="1"/>
  <c r="BH89" i="1"/>
  <c r="BH35" i="1"/>
  <c r="BH36" i="1"/>
  <c r="BH37" i="1"/>
  <c r="BH38" i="1"/>
  <c r="BH39" i="1"/>
  <c r="BH86" i="1" s="1"/>
  <c r="BH40" i="1"/>
  <c r="BH41" i="1"/>
  <c r="BH88" i="1" s="1"/>
  <c r="BH42" i="1"/>
  <c r="BH43" i="1"/>
  <c r="BI69" i="1" l="1"/>
  <c r="BI68" i="1"/>
  <c r="BI71" i="1"/>
  <c r="BI67" i="1"/>
  <c r="BH85" i="1"/>
  <c r="BH119" i="1" s="1"/>
  <c r="BI70" i="1"/>
  <c r="BH44" i="1"/>
  <c r="BH60" i="1" s="1"/>
  <c r="BI66" i="1"/>
  <c r="BH49" i="1"/>
  <c r="BH48" i="1"/>
  <c r="BH94" i="1" s="1"/>
  <c r="BH84" i="1"/>
  <c r="BH118" i="1" s="1"/>
  <c r="BI73" i="1"/>
  <c r="BH83" i="1"/>
  <c r="BH117" i="1" s="1"/>
  <c r="BH87" i="1"/>
  <c r="BH103" i="1" s="1"/>
  <c r="BH47" i="1"/>
  <c r="BI74" i="1"/>
  <c r="BH46" i="1"/>
  <c r="BI72" i="1"/>
  <c r="BH90" i="1"/>
  <c r="BH111" i="1" s="1"/>
  <c r="BH82" i="1"/>
  <c r="BH116" i="1" s="1"/>
  <c r="BH124" i="1"/>
  <c r="BH110" i="1"/>
  <c r="BH104" i="1"/>
  <c r="BH123" i="1"/>
  <c r="BH122" i="1"/>
  <c r="BH121" i="1"/>
  <c r="BH120" i="1"/>
  <c r="BH127" i="1" s="1"/>
  <c r="M49" i="24"/>
  <c r="M47" i="24"/>
  <c r="BH100" i="1" l="1"/>
  <c r="BH102" i="1"/>
  <c r="BH113" i="1"/>
  <c r="BH106" i="1"/>
  <c r="BH101" i="1"/>
  <c r="BH58" i="1"/>
  <c r="BH57" i="1"/>
  <c r="BH98" i="1"/>
  <c r="BH56" i="1"/>
  <c r="BH55" i="1"/>
  <c r="BI76" i="1"/>
  <c r="BH95" i="1"/>
  <c r="BH112" i="1" s="1"/>
  <c r="BH105" i="1"/>
  <c r="BH99" i="1"/>
  <c r="BH62" i="1"/>
  <c r="BH61" i="1"/>
  <c r="BH54" i="1"/>
  <c r="BH59" i="1"/>
  <c r="L72" i="24"/>
  <c r="Y73" i="24"/>
  <c r="Y74" i="24"/>
  <c r="Y75" i="24"/>
  <c r="Y76" i="24"/>
  <c r="Y77" i="24"/>
  <c r="Y72" i="24"/>
  <c r="S58" i="24"/>
  <c r="T76" i="24" s="1"/>
  <c r="S47" i="24"/>
  <c r="X72" i="24"/>
  <c r="T75" i="24"/>
  <c r="U75" i="24" s="1"/>
  <c r="V75" i="24" s="1"/>
  <c r="W75" i="24" s="1"/>
  <c r="T72" i="24"/>
  <c r="U72" i="24" s="1"/>
  <c r="V72" i="24" s="1"/>
  <c r="W72" i="24" s="1"/>
  <c r="T64" i="24"/>
  <c r="X64" i="24" s="1"/>
  <c r="T65" i="24"/>
  <c r="X65" i="24" s="1"/>
  <c r="U48" i="24"/>
  <c r="V48" i="24" s="1"/>
  <c r="W48" i="24" s="1"/>
  <c r="U53" i="24"/>
  <c r="V53" i="24" s="1"/>
  <c r="W53" i="24" s="1"/>
  <c r="U55" i="24"/>
  <c r="V55" i="24" s="1"/>
  <c r="W55" i="24" s="1"/>
  <c r="U56" i="24"/>
  <c r="V56" i="24" s="1"/>
  <c r="W56" i="24" s="1"/>
  <c r="T48" i="24"/>
  <c r="T49" i="24"/>
  <c r="U49" i="24" s="1"/>
  <c r="V49" i="24" s="1"/>
  <c r="W49" i="24" s="1"/>
  <c r="T50" i="24"/>
  <c r="U50" i="24" s="1"/>
  <c r="V50" i="24" s="1"/>
  <c r="W50" i="24" s="1"/>
  <c r="T51" i="24"/>
  <c r="U51" i="24" s="1"/>
  <c r="V51" i="24" s="1"/>
  <c r="W51" i="24" s="1"/>
  <c r="T52" i="24"/>
  <c r="U52" i="24" s="1"/>
  <c r="V52" i="24" s="1"/>
  <c r="W52" i="24" s="1"/>
  <c r="T53" i="24"/>
  <c r="T54" i="24"/>
  <c r="U54" i="24" s="1"/>
  <c r="V54" i="24" s="1"/>
  <c r="W54" i="24" s="1"/>
  <c r="T55" i="24"/>
  <c r="T56" i="24"/>
  <c r="T47" i="24"/>
  <c r="U47" i="24" s="1"/>
  <c r="V47" i="24" s="1"/>
  <c r="W47" i="24" s="1"/>
  <c r="S48" i="24"/>
  <c r="S49" i="24"/>
  <c r="S50" i="24"/>
  <c r="S51" i="24"/>
  <c r="S52" i="24"/>
  <c r="S53" i="24"/>
  <c r="S54" i="24"/>
  <c r="S55" i="24"/>
  <c r="S56" i="24"/>
  <c r="J47" i="24"/>
  <c r="L74" i="24"/>
  <c r="L75" i="24"/>
  <c r="L76" i="24"/>
  <c r="L77" i="24"/>
  <c r="L73" i="24"/>
  <c r="M179" i="24"/>
  <c r="H195" i="24"/>
  <c r="H196" i="24"/>
  <c r="H197" i="24"/>
  <c r="I197" i="24" s="1"/>
  <c r="H198" i="24"/>
  <c r="K198" i="24" s="1"/>
  <c r="H199" i="24"/>
  <c r="H194" i="24"/>
  <c r="I194" i="24" s="1"/>
  <c r="K199" i="24"/>
  <c r="I199" i="24"/>
  <c r="I196" i="24"/>
  <c r="K196" i="24"/>
  <c r="K195" i="24"/>
  <c r="H184" i="24"/>
  <c r="I184" i="24" s="1"/>
  <c r="J184" i="24" s="1"/>
  <c r="M184" i="24" s="1"/>
  <c r="H185" i="24"/>
  <c r="K185" i="24" s="1"/>
  <c r="H186" i="24"/>
  <c r="K186" i="24" s="1"/>
  <c r="H183" i="24"/>
  <c r="K183" i="24" s="1"/>
  <c r="H141" i="24"/>
  <c r="I141" i="24" s="1"/>
  <c r="J141" i="24" s="1"/>
  <c r="M141" i="24" s="1"/>
  <c r="H142" i="24"/>
  <c r="I142" i="24" s="1"/>
  <c r="J142" i="24" s="1"/>
  <c r="M142" i="24" s="1"/>
  <c r="H143" i="24"/>
  <c r="I143" i="24" s="1"/>
  <c r="J143" i="24" s="1"/>
  <c r="M143" i="24" s="1"/>
  <c r="H144" i="24"/>
  <c r="I144" i="24" s="1"/>
  <c r="J144" i="24" s="1"/>
  <c r="M144" i="24" s="1"/>
  <c r="H145" i="24"/>
  <c r="I145" i="24" s="1"/>
  <c r="J145" i="24" s="1"/>
  <c r="M145" i="24" s="1"/>
  <c r="H146" i="24"/>
  <c r="I146" i="24" s="1"/>
  <c r="J146" i="24" s="1"/>
  <c r="M146" i="24" s="1"/>
  <c r="H147" i="24"/>
  <c r="I147" i="24" s="1"/>
  <c r="J147" i="24" s="1"/>
  <c r="M147" i="24" s="1"/>
  <c r="H148" i="24"/>
  <c r="I148" i="24" s="1"/>
  <c r="J148" i="24" s="1"/>
  <c r="M148" i="24" s="1"/>
  <c r="H149" i="24"/>
  <c r="I149" i="24" s="1"/>
  <c r="J149" i="24" s="1"/>
  <c r="M149" i="24" s="1"/>
  <c r="H150" i="24"/>
  <c r="I150" i="24" s="1"/>
  <c r="J150" i="24" s="1"/>
  <c r="M150" i="24" s="1"/>
  <c r="H151" i="24"/>
  <c r="I151" i="24" s="1"/>
  <c r="J151" i="24" s="1"/>
  <c r="M151" i="24" s="1"/>
  <c r="H152" i="24"/>
  <c r="I152" i="24" s="1"/>
  <c r="J152" i="24" s="1"/>
  <c r="M152" i="24" s="1"/>
  <c r="H153" i="24"/>
  <c r="I153" i="24" s="1"/>
  <c r="J153" i="24" s="1"/>
  <c r="M153" i="24" s="1"/>
  <c r="H154" i="24"/>
  <c r="I154" i="24" s="1"/>
  <c r="J154" i="24" s="1"/>
  <c r="M154" i="24" s="1"/>
  <c r="H155" i="24"/>
  <c r="I155" i="24" s="1"/>
  <c r="J155" i="24" s="1"/>
  <c r="M155" i="24" s="1"/>
  <c r="H156" i="24"/>
  <c r="I156" i="24" s="1"/>
  <c r="J156" i="24" s="1"/>
  <c r="M156" i="24" s="1"/>
  <c r="H157" i="24"/>
  <c r="I157" i="24" s="1"/>
  <c r="J157" i="24" s="1"/>
  <c r="M157" i="24" s="1"/>
  <c r="H158" i="24"/>
  <c r="I158" i="24" s="1"/>
  <c r="J158" i="24" s="1"/>
  <c r="M158" i="24" s="1"/>
  <c r="H159" i="24"/>
  <c r="I159" i="24" s="1"/>
  <c r="J159" i="24" s="1"/>
  <c r="M159" i="24" s="1"/>
  <c r="H160" i="24"/>
  <c r="I160" i="24" s="1"/>
  <c r="J160" i="24" s="1"/>
  <c r="M160" i="24" s="1"/>
  <c r="H161" i="24"/>
  <c r="I161" i="24" s="1"/>
  <c r="J161" i="24" s="1"/>
  <c r="M161" i="24" s="1"/>
  <c r="H162" i="24"/>
  <c r="I162" i="24" s="1"/>
  <c r="J162" i="24" s="1"/>
  <c r="M162" i="24" s="1"/>
  <c r="H163" i="24"/>
  <c r="I163" i="24" s="1"/>
  <c r="J163" i="24" s="1"/>
  <c r="M163" i="24" s="1"/>
  <c r="H164" i="24"/>
  <c r="I164" i="24" s="1"/>
  <c r="J164" i="24" s="1"/>
  <c r="M164" i="24" s="1"/>
  <c r="H165" i="24"/>
  <c r="I165" i="24" s="1"/>
  <c r="J165" i="24" s="1"/>
  <c r="M165" i="24" s="1"/>
  <c r="H166" i="24"/>
  <c r="I166" i="24" s="1"/>
  <c r="J166" i="24" s="1"/>
  <c r="M166" i="24" s="1"/>
  <c r="H167" i="24"/>
  <c r="I167" i="24" s="1"/>
  <c r="J167" i="24" s="1"/>
  <c r="M167" i="24" s="1"/>
  <c r="H168" i="24"/>
  <c r="I168" i="24" s="1"/>
  <c r="J168" i="24" s="1"/>
  <c r="M168" i="24" s="1"/>
  <c r="H169" i="24"/>
  <c r="I169" i="24" s="1"/>
  <c r="J169" i="24" s="1"/>
  <c r="M169" i="24" s="1"/>
  <c r="H170" i="24"/>
  <c r="I170" i="24" s="1"/>
  <c r="J170" i="24" s="1"/>
  <c r="M170" i="24" s="1"/>
  <c r="H171" i="24"/>
  <c r="I171" i="24" s="1"/>
  <c r="J171" i="24" s="1"/>
  <c r="M171" i="24" s="1"/>
  <c r="H172" i="24"/>
  <c r="I172" i="24" s="1"/>
  <c r="J172" i="24" s="1"/>
  <c r="M172" i="24" s="1"/>
  <c r="H173" i="24"/>
  <c r="I173" i="24" s="1"/>
  <c r="J173" i="24" s="1"/>
  <c r="M173" i="24" s="1"/>
  <c r="H174" i="24"/>
  <c r="I174" i="24" s="1"/>
  <c r="J174" i="24" s="1"/>
  <c r="M174" i="24" s="1"/>
  <c r="H175" i="24"/>
  <c r="I175" i="24" s="1"/>
  <c r="J175" i="24" s="1"/>
  <c r="M175" i="24" s="1"/>
  <c r="H176" i="24"/>
  <c r="I176" i="24" s="1"/>
  <c r="J176" i="24" s="1"/>
  <c r="M176" i="24" s="1"/>
  <c r="H177" i="24"/>
  <c r="I177" i="24" s="1"/>
  <c r="J177" i="24" s="1"/>
  <c r="M177" i="24" s="1"/>
  <c r="H140" i="24"/>
  <c r="I140" i="24" s="1"/>
  <c r="J140" i="24" s="1"/>
  <c r="K64" i="24"/>
  <c r="K65" i="24"/>
  <c r="K66" i="24"/>
  <c r="K63" i="24"/>
  <c r="K73" i="24"/>
  <c r="K74" i="24"/>
  <c r="K75" i="24"/>
  <c r="K76" i="24"/>
  <c r="K77" i="24"/>
  <c r="K72" i="24"/>
  <c r="H73" i="24"/>
  <c r="I73" i="24" s="1"/>
  <c r="H74" i="24"/>
  <c r="I74" i="24"/>
  <c r="H75" i="24"/>
  <c r="I75" i="24" s="1"/>
  <c r="H76" i="24"/>
  <c r="I76" i="24" s="1"/>
  <c r="H77" i="24"/>
  <c r="I77" i="24" s="1"/>
  <c r="I72" i="24"/>
  <c r="H72" i="24"/>
  <c r="H65" i="24"/>
  <c r="I65" i="24" s="1"/>
  <c r="J65" i="24" s="1"/>
  <c r="M65" i="24" s="1"/>
  <c r="H66" i="24"/>
  <c r="I66" i="24" s="1"/>
  <c r="J66" i="24" s="1"/>
  <c r="M66" i="24" s="1"/>
  <c r="H64" i="24"/>
  <c r="I64" i="24" s="1"/>
  <c r="J64" i="24" s="1"/>
  <c r="M64" i="24" s="1"/>
  <c r="H63" i="24"/>
  <c r="I63" i="24" s="1"/>
  <c r="J63" i="24" s="1"/>
  <c r="M63" i="24" s="1"/>
  <c r="H47" i="24"/>
  <c r="I47" i="24" s="1"/>
  <c r="H48" i="24"/>
  <c r="I48" i="24" s="1"/>
  <c r="J48" i="24" s="1"/>
  <c r="M48" i="24" s="1"/>
  <c r="F36" i="24"/>
  <c r="E36" i="24"/>
  <c r="D36" i="24"/>
  <c r="C36" i="24"/>
  <c r="B36" i="24"/>
  <c r="F29" i="24"/>
  <c r="E29" i="24"/>
  <c r="D29" i="24"/>
  <c r="C29" i="24"/>
  <c r="B29" i="24"/>
  <c r="F28" i="24"/>
  <c r="E28" i="24"/>
  <c r="D28" i="24"/>
  <c r="C28" i="24"/>
  <c r="B28" i="24"/>
  <c r="F27" i="24"/>
  <c r="E27" i="24"/>
  <c r="D27" i="24"/>
  <c r="C27" i="24"/>
  <c r="B27" i="24"/>
  <c r="F26" i="24"/>
  <c r="E26" i="24"/>
  <c r="D26" i="24"/>
  <c r="C26" i="24"/>
  <c r="B26" i="24"/>
  <c r="G21" i="24"/>
  <c r="F19" i="24"/>
  <c r="E19" i="24"/>
  <c r="D19" i="24"/>
  <c r="C19" i="24"/>
  <c r="B19" i="24"/>
  <c r="F18" i="24"/>
  <c r="E18" i="24"/>
  <c r="D18" i="24"/>
  <c r="C18" i="24"/>
  <c r="B18" i="24"/>
  <c r="F17" i="24"/>
  <c r="E17" i="24"/>
  <c r="D17" i="24"/>
  <c r="C17" i="24"/>
  <c r="B1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3" i="24"/>
  <c r="E13" i="24"/>
  <c r="D13" i="24"/>
  <c r="C13" i="24"/>
  <c r="B13" i="24"/>
  <c r="F12" i="24"/>
  <c r="E12" i="24"/>
  <c r="D12" i="24"/>
  <c r="C12" i="24"/>
  <c r="B12" i="24"/>
  <c r="W58" i="24" l="1"/>
  <c r="U76" i="24"/>
  <c r="V76" i="24" s="1"/>
  <c r="W76" i="24" s="1"/>
  <c r="X76" i="24"/>
  <c r="T77" i="24"/>
  <c r="T74" i="24"/>
  <c r="T63" i="24"/>
  <c r="T73" i="24"/>
  <c r="X75" i="24"/>
  <c r="T66" i="24"/>
  <c r="U65" i="24"/>
  <c r="V65" i="24" s="1"/>
  <c r="W65" i="24" s="1"/>
  <c r="U64" i="24"/>
  <c r="V64" i="24" s="1"/>
  <c r="W64" i="24" s="1"/>
  <c r="M58" i="24"/>
  <c r="K194" i="24"/>
  <c r="K197" i="24"/>
  <c r="I195" i="24"/>
  <c r="I198" i="24"/>
  <c r="I185" i="24"/>
  <c r="J185" i="24" s="1"/>
  <c r="M185" i="24" s="1"/>
  <c r="K184" i="24"/>
  <c r="J179" i="24"/>
  <c r="I183" i="24"/>
  <c r="J183" i="24" s="1"/>
  <c r="M183" i="24" s="1"/>
  <c r="I186" i="24"/>
  <c r="J186" i="24" s="1"/>
  <c r="M186" i="24" s="1"/>
  <c r="M140" i="24"/>
  <c r="G19" i="24"/>
  <c r="I19" i="24" s="1"/>
  <c r="L19" i="24" s="1"/>
  <c r="G28" i="24"/>
  <c r="H28" i="24" s="1"/>
  <c r="G36" i="24"/>
  <c r="H36" i="24" s="1"/>
  <c r="G12" i="24"/>
  <c r="I12" i="24" s="1"/>
  <c r="L12" i="24" s="1"/>
  <c r="G13" i="24"/>
  <c r="H13" i="24" s="1"/>
  <c r="G14" i="24"/>
  <c r="H14" i="24" s="1"/>
  <c r="G15" i="24"/>
  <c r="I15" i="24" s="1"/>
  <c r="L15" i="24" s="1"/>
  <c r="G17" i="24"/>
  <c r="H17" i="24" s="1"/>
  <c r="G16" i="24"/>
  <c r="I16" i="24" s="1"/>
  <c r="L16" i="24" s="1"/>
  <c r="G18" i="24"/>
  <c r="I18" i="24" s="1"/>
  <c r="L18" i="24" s="1"/>
  <c r="G27" i="24"/>
  <c r="H27" i="24" s="1"/>
  <c r="G26" i="24"/>
  <c r="I26" i="24" s="1"/>
  <c r="G29" i="24"/>
  <c r="H29" i="24" s="1"/>
  <c r="I13" i="24" l="1"/>
  <c r="L13" i="24" s="1"/>
  <c r="H12" i="24"/>
  <c r="I14" i="24"/>
  <c r="L14" i="24" s="1"/>
  <c r="H19" i="24"/>
  <c r="I28" i="24"/>
  <c r="L28" i="24" s="1"/>
  <c r="I17" i="24"/>
  <c r="L17" i="24" s="1"/>
  <c r="X73" i="24"/>
  <c r="U73" i="24"/>
  <c r="V73" i="24" s="1"/>
  <c r="W73" i="24" s="1"/>
  <c r="U63" i="24"/>
  <c r="V63" i="24" s="1"/>
  <c r="W63" i="24" s="1"/>
  <c r="W68" i="24" s="1"/>
  <c r="X63" i="24"/>
  <c r="U74" i="24"/>
  <c r="V74" i="24" s="1"/>
  <c r="W74" i="24" s="1"/>
  <c r="X74" i="24"/>
  <c r="U77" i="24"/>
  <c r="V77" i="24" s="1"/>
  <c r="W77" i="24" s="1"/>
  <c r="X77" i="24"/>
  <c r="X66" i="24"/>
  <c r="U66" i="24"/>
  <c r="V66" i="24" s="1"/>
  <c r="W66" i="24" s="1"/>
  <c r="M188" i="24"/>
  <c r="J188" i="24"/>
  <c r="I29" i="24"/>
  <c r="L29" i="24" s="1"/>
  <c r="H18" i="24"/>
  <c r="H16" i="24"/>
  <c r="H15" i="24"/>
  <c r="H26" i="24"/>
  <c r="I27" i="24"/>
  <c r="L27" i="24" s="1"/>
  <c r="M68" i="24"/>
  <c r="L21" i="24"/>
  <c r="L26" i="24"/>
  <c r="J68" i="24"/>
  <c r="I21" i="24" l="1"/>
  <c r="L31" i="24"/>
  <c r="I31" i="24"/>
  <c r="A93" i="1" l="1"/>
  <c r="BH93" i="1" l="1"/>
  <c r="BH109" i="1" s="1"/>
  <c r="BM93" i="1"/>
  <c r="BM109" i="1" s="1"/>
  <c r="BL93" i="1"/>
  <c r="BL109" i="1" s="1"/>
  <c r="BK93" i="1"/>
  <c r="BK109" i="1" s="1"/>
  <c r="BJ93" i="1"/>
  <c r="BJ109" i="1" s="1"/>
  <c r="BI93" i="1"/>
  <c r="BI109" i="1" s="1"/>
  <c r="A92" i="1"/>
  <c r="BG47" i="1"/>
  <c r="BG35" i="1"/>
  <c r="BG36" i="1"/>
  <c r="BG37" i="1"/>
  <c r="BG38" i="1"/>
  <c r="BG39" i="1"/>
  <c r="BG40" i="1"/>
  <c r="BG41" i="1"/>
  <c r="BG88" i="1" s="1"/>
  <c r="BG42" i="1"/>
  <c r="BG43" i="1"/>
  <c r="BG44" i="1" l="1"/>
  <c r="BG59" i="1" s="1"/>
  <c r="BH92" i="1"/>
  <c r="BH108" i="1" s="1"/>
  <c r="BM92" i="1"/>
  <c r="BM108" i="1" s="1"/>
  <c r="BL92" i="1"/>
  <c r="BL108" i="1" s="1"/>
  <c r="BK92" i="1"/>
  <c r="BK108" i="1" s="1"/>
  <c r="BJ92" i="1"/>
  <c r="BJ108" i="1" s="1"/>
  <c r="BI92" i="1"/>
  <c r="BI108" i="1" s="1"/>
  <c r="BG85" i="1"/>
  <c r="BG119" i="1" s="1"/>
  <c r="BH69" i="1"/>
  <c r="BG84" i="1"/>
  <c r="BH68" i="1"/>
  <c r="BG82" i="1"/>
  <c r="BG116" i="1" s="1"/>
  <c r="BG49" i="1"/>
  <c r="BG48" i="1"/>
  <c r="BG94" i="1" s="1"/>
  <c r="BH66" i="1"/>
  <c r="BG89" i="1"/>
  <c r="BG105" i="1" s="1"/>
  <c r="BH73" i="1"/>
  <c r="BG92" i="1"/>
  <c r="BH72" i="1"/>
  <c r="BH71" i="1"/>
  <c r="BG46" i="1"/>
  <c r="BG93" i="1" s="1"/>
  <c r="BG87" i="1"/>
  <c r="BG121" i="1" s="1"/>
  <c r="BG83" i="1"/>
  <c r="BG99" i="1" s="1"/>
  <c r="BH67" i="1"/>
  <c r="BG90" i="1"/>
  <c r="BH74" i="1"/>
  <c r="BH70" i="1"/>
  <c r="BG86" i="1"/>
  <c r="BG120" i="1" s="1"/>
  <c r="BG118" i="1"/>
  <c r="BG100" i="1"/>
  <c r="BG117" i="1"/>
  <c r="BG58" i="1"/>
  <c r="BG56" i="1"/>
  <c r="BG103" i="1"/>
  <c r="BG55" i="1"/>
  <c r="BG122" i="1"/>
  <c r="BG62" i="1"/>
  <c r="BG54" i="1"/>
  <c r="BG61" i="1"/>
  <c r="BG57" i="1"/>
  <c r="BG60" i="1"/>
  <c r="BG104" i="1" l="1"/>
  <c r="BG123" i="1"/>
  <c r="BG106" i="1"/>
  <c r="BG109" i="1"/>
  <c r="BG111" i="1"/>
  <c r="BG98" i="1"/>
  <c r="BG101" i="1"/>
  <c r="BG110" i="1"/>
  <c r="BG124" i="1"/>
  <c r="BG127" i="1" s="1"/>
  <c r="BG113" i="1"/>
  <c r="BG95" i="1"/>
  <c r="BG112" i="1" s="1"/>
  <c r="BH76" i="1"/>
  <c r="BG102" i="1"/>
  <c r="BG108" i="1"/>
  <c r="BF35" i="1" l="1"/>
  <c r="BF36" i="1"/>
  <c r="BF37" i="1"/>
  <c r="BF38" i="1"/>
  <c r="BF39" i="1"/>
  <c r="BF40" i="1"/>
  <c r="BF41" i="1"/>
  <c r="BF42" i="1"/>
  <c r="BF43" i="1"/>
  <c r="BF90" i="1" l="1"/>
  <c r="BG74" i="1"/>
  <c r="BG70" i="1"/>
  <c r="BG69" i="1"/>
  <c r="BF84" i="1"/>
  <c r="BF118" i="1" s="1"/>
  <c r="BG68" i="1"/>
  <c r="BF83" i="1"/>
  <c r="BG67" i="1"/>
  <c r="BF89" i="1"/>
  <c r="BG73" i="1"/>
  <c r="BF49" i="1"/>
  <c r="BF48" i="1"/>
  <c r="BF94" i="1" s="1"/>
  <c r="BG66" i="1"/>
  <c r="BF88" i="1"/>
  <c r="BF110" i="1" s="1"/>
  <c r="BG72" i="1"/>
  <c r="BF87" i="1"/>
  <c r="BF106" i="1" s="1"/>
  <c r="BF46" i="1"/>
  <c r="BF93" i="1" s="1"/>
  <c r="BG71" i="1"/>
  <c r="BF109" i="1"/>
  <c r="BF111" i="1"/>
  <c r="BF86" i="1"/>
  <c r="BF47" i="1"/>
  <c r="BF92" i="1" s="1"/>
  <c r="BF108" i="1" s="1"/>
  <c r="BF44" i="1"/>
  <c r="BF58" i="1" s="1"/>
  <c r="BF124" i="1"/>
  <c r="BF85" i="1"/>
  <c r="BF82" i="1"/>
  <c r="BF62" i="1" l="1"/>
  <c r="BF59" i="1"/>
  <c r="BF99" i="1"/>
  <c r="BF117" i="1"/>
  <c r="BF61" i="1"/>
  <c r="BF122" i="1"/>
  <c r="BF55" i="1"/>
  <c r="BF102" i="1"/>
  <c r="BF56" i="1"/>
  <c r="BF60" i="1"/>
  <c r="BF54" i="1"/>
  <c r="BF57" i="1"/>
  <c r="BF105" i="1"/>
  <c r="BF104" i="1"/>
  <c r="BF113" i="1"/>
  <c r="BF121" i="1"/>
  <c r="BF103" i="1"/>
  <c r="BF123" i="1"/>
  <c r="BF100" i="1"/>
  <c r="BF95" i="1"/>
  <c r="BF112" i="1" s="1"/>
  <c r="BG76" i="1"/>
  <c r="BF120" i="1"/>
  <c r="BF127" i="1" s="1"/>
  <c r="BF119" i="1"/>
  <c r="BF101" i="1"/>
  <c r="BF116" i="1"/>
  <c r="BF98" i="1"/>
  <c r="BE35" i="1" l="1"/>
  <c r="BE36" i="1"/>
  <c r="BE37" i="1"/>
  <c r="BE38" i="1"/>
  <c r="BE39" i="1"/>
  <c r="BE86" i="1" s="1"/>
  <c r="BE40" i="1"/>
  <c r="BE87" i="1" s="1"/>
  <c r="BE121" i="1" s="1"/>
  <c r="BE41" i="1"/>
  <c r="BE42" i="1"/>
  <c r="BE43" i="1"/>
  <c r="BE85" i="1" l="1"/>
  <c r="BF69" i="1"/>
  <c r="BF68" i="1"/>
  <c r="BF67" i="1"/>
  <c r="BF74" i="1"/>
  <c r="BE49" i="1"/>
  <c r="BE48" i="1"/>
  <c r="BE94" i="1" s="1"/>
  <c r="BF66" i="1"/>
  <c r="BF73" i="1"/>
  <c r="BE88" i="1"/>
  <c r="BE122" i="1" s="1"/>
  <c r="BF72" i="1"/>
  <c r="BE84" i="1"/>
  <c r="BE118" i="1" s="1"/>
  <c r="BE46" i="1"/>
  <c r="BE93" i="1" s="1"/>
  <c r="BF71" i="1"/>
  <c r="BE47" i="1"/>
  <c r="BE92" i="1" s="1"/>
  <c r="BF70" i="1"/>
  <c r="BE83" i="1"/>
  <c r="BE117" i="1" s="1"/>
  <c r="BE101" i="1"/>
  <c r="BE119" i="1"/>
  <c r="BE61" i="1"/>
  <c r="BE57" i="1"/>
  <c r="BE102" i="1"/>
  <c r="BE90" i="1"/>
  <c r="BE82" i="1"/>
  <c r="BE116" i="1" s="1"/>
  <c r="BE44" i="1"/>
  <c r="BE62" i="1" s="1"/>
  <c r="BE89" i="1"/>
  <c r="BE113" i="1" s="1"/>
  <c r="BE120" i="1"/>
  <c r="BE100" i="1"/>
  <c r="BE99" i="1"/>
  <c r="BE103" i="1"/>
  <c r="BE54" i="1" l="1"/>
  <c r="BE95" i="1"/>
  <c r="BF76" i="1"/>
  <c r="BE104" i="1"/>
  <c r="BE110" i="1"/>
  <c r="BE111" i="1"/>
  <c r="BE112" i="1"/>
  <c r="BE109" i="1"/>
  <c r="BE108" i="1"/>
  <c r="BE98" i="1"/>
  <c r="BE105" i="1"/>
  <c r="BE123" i="1"/>
  <c r="BE60" i="1"/>
  <c r="BE55" i="1"/>
  <c r="BE58" i="1"/>
  <c r="BE59" i="1"/>
  <c r="BE106" i="1"/>
  <c r="BE124" i="1"/>
  <c r="BE56" i="1"/>
  <c r="BE127" i="1" l="1"/>
  <c r="BD35" i="1"/>
  <c r="BD36" i="1"/>
  <c r="BD37" i="1"/>
  <c r="BD38" i="1"/>
  <c r="BD39" i="1"/>
  <c r="BD40" i="1"/>
  <c r="BD41" i="1"/>
  <c r="BD88" i="1" s="1"/>
  <c r="BD42" i="1"/>
  <c r="BD43" i="1"/>
  <c r="BD90" i="1" l="1"/>
  <c r="BE74" i="1"/>
  <c r="BD46" i="1"/>
  <c r="BD93" i="1" s="1"/>
  <c r="BE71" i="1"/>
  <c r="BD47" i="1"/>
  <c r="BD92" i="1" s="1"/>
  <c r="BE70" i="1"/>
  <c r="BD85" i="1"/>
  <c r="BE69" i="1"/>
  <c r="BD84" i="1"/>
  <c r="BE68" i="1"/>
  <c r="BD83" i="1"/>
  <c r="BD117" i="1" s="1"/>
  <c r="BE67" i="1"/>
  <c r="BD49" i="1"/>
  <c r="BD48" i="1"/>
  <c r="BD94" i="1" s="1"/>
  <c r="BE66" i="1"/>
  <c r="BD89" i="1"/>
  <c r="BD123" i="1" s="1"/>
  <c r="BE73" i="1"/>
  <c r="BE72" i="1"/>
  <c r="BD110" i="1"/>
  <c r="BD109" i="1"/>
  <c r="BD108" i="1"/>
  <c r="BD124" i="1"/>
  <c r="BD119" i="1"/>
  <c r="BD118" i="1"/>
  <c r="BD86" i="1"/>
  <c r="BD122" i="1"/>
  <c r="BD87" i="1"/>
  <c r="BD104" i="1" s="1"/>
  <c r="BD44" i="1"/>
  <c r="BD60" i="1" s="1"/>
  <c r="BD82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O36" i="1"/>
  <c r="P36" i="1"/>
  <c r="P67" i="1" s="1"/>
  <c r="Q36" i="1"/>
  <c r="R36" i="1"/>
  <c r="S36" i="1"/>
  <c r="S67" i="1" s="1"/>
  <c r="T36" i="1"/>
  <c r="U36" i="1"/>
  <c r="V36" i="1"/>
  <c r="W36" i="1"/>
  <c r="X36" i="1"/>
  <c r="X67" i="1" s="1"/>
  <c r="Y36" i="1"/>
  <c r="Z36" i="1"/>
  <c r="Z67" i="1" s="1"/>
  <c r="AA36" i="1"/>
  <c r="AA67" i="1" s="1"/>
  <c r="AB36" i="1"/>
  <c r="AC36" i="1"/>
  <c r="AD36" i="1"/>
  <c r="AE36" i="1"/>
  <c r="AE67" i="1" s="1"/>
  <c r="AF36" i="1"/>
  <c r="AF67" i="1" s="1"/>
  <c r="AG36" i="1"/>
  <c r="AH36" i="1"/>
  <c r="AH67" i="1" s="1"/>
  <c r="AI36" i="1"/>
  <c r="AI67" i="1" s="1"/>
  <c r="AJ36" i="1"/>
  <c r="AK36" i="1"/>
  <c r="AK67" i="1" s="1"/>
  <c r="AL36" i="1"/>
  <c r="AM36" i="1"/>
  <c r="AM67" i="1" s="1"/>
  <c r="AN36" i="1"/>
  <c r="AN67" i="1" s="1"/>
  <c r="AO36" i="1"/>
  <c r="AP36" i="1"/>
  <c r="AP67" i="1" s="1"/>
  <c r="AQ36" i="1"/>
  <c r="AQ67" i="1" s="1"/>
  <c r="AR36" i="1"/>
  <c r="AS36" i="1"/>
  <c r="AS67" i="1" s="1"/>
  <c r="AT36" i="1"/>
  <c r="AU36" i="1"/>
  <c r="AU67" i="1" s="1"/>
  <c r="AV36" i="1"/>
  <c r="AV67" i="1" s="1"/>
  <c r="AW36" i="1"/>
  <c r="AX36" i="1"/>
  <c r="AX67" i="1" s="1"/>
  <c r="AY36" i="1"/>
  <c r="AY67" i="1" s="1"/>
  <c r="AZ36" i="1"/>
  <c r="BA36" i="1"/>
  <c r="BA67" i="1" s="1"/>
  <c r="BB36" i="1"/>
  <c r="BC36" i="1"/>
  <c r="BC67" i="1" s="1"/>
  <c r="O37" i="1"/>
  <c r="P37" i="1"/>
  <c r="Q37" i="1"/>
  <c r="Q68" i="1" s="1"/>
  <c r="R37" i="1"/>
  <c r="R68" i="1" s="1"/>
  <c r="S37" i="1"/>
  <c r="T37" i="1"/>
  <c r="T68" i="1" s="1"/>
  <c r="U37" i="1"/>
  <c r="V37" i="1"/>
  <c r="V68" i="1" s="1"/>
  <c r="W37" i="1"/>
  <c r="W68" i="1" s="1"/>
  <c r="X37" i="1"/>
  <c r="Y37" i="1"/>
  <c r="Y68" i="1" s="1"/>
  <c r="Z37" i="1"/>
  <c r="Z68" i="1" s="1"/>
  <c r="AA37" i="1"/>
  <c r="AB37" i="1"/>
  <c r="AB68" i="1" s="1"/>
  <c r="AC37" i="1"/>
  <c r="AD37" i="1"/>
  <c r="AD68" i="1" s="1"/>
  <c r="AE37" i="1"/>
  <c r="AE68" i="1" s="1"/>
  <c r="AF37" i="1"/>
  <c r="AG37" i="1"/>
  <c r="AG68" i="1" s="1"/>
  <c r="AH37" i="1"/>
  <c r="AH68" i="1" s="1"/>
  <c r="AI37" i="1"/>
  <c r="AJ37" i="1"/>
  <c r="AJ68" i="1" s="1"/>
  <c r="AK37" i="1"/>
  <c r="AL37" i="1"/>
  <c r="AL68" i="1" s="1"/>
  <c r="AM37" i="1"/>
  <c r="AM68" i="1" s="1"/>
  <c r="AN37" i="1"/>
  <c r="AO37" i="1"/>
  <c r="AO68" i="1" s="1"/>
  <c r="AP37" i="1"/>
  <c r="AP68" i="1" s="1"/>
  <c r="AQ37" i="1"/>
  <c r="AR37" i="1"/>
  <c r="AR68" i="1" s="1"/>
  <c r="AS37" i="1"/>
  <c r="AT37" i="1"/>
  <c r="AT68" i="1" s="1"/>
  <c r="AU37" i="1"/>
  <c r="AU68" i="1" s="1"/>
  <c r="AV37" i="1"/>
  <c r="AW37" i="1"/>
  <c r="AW68" i="1" s="1"/>
  <c r="AX37" i="1"/>
  <c r="AX68" i="1" s="1"/>
  <c r="AY37" i="1"/>
  <c r="AZ37" i="1"/>
  <c r="AZ68" i="1" s="1"/>
  <c r="BA37" i="1"/>
  <c r="BB37" i="1"/>
  <c r="BB68" i="1" s="1"/>
  <c r="BC37" i="1"/>
  <c r="BC68" i="1" s="1"/>
  <c r="O38" i="1"/>
  <c r="P38" i="1"/>
  <c r="P69" i="1" s="1"/>
  <c r="Q38" i="1"/>
  <c r="Q69" i="1" s="1"/>
  <c r="R38" i="1"/>
  <c r="S38" i="1"/>
  <c r="S69" i="1" s="1"/>
  <c r="T38" i="1"/>
  <c r="U38" i="1"/>
  <c r="U69" i="1" s="1"/>
  <c r="V38" i="1"/>
  <c r="V69" i="1" s="1"/>
  <c r="W38" i="1"/>
  <c r="X38" i="1"/>
  <c r="X69" i="1" s="1"/>
  <c r="Y38" i="1"/>
  <c r="Y69" i="1" s="1"/>
  <c r="Z38" i="1"/>
  <c r="AA38" i="1"/>
  <c r="AA69" i="1" s="1"/>
  <c r="AB38" i="1"/>
  <c r="AC38" i="1"/>
  <c r="AC69" i="1" s="1"/>
  <c r="AD38" i="1"/>
  <c r="AE38" i="1"/>
  <c r="AF38" i="1"/>
  <c r="AF69" i="1" s="1"/>
  <c r="AG38" i="1"/>
  <c r="AG69" i="1" s="1"/>
  <c r="AH38" i="1"/>
  <c r="AI38" i="1"/>
  <c r="AI69" i="1" s="1"/>
  <c r="AJ38" i="1"/>
  <c r="AK38" i="1"/>
  <c r="AK69" i="1" s="1"/>
  <c r="AL38" i="1"/>
  <c r="AM38" i="1"/>
  <c r="AN38" i="1"/>
  <c r="AN69" i="1" s="1"/>
  <c r="AO38" i="1"/>
  <c r="AO69" i="1" s="1"/>
  <c r="AP38" i="1"/>
  <c r="AQ38" i="1"/>
  <c r="AQ69" i="1" s="1"/>
  <c r="AR38" i="1"/>
  <c r="AS38" i="1"/>
  <c r="AS69" i="1" s="1"/>
  <c r="AT38" i="1"/>
  <c r="AU38" i="1"/>
  <c r="AV38" i="1"/>
  <c r="AV69" i="1" s="1"/>
  <c r="AW38" i="1"/>
  <c r="AW69" i="1" s="1"/>
  <c r="AX38" i="1"/>
  <c r="AY38" i="1"/>
  <c r="AY69" i="1" s="1"/>
  <c r="AZ38" i="1"/>
  <c r="BA38" i="1"/>
  <c r="BA69" i="1" s="1"/>
  <c r="BB38" i="1"/>
  <c r="BC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O41" i="1"/>
  <c r="P41" i="1"/>
  <c r="P72" i="1" s="1"/>
  <c r="Q41" i="1"/>
  <c r="R41" i="1"/>
  <c r="R72" i="1" s="1"/>
  <c r="S41" i="1"/>
  <c r="T41" i="1"/>
  <c r="U41" i="1"/>
  <c r="U72" i="1" s="1"/>
  <c r="V41" i="1"/>
  <c r="V72" i="1" s="1"/>
  <c r="W41" i="1"/>
  <c r="X41" i="1"/>
  <c r="X72" i="1" s="1"/>
  <c r="Y41" i="1"/>
  <c r="Z41" i="1"/>
  <c r="Z72" i="1" s="1"/>
  <c r="AA41" i="1"/>
  <c r="AB41" i="1"/>
  <c r="AC41" i="1"/>
  <c r="AC72" i="1" s="1"/>
  <c r="AD41" i="1"/>
  <c r="AD72" i="1" s="1"/>
  <c r="AE41" i="1"/>
  <c r="AF41" i="1"/>
  <c r="AF72" i="1" s="1"/>
  <c r="AG41" i="1"/>
  <c r="AH41" i="1"/>
  <c r="AH72" i="1" s="1"/>
  <c r="AI41" i="1"/>
  <c r="AJ41" i="1"/>
  <c r="AK41" i="1"/>
  <c r="AK72" i="1" s="1"/>
  <c r="AL41" i="1"/>
  <c r="AL72" i="1" s="1"/>
  <c r="AM41" i="1"/>
  <c r="AN41" i="1"/>
  <c r="AN72" i="1" s="1"/>
  <c r="AO41" i="1"/>
  <c r="AP41" i="1"/>
  <c r="AP72" i="1" s="1"/>
  <c r="AQ41" i="1"/>
  <c r="AR41" i="1"/>
  <c r="AS41" i="1"/>
  <c r="AS72" i="1" s="1"/>
  <c r="AT41" i="1"/>
  <c r="AT72" i="1" s="1"/>
  <c r="AU41" i="1"/>
  <c r="AV41" i="1"/>
  <c r="AV72" i="1" s="1"/>
  <c r="AW41" i="1"/>
  <c r="AX41" i="1"/>
  <c r="AX72" i="1" s="1"/>
  <c r="AY41" i="1"/>
  <c r="AZ41" i="1"/>
  <c r="BA41" i="1"/>
  <c r="BA72" i="1" s="1"/>
  <c r="BB41" i="1"/>
  <c r="BB72" i="1" s="1"/>
  <c r="BC41" i="1"/>
  <c r="BD72" i="1" s="1"/>
  <c r="O42" i="1"/>
  <c r="P42" i="1"/>
  <c r="Q42" i="1"/>
  <c r="Q73" i="1" s="1"/>
  <c r="R42" i="1"/>
  <c r="S42" i="1"/>
  <c r="T42" i="1"/>
  <c r="T73" i="1" s="1"/>
  <c r="U42" i="1"/>
  <c r="U73" i="1" s="1"/>
  <c r="V42" i="1"/>
  <c r="W42" i="1"/>
  <c r="W73" i="1" s="1"/>
  <c r="X42" i="1"/>
  <c r="Y42" i="1"/>
  <c r="Y73" i="1" s="1"/>
  <c r="Z42" i="1"/>
  <c r="AA42" i="1"/>
  <c r="AB42" i="1"/>
  <c r="AB73" i="1" s="1"/>
  <c r="AC42" i="1"/>
  <c r="AC73" i="1" s="1"/>
  <c r="AD42" i="1"/>
  <c r="AE42" i="1"/>
  <c r="AE73" i="1" s="1"/>
  <c r="AF42" i="1"/>
  <c r="AG42" i="1"/>
  <c r="AG73" i="1" s="1"/>
  <c r="AH42" i="1"/>
  <c r="AI42" i="1"/>
  <c r="AJ42" i="1"/>
  <c r="AK42" i="1"/>
  <c r="AK73" i="1" s="1"/>
  <c r="AL42" i="1"/>
  <c r="AM42" i="1"/>
  <c r="AM73" i="1" s="1"/>
  <c r="AN42" i="1"/>
  <c r="AO42" i="1"/>
  <c r="AO73" i="1" s="1"/>
  <c r="AP42" i="1"/>
  <c r="AQ42" i="1"/>
  <c r="AR42" i="1"/>
  <c r="AR73" i="1" s="1"/>
  <c r="AS42" i="1"/>
  <c r="AS73" i="1" s="1"/>
  <c r="AT42" i="1"/>
  <c r="AU42" i="1"/>
  <c r="AU73" i="1" s="1"/>
  <c r="AV42" i="1"/>
  <c r="AW42" i="1"/>
  <c r="AW73" i="1" s="1"/>
  <c r="AX42" i="1"/>
  <c r="AY42" i="1"/>
  <c r="AY73" i="1" s="1"/>
  <c r="AZ42" i="1"/>
  <c r="AZ73" i="1" s="1"/>
  <c r="BA42" i="1"/>
  <c r="BA73" i="1" s="1"/>
  <c r="BB42" i="1"/>
  <c r="BC42" i="1"/>
  <c r="BC73" i="1" s="1"/>
  <c r="O43" i="1"/>
  <c r="P43" i="1"/>
  <c r="P74" i="1" s="1"/>
  <c r="Q43" i="1"/>
  <c r="R43" i="1"/>
  <c r="R74" i="1" s="1"/>
  <c r="S43" i="1"/>
  <c r="S74" i="1" s="1"/>
  <c r="T43" i="1"/>
  <c r="T74" i="1" s="1"/>
  <c r="U43" i="1"/>
  <c r="V43" i="1"/>
  <c r="V74" i="1" s="1"/>
  <c r="W43" i="1"/>
  <c r="X43" i="1"/>
  <c r="X74" i="1" s="1"/>
  <c r="Y43" i="1"/>
  <c r="Z43" i="1"/>
  <c r="Z74" i="1" s="1"/>
  <c r="AA43" i="1"/>
  <c r="AA74" i="1" s="1"/>
  <c r="AB43" i="1"/>
  <c r="AB74" i="1" s="1"/>
  <c r="AC43" i="1"/>
  <c r="AD43" i="1"/>
  <c r="AD74" i="1" s="1"/>
  <c r="AE43" i="1"/>
  <c r="AF43" i="1"/>
  <c r="AF74" i="1" s="1"/>
  <c r="AG43" i="1"/>
  <c r="AH43" i="1"/>
  <c r="AH74" i="1" s="1"/>
  <c r="AI43" i="1"/>
  <c r="AJ43" i="1"/>
  <c r="AJ74" i="1" s="1"/>
  <c r="AK43" i="1"/>
  <c r="AL43" i="1"/>
  <c r="AL74" i="1" s="1"/>
  <c r="AM43" i="1"/>
  <c r="AN43" i="1"/>
  <c r="AN74" i="1" s="1"/>
  <c r="AO43" i="1"/>
  <c r="AP43" i="1"/>
  <c r="AP74" i="1" s="1"/>
  <c r="AQ43" i="1"/>
  <c r="AQ74" i="1" s="1"/>
  <c r="AR43" i="1"/>
  <c r="AR74" i="1" s="1"/>
  <c r="AS43" i="1"/>
  <c r="AT43" i="1"/>
  <c r="AT74" i="1" s="1"/>
  <c r="AU43" i="1"/>
  <c r="AV43" i="1"/>
  <c r="AV74" i="1" s="1"/>
  <c r="AW43" i="1"/>
  <c r="AX43" i="1"/>
  <c r="AX74" i="1" s="1"/>
  <c r="AY43" i="1"/>
  <c r="AZ43" i="1"/>
  <c r="AZ74" i="1" s="1"/>
  <c r="BA43" i="1"/>
  <c r="BB43" i="1"/>
  <c r="BB74" i="1" s="1"/>
  <c r="BC43" i="1"/>
  <c r="D35" i="1"/>
  <c r="E35" i="1"/>
  <c r="F35" i="1"/>
  <c r="G35" i="1"/>
  <c r="H35" i="1"/>
  <c r="I35" i="1"/>
  <c r="J35" i="1"/>
  <c r="K35" i="1"/>
  <c r="L35" i="1"/>
  <c r="M35" i="1"/>
  <c r="N35" i="1"/>
  <c r="D36" i="1"/>
  <c r="E36" i="1"/>
  <c r="E67" i="1" s="1"/>
  <c r="F36" i="1"/>
  <c r="G36" i="1"/>
  <c r="G67" i="1" s="1"/>
  <c r="H36" i="1"/>
  <c r="I36" i="1"/>
  <c r="I67" i="1" s="1"/>
  <c r="J36" i="1"/>
  <c r="K36" i="1"/>
  <c r="K67" i="1" s="1"/>
  <c r="L36" i="1"/>
  <c r="M36" i="1"/>
  <c r="M67" i="1" s="1"/>
  <c r="N36" i="1"/>
  <c r="D37" i="1"/>
  <c r="E37" i="1"/>
  <c r="F37" i="1"/>
  <c r="F68" i="1" s="1"/>
  <c r="G37" i="1"/>
  <c r="H37" i="1"/>
  <c r="H68" i="1" s="1"/>
  <c r="I37" i="1"/>
  <c r="J37" i="1"/>
  <c r="J68" i="1" s="1"/>
  <c r="K37" i="1"/>
  <c r="L37" i="1"/>
  <c r="L68" i="1" s="1"/>
  <c r="M37" i="1"/>
  <c r="N37" i="1"/>
  <c r="N68" i="1" s="1"/>
  <c r="D38" i="1"/>
  <c r="E38" i="1"/>
  <c r="E69" i="1" s="1"/>
  <c r="F38" i="1"/>
  <c r="F69" i="1" s="1"/>
  <c r="G38" i="1"/>
  <c r="G69" i="1" s="1"/>
  <c r="H38" i="1"/>
  <c r="I38" i="1"/>
  <c r="I69" i="1" s="1"/>
  <c r="J38" i="1"/>
  <c r="K38" i="1"/>
  <c r="K69" i="1" s="1"/>
  <c r="L38" i="1"/>
  <c r="M38" i="1"/>
  <c r="M69" i="1" s="1"/>
  <c r="N38" i="1"/>
  <c r="N69" i="1" s="1"/>
  <c r="D39" i="1"/>
  <c r="E39" i="1"/>
  <c r="F39" i="1"/>
  <c r="G39" i="1"/>
  <c r="H39" i="1"/>
  <c r="I39" i="1"/>
  <c r="J39" i="1"/>
  <c r="K39" i="1"/>
  <c r="L39" i="1"/>
  <c r="M39" i="1"/>
  <c r="N39" i="1"/>
  <c r="D40" i="1"/>
  <c r="E40" i="1"/>
  <c r="F40" i="1"/>
  <c r="G40" i="1"/>
  <c r="H40" i="1"/>
  <c r="I40" i="1"/>
  <c r="J40" i="1"/>
  <c r="K40" i="1"/>
  <c r="L40" i="1"/>
  <c r="M40" i="1"/>
  <c r="N40" i="1"/>
  <c r="D41" i="1"/>
  <c r="D72" i="1" s="1"/>
  <c r="E41" i="1"/>
  <c r="E72" i="1" s="1"/>
  <c r="F41" i="1"/>
  <c r="G41" i="1"/>
  <c r="H41" i="1"/>
  <c r="H72" i="1" s="1"/>
  <c r="I41" i="1"/>
  <c r="J41" i="1"/>
  <c r="J72" i="1" s="1"/>
  <c r="K41" i="1"/>
  <c r="L41" i="1"/>
  <c r="L72" i="1" s="1"/>
  <c r="M41" i="1"/>
  <c r="M72" i="1" s="1"/>
  <c r="N41" i="1"/>
  <c r="N72" i="1" s="1"/>
  <c r="D42" i="1"/>
  <c r="E42" i="1"/>
  <c r="E73" i="1" s="1"/>
  <c r="F42" i="1"/>
  <c r="G42" i="1"/>
  <c r="G73" i="1" s="1"/>
  <c r="H42" i="1"/>
  <c r="I42" i="1"/>
  <c r="I73" i="1" s="1"/>
  <c r="J42" i="1"/>
  <c r="J73" i="1" s="1"/>
  <c r="K42" i="1"/>
  <c r="K73" i="1" s="1"/>
  <c r="L42" i="1"/>
  <c r="M42" i="1"/>
  <c r="M73" i="1" s="1"/>
  <c r="N42" i="1"/>
  <c r="D43" i="1"/>
  <c r="E43" i="1"/>
  <c r="F43" i="1"/>
  <c r="F74" i="1" s="1"/>
  <c r="G43" i="1"/>
  <c r="G74" i="1" s="1"/>
  <c r="H43" i="1"/>
  <c r="H74" i="1" s="1"/>
  <c r="I43" i="1"/>
  <c r="J43" i="1"/>
  <c r="J74" i="1" s="1"/>
  <c r="K43" i="1"/>
  <c r="L43" i="1"/>
  <c r="L74" i="1" s="1"/>
  <c r="M43" i="1"/>
  <c r="N43" i="1"/>
  <c r="N74" i="1" s="1"/>
  <c r="C39" i="1"/>
  <c r="C47" i="1" s="1"/>
  <c r="C92" i="1" s="1"/>
  <c r="C43" i="1"/>
  <c r="C42" i="1"/>
  <c r="C41" i="1"/>
  <c r="C40" i="1"/>
  <c r="C38" i="1"/>
  <c r="C37" i="1"/>
  <c r="C36" i="1"/>
  <c r="C35" i="1"/>
  <c r="W67" i="1" l="1"/>
  <c r="C46" i="1"/>
  <c r="C93" i="1" s="1"/>
  <c r="AC67" i="1"/>
  <c r="U67" i="1"/>
  <c r="I68" i="1"/>
  <c r="L67" i="1"/>
  <c r="AY74" i="1"/>
  <c r="AI74" i="1"/>
  <c r="AJ73" i="1"/>
  <c r="R67" i="1"/>
  <c r="AQ73" i="1"/>
  <c r="AI73" i="1"/>
  <c r="AA73" i="1"/>
  <c r="S73" i="1"/>
  <c r="AZ72" i="1"/>
  <c r="AR72" i="1"/>
  <c r="AJ72" i="1"/>
  <c r="AB72" i="1"/>
  <c r="T72" i="1"/>
  <c r="BC69" i="1"/>
  <c r="AU69" i="1"/>
  <c r="AM69" i="1"/>
  <c r="AE69" i="1"/>
  <c r="W69" i="1"/>
  <c r="AV68" i="1"/>
  <c r="AN68" i="1"/>
  <c r="AF68" i="1"/>
  <c r="X68" i="1"/>
  <c r="P68" i="1"/>
  <c r="AW67" i="1"/>
  <c r="AO67" i="1"/>
  <c r="AG67" i="1"/>
  <c r="Y67" i="1"/>
  <c r="Q67" i="1"/>
  <c r="F72" i="1"/>
  <c r="I71" i="1"/>
  <c r="I46" i="1"/>
  <c r="I93" i="1" s="1"/>
  <c r="L70" i="1"/>
  <c r="L47" i="1"/>
  <c r="L92" i="1" s="1"/>
  <c r="D70" i="1"/>
  <c r="D47" i="1"/>
  <c r="D92" i="1" s="1"/>
  <c r="H66" i="1"/>
  <c r="H49" i="1"/>
  <c r="H48" i="1"/>
  <c r="H94" i="1" s="1"/>
  <c r="BC71" i="1"/>
  <c r="BC46" i="1"/>
  <c r="BC93" i="1" s="1"/>
  <c r="AU71" i="1"/>
  <c r="AU46" i="1"/>
  <c r="AU93" i="1" s="1"/>
  <c r="AM71" i="1"/>
  <c r="AM46" i="1"/>
  <c r="AM93" i="1" s="1"/>
  <c r="AE71" i="1"/>
  <c r="AE46" i="1"/>
  <c r="AE93" i="1" s="1"/>
  <c r="W71" i="1"/>
  <c r="W46" i="1"/>
  <c r="W93" i="1" s="1"/>
  <c r="O71" i="1"/>
  <c r="O46" i="1"/>
  <c r="O93" i="1" s="1"/>
  <c r="AV70" i="1"/>
  <c r="AV47" i="1"/>
  <c r="AV92" i="1" s="1"/>
  <c r="AN70" i="1"/>
  <c r="AN47" i="1"/>
  <c r="AN92" i="1" s="1"/>
  <c r="AF70" i="1"/>
  <c r="AF47" i="1"/>
  <c r="AF92" i="1" s="1"/>
  <c r="X70" i="1"/>
  <c r="X47" i="1"/>
  <c r="X92" i="1" s="1"/>
  <c r="P70" i="1"/>
  <c r="P47" i="1"/>
  <c r="P92" i="1" s="1"/>
  <c r="AZ66" i="1"/>
  <c r="AZ49" i="1"/>
  <c r="AZ48" i="1"/>
  <c r="AZ94" i="1" s="1"/>
  <c r="AR66" i="1"/>
  <c r="AR49" i="1"/>
  <c r="AR48" i="1"/>
  <c r="AR94" i="1" s="1"/>
  <c r="AJ66" i="1"/>
  <c r="AJ49" i="1"/>
  <c r="AJ48" i="1"/>
  <c r="AJ94" i="1" s="1"/>
  <c r="AB66" i="1"/>
  <c r="AB49" i="1"/>
  <c r="AB48" i="1"/>
  <c r="AB94" i="1" s="1"/>
  <c r="T66" i="1"/>
  <c r="T49" i="1"/>
  <c r="T48" i="1"/>
  <c r="T94" i="1" s="1"/>
  <c r="BD73" i="1"/>
  <c r="H71" i="1"/>
  <c r="H46" i="1"/>
  <c r="H93" i="1" s="1"/>
  <c r="D67" i="1"/>
  <c r="G66" i="1"/>
  <c r="G49" i="1"/>
  <c r="G48" i="1"/>
  <c r="G94" i="1" s="1"/>
  <c r="BB71" i="1"/>
  <c r="BB46" i="1"/>
  <c r="BB93" i="1" s="1"/>
  <c r="AT71" i="1"/>
  <c r="AT46" i="1"/>
  <c r="AT93" i="1" s="1"/>
  <c r="AL71" i="1"/>
  <c r="AL46" i="1"/>
  <c r="AL93" i="1" s="1"/>
  <c r="AD71" i="1"/>
  <c r="AD46" i="1"/>
  <c r="AD93" i="1" s="1"/>
  <c r="V71" i="1"/>
  <c r="V46" i="1"/>
  <c r="V93" i="1" s="1"/>
  <c r="BC70" i="1"/>
  <c r="BC47" i="1"/>
  <c r="BC92" i="1" s="1"/>
  <c r="AU70" i="1"/>
  <c r="AU47" i="1"/>
  <c r="AU92" i="1" s="1"/>
  <c r="AM70" i="1"/>
  <c r="AM47" i="1"/>
  <c r="AM92" i="1" s="1"/>
  <c r="AE70" i="1"/>
  <c r="AE47" i="1"/>
  <c r="AE92" i="1" s="1"/>
  <c r="W70" i="1"/>
  <c r="W47" i="1"/>
  <c r="W92" i="1" s="1"/>
  <c r="O70" i="1"/>
  <c r="O47" i="1"/>
  <c r="O92" i="1" s="1"/>
  <c r="AY66" i="1"/>
  <c r="AY49" i="1"/>
  <c r="AY48" i="1"/>
  <c r="AY94" i="1" s="1"/>
  <c r="AQ66" i="1"/>
  <c r="AQ49" i="1"/>
  <c r="AQ48" i="1"/>
  <c r="AQ94" i="1" s="1"/>
  <c r="AI66" i="1"/>
  <c r="AI49" i="1"/>
  <c r="AI48" i="1"/>
  <c r="AI94" i="1" s="1"/>
  <c r="AA66" i="1"/>
  <c r="AA49" i="1"/>
  <c r="AA48" i="1"/>
  <c r="AA94" i="1" s="1"/>
  <c r="S66" i="1"/>
  <c r="S49" i="1"/>
  <c r="S48" i="1"/>
  <c r="S94" i="1" s="1"/>
  <c r="BD70" i="1"/>
  <c r="G71" i="1"/>
  <c r="G46" i="1"/>
  <c r="G93" i="1" s="1"/>
  <c r="N66" i="1"/>
  <c r="N49" i="1"/>
  <c r="N48" i="1"/>
  <c r="N94" i="1" s="1"/>
  <c r="F66" i="1"/>
  <c r="F49" i="1"/>
  <c r="F48" i="1"/>
  <c r="F94" i="1" s="1"/>
  <c r="BA71" i="1"/>
  <c r="BA46" i="1"/>
  <c r="BA93" i="1" s="1"/>
  <c r="AS71" i="1"/>
  <c r="AS46" i="1"/>
  <c r="AS93" i="1" s="1"/>
  <c r="AK71" i="1"/>
  <c r="AK46" i="1"/>
  <c r="AK93" i="1" s="1"/>
  <c r="AC71" i="1"/>
  <c r="AC46" i="1"/>
  <c r="AC93" i="1" s="1"/>
  <c r="U71" i="1"/>
  <c r="U46" i="1"/>
  <c r="U93" i="1" s="1"/>
  <c r="BB70" i="1"/>
  <c r="BB47" i="1"/>
  <c r="BB92" i="1" s="1"/>
  <c r="AT70" i="1"/>
  <c r="AT47" i="1"/>
  <c r="AT92" i="1" s="1"/>
  <c r="AL70" i="1"/>
  <c r="AL47" i="1"/>
  <c r="AL92" i="1" s="1"/>
  <c r="AD70" i="1"/>
  <c r="AD47" i="1"/>
  <c r="AD92" i="1" s="1"/>
  <c r="V70" i="1"/>
  <c r="V47" i="1"/>
  <c r="V92" i="1" s="1"/>
  <c r="O69" i="1"/>
  <c r="AX49" i="1"/>
  <c r="AX66" i="1"/>
  <c r="AX48" i="1"/>
  <c r="AX94" i="1" s="1"/>
  <c r="AP49" i="1"/>
  <c r="AP66" i="1"/>
  <c r="AP48" i="1"/>
  <c r="AP94" i="1" s="1"/>
  <c r="AH49" i="1"/>
  <c r="AH66" i="1"/>
  <c r="AH48" i="1"/>
  <c r="AH94" i="1" s="1"/>
  <c r="Z49" i="1"/>
  <c r="Z66" i="1"/>
  <c r="Z48" i="1"/>
  <c r="Z94" i="1" s="1"/>
  <c r="R49" i="1"/>
  <c r="R66" i="1"/>
  <c r="R48" i="1"/>
  <c r="R94" i="1" s="1"/>
  <c r="BD68" i="1"/>
  <c r="C49" i="1"/>
  <c r="C95" i="1" s="1"/>
  <c r="C48" i="1"/>
  <c r="C94" i="1" s="1"/>
  <c r="K70" i="1"/>
  <c r="K47" i="1"/>
  <c r="K92" i="1" s="1"/>
  <c r="J70" i="1"/>
  <c r="J47" i="1"/>
  <c r="J92" i="1" s="1"/>
  <c r="M74" i="1"/>
  <c r="E74" i="1"/>
  <c r="E90" i="1"/>
  <c r="H73" i="1"/>
  <c r="K72" i="1"/>
  <c r="N71" i="1"/>
  <c r="N46" i="1"/>
  <c r="N93" i="1" s="1"/>
  <c r="F71" i="1"/>
  <c r="F46" i="1"/>
  <c r="F93" i="1" s="1"/>
  <c r="I70" i="1"/>
  <c r="I47" i="1"/>
  <c r="I92" i="1" s="1"/>
  <c r="L69" i="1"/>
  <c r="D69" i="1"/>
  <c r="G68" i="1"/>
  <c r="J67" i="1"/>
  <c r="M66" i="1"/>
  <c r="M49" i="1"/>
  <c r="M48" i="1"/>
  <c r="M94" i="1" s="1"/>
  <c r="E66" i="1"/>
  <c r="E49" i="1"/>
  <c r="E48" i="1"/>
  <c r="E94" i="1" s="1"/>
  <c r="AW74" i="1"/>
  <c r="AO74" i="1"/>
  <c r="AG74" i="1"/>
  <c r="Y74" i="1"/>
  <c r="Q74" i="1"/>
  <c r="AX73" i="1"/>
  <c r="AP73" i="1"/>
  <c r="AH73" i="1"/>
  <c r="Z73" i="1"/>
  <c r="R73" i="1"/>
  <c r="AY72" i="1"/>
  <c r="AQ72" i="1"/>
  <c r="AI72" i="1"/>
  <c r="AA72" i="1"/>
  <c r="S72" i="1"/>
  <c r="AZ71" i="1"/>
  <c r="AZ46" i="1"/>
  <c r="AZ93" i="1" s="1"/>
  <c r="AR71" i="1"/>
  <c r="AR46" i="1"/>
  <c r="AR93" i="1" s="1"/>
  <c r="AJ71" i="1"/>
  <c r="AJ46" i="1"/>
  <c r="AJ93" i="1" s="1"/>
  <c r="AB71" i="1"/>
  <c r="AB46" i="1"/>
  <c r="AB93" i="1" s="1"/>
  <c r="T71" i="1"/>
  <c r="T46" i="1"/>
  <c r="T93" i="1" s="1"/>
  <c r="BA70" i="1"/>
  <c r="BA47" i="1"/>
  <c r="BA92" i="1" s="1"/>
  <c r="AS70" i="1"/>
  <c r="AS47" i="1"/>
  <c r="AS92" i="1" s="1"/>
  <c r="AK70" i="1"/>
  <c r="AK47" i="1"/>
  <c r="AK92" i="1" s="1"/>
  <c r="AC70" i="1"/>
  <c r="AC47" i="1"/>
  <c r="AC92" i="1" s="1"/>
  <c r="U70" i="1"/>
  <c r="U47" i="1"/>
  <c r="U92" i="1" s="1"/>
  <c r="BB69" i="1"/>
  <c r="AT69" i="1"/>
  <c r="AL69" i="1"/>
  <c r="AD69" i="1"/>
  <c r="O68" i="1"/>
  <c r="AW66" i="1"/>
  <c r="AW49" i="1"/>
  <c r="AW48" i="1"/>
  <c r="AW94" i="1" s="1"/>
  <c r="AO66" i="1"/>
  <c r="AO49" i="1"/>
  <c r="AO48" i="1"/>
  <c r="AO94" i="1" s="1"/>
  <c r="AG66" i="1"/>
  <c r="AG49" i="1"/>
  <c r="AG48" i="1"/>
  <c r="AG94" i="1" s="1"/>
  <c r="Y66" i="1"/>
  <c r="Y49" i="1"/>
  <c r="Y48" i="1"/>
  <c r="Y94" i="1" s="1"/>
  <c r="Q66" i="1"/>
  <c r="Q49" i="1"/>
  <c r="Q48" i="1"/>
  <c r="Q94" i="1" s="1"/>
  <c r="BD111" i="1"/>
  <c r="M71" i="1"/>
  <c r="M46" i="1"/>
  <c r="M93" i="1" s="1"/>
  <c r="H70" i="1"/>
  <c r="H47" i="1"/>
  <c r="H92" i="1" s="1"/>
  <c r="D66" i="1"/>
  <c r="D49" i="1"/>
  <c r="D48" i="1"/>
  <c r="D94" i="1" s="1"/>
  <c r="AY71" i="1"/>
  <c r="AY46" i="1"/>
  <c r="AY93" i="1" s="1"/>
  <c r="AQ71" i="1"/>
  <c r="AQ46" i="1"/>
  <c r="AQ93" i="1" s="1"/>
  <c r="AI71" i="1"/>
  <c r="AI46" i="1"/>
  <c r="AI93" i="1" s="1"/>
  <c r="AA71" i="1"/>
  <c r="AA46" i="1"/>
  <c r="AA93" i="1" s="1"/>
  <c r="S71" i="1"/>
  <c r="S46" i="1"/>
  <c r="S93" i="1" s="1"/>
  <c r="AZ70" i="1"/>
  <c r="AZ47" i="1"/>
  <c r="AZ92" i="1" s="1"/>
  <c r="AR70" i="1"/>
  <c r="AR47" i="1"/>
  <c r="AR92" i="1" s="1"/>
  <c r="AJ70" i="1"/>
  <c r="AJ47" i="1"/>
  <c r="AJ92" i="1" s="1"/>
  <c r="AB70" i="1"/>
  <c r="AB47" i="1"/>
  <c r="AB92" i="1" s="1"/>
  <c r="T70" i="1"/>
  <c r="T47" i="1"/>
  <c r="T92" i="1" s="1"/>
  <c r="O67" i="1"/>
  <c r="AV66" i="1"/>
  <c r="AV49" i="1"/>
  <c r="AV48" i="1"/>
  <c r="AV94" i="1" s="1"/>
  <c r="AN66" i="1"/>
  <c r="AN49" i="1"/>
  <c r="AN48" i="1"/>
  <c r="AN94" i="1" s="1"/>
  <c r="AF66" i="1"/>
  <c r="AF49" i="1"/>
  <c r="AF48" i="1"/>
  <c r="AF94" i="1" s="1"/>
  <c r="X66" i="1"/>
  <c r="X49" i="1"/>
  <c r="X48" i="1"/>
  <c r="X94" i="1" s="1"/>
  <c r="P66" i="1"/>
  <c r="P49" i="1"/>
  <c r="P48" i="1"/>
  <c r="P94" i="1" s="1"/>
  <c r="BD95" i="1"/>
  <c r="BD112" i="1" s="1"/>
  <c r="BE76" i="1"/>
  <c r="BD71" i="1"/>
  <c r="K74" i="1"/>
  <c r="N73" i="1"/>
  <c r="F73" i="1"/>
  <c r="I72" i="1"/>
  <c r="L71" i="1"/>
  <c r="L46" i="1"/>
  <c r="L93" i="1" s="1"/>
  <c r="D71" i="1"/>
  <c r="D46" i="1"/>
  <c r="D93" i="1" s="1"/>
  <c r="G70" i="1"/>
  <c r="G47" i="1"/>
  <c r="G92" i="1" s="1"/>
  <c r="J69" i="1"/>
  <c r="M68" i="1"/>
  <c r="E68" i="1"/>
  <c r="H67" i="1"/>
  <c r="K66" i="1"/>
  <c r="K49" i="1"/>
  <c r="K48" i="1"/>
  <c r="K94" i="1" s="1"/>
  <c r="BC74" i="1"/>
  <c r="AU74" i="1"/>
  <c r="AM74" i="1"/>
  <c r="AE74" i="1"/>
  <c r="W74" i="1"/>
  <c r="O74" i="1"/>
  <c r="AV73" i="1"/>
  <c r="AN73" i="1"/>
  <c r="AF73" i="1"/>
  <c r="X73" i="1"/>
  <c r="P73" i="1"/>
  <c r="AW72" i="1"/>
  <c r="AO72" i="1"/>
  <c r="AG72" i="1"/>
  <c r="Y72" i="1"/>
  <c r="Q72" i="1"/>
  <c r="AX71" i="1"/>
  <c r="AX46" i="1"/>
  <c r="AX93" i="1" s="1"/>
  <c r="AP71" i="1"/>
  <c r="AP46" i="1"/>
  <c r="AP93" i="1" s="1"/>
  <c r="AH71" i="1"/>
  <c r="AH46" i="1"/>
  <c r="AH93" i="1" s="1"/>
  <c r="Z71" i="1"/>
  <c r="Z46" i="1"/>
  <c r="Z93" i="1" s="1"/>
  <c r="R71" i="1"/>
  <c r="R46" i="1"/>
  <c r="R93" i="1" s="1"/>
  <c r="AY70" i="1"/>
  <c r="AY47" i="1"/>
  <c r="AY92" i="1" s="1"/>
  <c r="AQ70" i="1"/>
  <c r="AQ47" i="1"/>
  <c r="AQ92" i="1" s="1"/>
  <c r="AI70" i="1"/>
  <c r="AI47" i="1"/>
  <c r="AI92" i="1" s="1"/>
  <c r="AA70" i="1"/>
  <c r="AA47" i="1"/>
  <c r="AA92" i="1" s="1"/>
  <c r="S70" i="1"/>
  <c r="S47" i="1"/>
  <c r="S92" i="1" s="1"/>
  <c r="AZ69" i="1"/>
  <c r="AR69" i="1"/>
  <c r="AJ69" i="1"/>
  <c r="AB69" i="1"/>
  <c r="T69" i="1"/>
  <c r="BA68" i="1"/>
  <c r="AS68" i="1"/>
  <c r="AK68" i="1"/>
  <c r="AC68" i="1"/>
  <c r="U68" i="1"/>
  <c r="BB67" i="1"/>
  <c r="AT67" i="1"/>
  <c r="AL67" i="1"/>
  <c r="AD67" i="1"/>
  <c r="V67" i="1"/>
  <c r="BC66" i="1"/>
  <c r="BC49" i="1"/>
  <c r="BC48" i="1"/>
  <c r="BC94" i="1" s="1"/>
  <c r="AU66" i="1"/>
  <c r="AU49" i="1"/>
  <c r="AU48" i="1"/>
  <c r="AU94" i="1" s="1"/>
  <c r="AM66" i="1"/>
  <c r="AM49" i="1"/>
  <c r="AM48" i="1"/>
  <c r="AM94" i="1" s="1"/>
  <c r="AE66" i="1"/>
  <c r="AE49" i="1"/>
  <c r="AE48" i="1"/>
  <c r="AE94" i="1" s="1"/>
  <c r="W66" i="1"/>
  <c r="W49" i="1"/>
  <c r="W48" i="1"/>
  <c r="W94" i="1" s="1"/>
  <c r="O66" i="1"/>
  <c r="O49" i="1"/>
  <c r="O48" i="1"/>
  <c r="O94" i="1" s="1"/>
  <c r="BD66" i="1"/>
  <c r="BD69" i="1"/>
  <c r="E71" i="1"/>
  <c r="E46" i="1"/>
  <c r="E93" i="1" s="1"/>
  <c r="K71" i="1"/>
  <c r="K46" i="1"/>
  <c r="K93" i="1" s="1"/>
  <c r="F70" i="1"/>
  <c r="F47" i="1"/>
  <c r="F92" i="1" s="1"/>
  <c r="D68" i="1"/>
  <c r="J49" i="1"/>
  <c r="J66" i="1"/>
  <c r="J48" i="1"/>
  <c r="J94" i="1" s="1"/>
  <c r="O73" i="1"/>
  <c r="AW71" i="1"/>
  <c r="AW46" i="1"/>
  <c r="AW93" i="1" s="1"/>
  <c r="AO71" i="1"/>
  <c r="AO46" i="1"/>
  <c r="AO93" i="1" s="1"/>
  <c r="AG71" i="1"/>
  <c r="AG46" i="1"/>
  <c r="AG93" i="1" s="1"/>
  <c r="Y71" i="1"/>
  <c r="Y46" i="1"/>
  <c r="Y93" i="1" s="1"/>
  <c r="Q71" i="1"/>
  <c r="Q46" i="1"/>
  <c r="Q93" i="1" s="1"/>
  <c r="AX70" i="1"/>
  <c r="AX47" i="1"/>
  <c r="AX92" i="1" s="1"/>
  <c r="AP70" i="1"/>
  <c r="AP47" i="1"/>
  <c r="AP92" i="1" s="1"/>
  <c r="AH70" i="1"/>
  <c r="AH47" i="1"/>
  <c r="AH92" i="1" s="1"/>
  <c r="Z70" i="1"/>
  <c r="Z47" i="1"/>
  <c r="Z92" i="1" s="1"/>
  <c r="R70" i="1"/>
  <c r="R47" i="1"/>
  <c r="R92" i="1" s="1"/>
  <c r="BB66" i="1"/>
  <c r="BB49" i="1"/>
  <c r="BB48" i="1"/>
  <c r="BB94" i="1" s="1"/>
  <c r="AT66" i="1"/>
  <c r="AT49" i="1"/>
  <c r="AT48" i="1"/>
  <c r="AT94" i="1" s="1"/>
  <c r="AL66" i="1"/>
  <c r="AL49" i="1"/>
  <c r="AL48" i="1"/>
  <c r="AL94" i="1" s="1"/>
  <c r="AD66" i="1"/>
  <c r="AD49" i="1"/>
  <c r="AD48" i="1"/>
  <c r="AD94" i="1" s="1"/>
  <c r="V66" i="1"/>
  <c r="V49" i="1"/>
  <c r="V48" i="1"/>
  <c r="V94" i="1" s="1"/>
  <c r="BD74" i="1"/>
  <c r="D74" i="1"/>
  <c r="L66" i="1"/>
  <c r="L49" i="1"/>
  <c r="L48" i="1"/>
  <c r="L94" i="1" s="1"/>
  <c r="N70" i="1"/>
  <c r="N47" i="1"/>
  <c r="N92" i="1" s="1"/>
  <c r="I74" i="1"/>
  <c r="L73" i="1"/>
  <c r="D73" i="1"/>
  <c r="G72" i="1"/>
  <c r="J71" i="1"/>
  <c r="J46" i="1"/>
  <c r="J93" i="1" s="1"/>
  <c r="M70" i="1"/>
  <c r="M47" i="1"/>
  <c r="M92" i="1" s="1"/>
  <c r="E70" i="1"/>
  <c r="E47" i="1"/>
  <c r="E92" i="1" s="1"/>
  <c r="H69" i="1"/>
  <c r="K68" i="1"/>
  <c r="N67" i="1"/>
  <c r="F67" i="1"/>
  <c r="I66" i="1"/>
  <c r="I49" i="1"/>
  <c r="I48" i="1"/>
  <c r="I94" i="1" s="1"/>
  <c r="BA74" i="1"/>
  <c r="AS74" i="1"/>
  <c r="AK74" i="1"/>
  <c r="AC74" i="1"/>
  <c r="U74" i="1"/>
  <c r="BB73" i="1"/>
  <c r="AT73" i="1"/>
  <c r="AL73" i="1"/>
  <c r="AD73" i="1"/>
  <c r="V73" i="1"/>
  <c r="BC72" i="1"/>
  <c r="AU72" i="1"/>
  <c r="AM72" i="1"/>
  <c r="AE72" i="1"/>
  <c r="W72" i="1"/>
  <c r="O72" i="1"/>
  <c r="AV71" i="1"/>
  <c r="AV46" i="1"/>
  <c r="AV93" i="1" s="1"/>
  <c r="AN71" i="1"/>
  <c r="AN46" i="1"/>
  <c r="AN93" i="1" s="1"/>
  <c r="AF71" i="1"/>
  <c r="AF46" i="1"/>
  <c r="AF93" i="1" s="1"/>
  <c r="X71" i="1"/>
  <c r="X46" i="1"/>
  <c r="X93" i="1" s="1"/>
  <c r="P71" i="1"/>
  <c r="P46" i="1"/>
  <c r="P93" i="1" s="1"/>
  <c r="AW70" i="1"/>
  <c r="AW47" i="1"/>
  <c r="AW92" i="1" s="1"/>
  <c r="AO70" i="1"/>
  <c r="AO47" i="1"/>
  <c r="AO92" i="1" s="1"/>
  <c r="AG70" i="1"/>
  <c r="AG47" i="1"/>
  <c r="AG92" i="1" s="1"/>
  <c r="Y70" i="1"/>
  <c r="Y47" i="1"/>
  <c r="Y92" i="1" s="1"/>
  <c r="Q70" i="1"/>
  <c r="Q47" i="1"/>
  <c r="Q92" i="1" s="1"/>
  <c r="AX69" i="1"/>
  <c r="AP85" i="1"/>
  <c r="AP69" i="1"/>
  <c r="AH69" i="1"/>
  <c r="Z69" i="1"/>
  <c r="R69" i="1"/>
  <c r="AY68" i="1"/>
  <c r="AQ68" i="1"/>
  <c r="AI68" i="1"/>
  <c r="AA68" i="1"/>
  <c r="S68" i="1"/>
  <c r="AZ67" i="1"/>
  <c r="AR67" i="1"/>
  <c r="AJ67" i="1"/>
  <c r="AB67" i="1"/>
  <c r="T67" i="1"/>
  <c r="BA66" i="1"/>
  <c r="BA49" i="1"/>
  <c r="BA48" i="1"/>
  <c r="BA94" i="1" s="1"/>
  <c r="AS66" i="1"/>
  <c r="AS49" i="1"/>
  <c r="AS48" i="1"/>
  <c r="AS94" i="1" s="1"/>
  <c r="AK66" i="1"/>
  <c r="AK49" i="1"/>
  <c r="AK48" i="1"/>
  <c r="AK94" i="1" s="1"/>
  <c r="AC66" i="1"/>
  <c r="AC49" i="1"/>
  <c r="AC48" i="1"/>
  <c r="AC94" i="1" s="1"/>
  <c r="U66" i="1"/>
  <c r="U49" i="1"/>
  <c r="U48" i="1"/>
  <c r="U94" i="1" s="1"/>
  <c r="BD67" i="1"/>
  <c r="BD113" i="1"/>
  <c r="BD56" i="1"/>
  <c r="AL76" i="1" l="1"/>
  <c r="AL95" i="1"/>
  <c r="AE95" i="1"/>
  <c r="AE76" i="1"/>
  <c r="AV76" i="1"/>
  <c r="AV95" i="1"/>
  <c r="D76" i="1"/>
  <c r="D95" i="1"/>
  <c r="E76" i="1"/>
  <c r="E95" i="1"/>
  <c r="AP76" i="1"/>
  <c r="AP95" i="1"/>
  <c r="AY95" i="1"/>
  <c r="AY76" i="1"/>
  <c r="I76" i="1"/>
  <c r="I95" i="1"/>
  <c r="BC76" i="1"/>
  <c r="BC95" i="1"/>
  <c r="Q76" i="1"/>
  <c r="Q95" i="1"/>
  <c r="G95" i="1"/>
  <c r="G76" i="1"/>
  <c r="T76" i="1"/>
  <c r="T95" i="1"/>
  <c r="BA76" i="1"/>
  <c r="BA95" i="1"/>
  <c r="V76" i="1"/>
  <c r="V95" i="1"/>
  <c r="O76" i="1"/>
  <c r="O95" i="1"/>
  <c r="BD76" i="1"/>
  <c r="AF76" i="1"/>
  <c r="AF95" i="1"/>
  <c r="AO76" i="1"/>
  <c r="AO95" i="1"/>
  <c r="E109" i="1"/>
  <c r="E108" i="1"/>
  <c r="E112" i="1"/>
  <c r="Z95" i="1"/>
  <c r="Z76" i="1"/>
  <c r="F76" i="1"/>
  <c r="F95" i="1"/>
  <c r="AI95" i="1"/>
  <c r="AI76" i="1"/>
  <c r="AR76" i="1"/>
  <c r="AR95" i="1"/>
  <c r="AC76" i="1"/>
  <c r="AC95" i="1"/>
  <c r="AT76" i="1"/>
  <c r="AT95" i="1"/>
  <c r="AM76" i="1"/>
  <c r="AM95" i="1"/>
  <c r="AX95" i="1"/>
  <c r="AX76" i="1"/>
  <c r="P76" i="1"/>
  <c r="P95" i="1"/>
  <c r="Y76" i="1"/>
  <c r="Y95" i="1"/>
  <c r="M76" i="1"/>
  <c r="M95" i="1"/>
  <c r="S95" i="1"/>
  <c r="S76" i="1"/>
  <c r="AB76" i="1"/>
  <c r="AB95" i="1"/>
  <c r="L76" i="1"/>
  <c r="L95" i="1"/>
  <c r="AD76" i="1"/>
  <c r="AD95" i="1"/>
  <c r="W95" i="1"/>
  <c r="W76" i="1"/>
  <c r="AN76" i="1"/>
  <c r="AN95" i="1"/>
  <c r="AW76" i="1"/>
  <c r="AW95" i="1"/>
  <c r="AH95" i="1"/>
  <c r="AH76" i="1"/>
  <c r="AQ95" i="1"/>
  <c r="AQ76" i="1"/>
  <c r="AZ76" i="1"/>
  <c r="AZ95" i="1"/>
  <c r="U76" i="1"/>
  <c r="U95" i="1"/>
  <c r="BB76" i="1"/>
  <c r="BB95" i="1"/>
  <c r="AU95" i="1"/>
  <c r="AU76" i="1"/>
  <c r="N76" i="1"/>
  <c r="N95" i="1"/>
  <c r="H76" i="1"/>
  <c r="H95" i="1"/>
  <c r="AK76" i="1"/>
  <c r="AK95" i="1"/>
  <c r="AS76" i="1"/>
  <c r="AS95" i="1"/>
  <c r="J95" i="1"/>
  <c r="J76" i="1"/>
  <c r="K95" i="1"/>
  <c r="K76" i="1"/>
  <c r="X76" i="1"/>
  <c r="X95" i="1"/>
  <c r="AG76" i="1"/>
  <c r="AG95" i="1"/>
  <c r="R95" i="1"/>
  <c r="R76" i="1"/>
  <c r="AA95" i="1"/>
  <c r="AA76" i="1"/>
  <c r="AJ76" i="1"/>
  <c r="AJ95" i="1"/>
  <c r="BD106" i="1"/>
  <c r="H56" i="24" l="1"/>
  <c r="I56" i="24" s="1"/>
  <c r="J56" i="24" s="1"/>
  <c r="M56" i="24" s="1"/>
  <c r="H51" i="24"/>
  <c r="I51" i="24" s="1"/>
  <c r="J51" i="24" s="1"/>
  <c r="M51" i="24" s="1"/>
  <c r="H52" i="24"/>
  <c r="I52" i="24" s="1"/>
  <c r="J52" i="24" s="1"/>
  <c r="M52" i="24" s="1"/>
  <c r="H50" i="24"/>
  <c r="I50" i="24" s="1"/>
  <c r="J50" i="24" s="1"/>
  <c r="M50" i="24" s="1"/>
  <c r="H54" i="24"/>
  <c r="I54" i="24" s="1"/>
  <c r="J54" i="24" s="1"/>
  <c r="M54" i="24" s="1"/>
  <c r="H53" i="24"/>
  <c r="I53" i="24" s="1"/>
  <c r="J53" i="24" s="1"/>
  <c r="M53" i="24" s="1"/>
  <c r="H49" i="24"/>
  <c r="I49" i="24" s="1"/>
  <c r="J49" i="24" s="1"/>
  <c r="J89" i="1"/>
  <c r="F85" i="1"/>
  <c r="I89" i="1"/>
  <c r="I113" i="1" s="1"/>
  <c r="J90" i="1"/>
  <c r="E89" i="1"/>
  <c r="E111" i="1" s="1"/>
  <c r="N86" i="1"/>
  <c r="K89" i="1"/>
  <c r="N88" i="1"/>
  <c r="F88" i="1"/>
  <c r="I87" i="1"/>
  <c r="D86" i="1"/>
  <c r="G85" i="1"/>
  <c r="J84" i="1"/>
  <c r="M83" i="1"/>
  <c r="E83" i="1"/>
  <c r="AZ90" i="1"/>
  <c r="AR90" i="1"/>
  <c r="AJ90" i="1"/>
  <c r="AB90" i="1"/>
  <c r="T90" i="1"/>
  <c r="BA89" i="1"/>
  <c r="AS89" i="1"/>
  <c r="AK89" i="1"/>
  <c r="AC89" i="1"/>
  <c r="BB88" i="1"/>
  <c r="AT88" i="1"/>
  <c r="V88" i="1"/>
  <c r="BC87" i="1"/>
  <c r="BC103" i="1" s="1"/>
  <c r="AM87" i="1"/>
  <c r="AE87" i="1"/>
  <c r="K86" i="1"/>
  <c r="AI90" i="1"/>
  <c r="AA90" i="1"/>
  <c r="S90" i="1"/>
  <c r="AZ89" i="1"/>
  <c r="AR89" i="1"/>
  <c r="AJ89" i="1"/>
  <c r="AB89" i="1"/>
  <c r="T89" i="1"/>
  <c r="BA88" i="1"/>
  <c r="BA122" i="1" s="1"/>
  <c r="AS88" i="1"/>
  <c r="AK88" i="1"/>
  <c r="AC88" i="1"/>
  <c r="BB87" i="1"/>
  <c r="BB103" i="1" s="1"/>
  <c r="D88" i="1"/>
  <c r="K83" i="1"/>
  <c r="AX90" i="1"/>
  <c r="AP90" i="1"/>
  <c r="Z90" i="1"/>
  <c r="AI89" i="1"/>
  <c r="S89" i="1"/>
  <c r="AR88" i="1"/>
  <c r="AB88" i="1"/>
  <c r="AS87" i="1"/>
  <c r="AC87" i="1"/>
  <c r="G90" i="1"/>
  <c r="G82" i="1"/>
  <c r="F82" i="1"/>
  <c r="R90" i="1"/>
  <c r="AA89" i="1"/>
  <c r="AZ88" i="1"/>
  <c r="AJ88" i="1"/>
  <c r="T88" i="1"/>
  <c r="BA87" i="1"/>
  <c r="BA103" i="1" s="1"/>
  <c r="AK87" i="1"/>
  <c r="M90" i="1"/>
  <c r="K88" i="1"/>
  <c r="N87" i="1"/>
  <c r="F87" i="1"/>
  <c r="I86" i="1"/>
  <c r="D85" i="1"/>
  <c r="G84" i="1"/>
  <c r="J83" i="1"/>
  <c r="M82" i="1"/>
  <c r="E82" i="1"/>
  <c r="AW90" i="1"/>
  <c r="AO90" i="1"/>
  <c r="AG90" i="1"/>
  <c r="AX89" i="1"/>
  <c r="AP89" i="1"/>
  <c r="Z89" i="1"/>
  <c r="R89" i="1"/>
  <c r="AI88" i="1"/>
  <c r="AA88" i="1"/>
  <c r="S88" i="1"/>
  <c r="E88" i="1"/>
  <c r="E110" i="1" s="1"/>
  <c r="N85" i="1"/>
  <c r="N82" i="1"/>
  <c r="D90" i="1"/>
  <c r="G89" i="1"/>
  <c r="J88" i="1"/>
  <c r="M87" i="1"/>
  <c r="E87" i="1"/>
  <c r="K85" i="1"/>
  <c r="N84" i="1"/>
  <c r="F84" i="1"/>
  <c r="I83" i="1"/>
  <c r="D82" i="1"/>
  <c r="AV90" i="1"/>
  <c r="AN90" i="1"/>
  <c r="AF90" i="1"/>
  <c r="X90" i="1"/>
  <c r="P90" i="1"/>
  <c r="AW89" i="1"/>
  <c r="AO89" i="1"/>
  <c r="AG89" i="1"/>
  <c r="Y89" i="1"/>
  <c r="AX88" i="1"/>
  <c r="AP88" i="1"/>
  <c r="Z88" i="1"/>
  <c r="R88" i="1"/>
  <c r="AI87" i="1"/>
  <c r="AA87" i="1"/>
  <c r="S87" i="1"/>
  <c r="AZ86" i="1"/>
  <c r="AR86" i="1"/>
  <c r="AJ86" i="1"/>
  <c r="AB86" i="1"/>
  <c r="T86" i="1"/>
  <c r="BA85" i="1"/>
  <c r="AS85" i="1"/>
  <c r="AK85" i="1"/>
  <c r="AC85" i="1"/>
  <c r="BB84" i="1"/>
  <c r="AT84" i="1"/>
  <c r="V84" i="1"/>
  <c r="BC83" i="1"/>
  <c r="AM83" i="1"/>
  <c r="AE83" i="1"/>
  <c r="W83" i="1"/>
  <c r="O83" i="1"/>
  <c r="AV82" i="1"/>
  <c r="AN82" i="1"/>
  <c r="AF82" i="1"/>
  <c r="X82" i="1"/>
  <c r="P82" i="1"/>
  <c r="G87" i="1"/>
  <c r="F89" i="1"/>
  <c r="D87" i="1"/>
  <c r="G86" i="1"/>
  <c r="M84" i="1"/>
  <c r="E84" i="1"/>
  <c r="K82" i="1"/>
  <c r="D83" i="1"/>
  <c r="N90" i="1"/>
  <c r="E85" i="1"/>
  <c r="K90" i="1"/>
  <c r="I88" i="1"/>
  <c r="M89" i="1"/>
  <c r="M113" i="1" s="1"/>
  <c r="K87" i="1"/>
  <c r="F86" i="1"/>
  <c r="D84" i="1"/>
  <c r="J82" i="1"/>
  <c r="M88" i="1"/>
  <c r="I84" i="1"/>
  <c r="F90" i="1"/>
  <c r="M85" i="1"/>
  <c r="N89" i="1"/>
  <c r="N113" i="1" s="1"/>
  <c r="G83" i="1"/>
  <c r="I90" i="1"/>
  <c r="D89" i="1"/>
  <c r="G88" i="1"/>
  <c r="J87" i="1"/>
  <c r="E86" i="1"/>
  <c r="K84" i="1"/>
  <c r="N83" i="1"/>
  <c r="F83" i="1"/>
  <c r="I82" i="1"/>
  <c r="BA90" i="1"/>
  <c r="AS90" i="1"/>
  <c r="AK90" i="1"/>
  <c r="AC90" i="1"/>
  <c r="BB89" i="1"/>
  <c r="BB113" i="1" s="1"/>
  <c r="AT89" i="1"/>
  <c r="BC90" i="1"/>
  <c r="AM90" i="1"/>
  <c r="AE90" i="1"/>
  <c r="W90" i="1"/>
  <c r="O90" i="1"/>
  <c r="AV89" i="1"/>
  <c r="AN89" i="1"/>
  <c r="AF89" i="1"/>
  <c r="X89" i="1"/>
  <c r="P89" i="1"/>
  <c r="AW88" i="1"/>
  <c r="AO88" i="1"/>
  <c r="AG88" i="1"/>
  <c r="AX87" i="1"/>
  <c r="AP87" i="1"/>
  <c r="Z87" i="1"/>
  <c r="R87" i="1"/>
  <c r="AI86" i="1"/>
  <c r="AA86" i="1"/>
  <c r="S86" i="1"/>
  <c r="AZ85" i="1"/>
  <c r="AR85" i="1"/>
  <c r="T85" i="1"/>
  <c r="BA84" i="1"/>
  <c r="AS84" i="1"/>
  <c r="AK84" i="1"/>
  <c r="AC84" i="1"/>
  <c r="BB83" i="1"/>
  <c r="AT83" i="1"/>
  <c r="V83" i="1"/>
  <c r="BC82" i="1"/>
  <c r="AM82" i="1"/>
  <c r="AE82" i="1"/>
  <c r="W82" i="1"/>
  <c r="O82" i="1"/>
  <c r="BD58" i="1"/>
  <c r="BB90" i="1"/>
  <c r="AT90" i="1"/>
  <c r="V90" i="1"/>
  <c r="BC89" i="1"/>
  <c r="BC113" i="1" s="1"/>
  <c r="AM89" i="1"/>
  <c r="AM113" i="1" s="1"/>
  <c r="AE89" i="1"/>
  <c r="AE113" i="1" s="1"/>
  <c r="W89" i="1"/>
  <c r="O89" i="1"/>
  <c r="AV88" i="1"/>
  <c r="AN88" i="1"/>
  <c r="AF88" i="1"/>
  <c r="X88" i="1"/>
  <c r="P88" i="1"/>
  <c r="AW87" i="1"/>
  <c r="AO87" i="1"/>
  <c r="AG87" i="1"/>
  <c r="Q87" i="1"/>
  <c r="Q103" i="1" s="1"/>
  <c r="AX86" i="1"/>
  <c r="AP86" i="1"/>
  <c r="Z86" i="1"/>
  <c r="R86" i="1"/>
  <c r="AI85" i="1"/>
  <c r="AA85" i="1"/>
  <c r="S85" i="1"/>
  <c r="AZ84" i="1"/>
  <c r="AR84" i="1"/>
  <c r="AJ84" i="1"/>
  <c r="AB84" i="1"/>
  <c r="T84" i="1"/>
  <c r="BA83" i="1"/>
  <c r="AS83" i="1"/>
  <c r="AK83" i="1"/>
  <c r="AC83" i="1"/>
  <c r="BB82" i="1"/>
  <c r="AT82" i="1"/>
  <c r="V82" i="1"/>
  <c r="BD99" i="1"/>
  <c r="BD120" i="1"/>
  <c r="BD102" i="1"/>
  <c r="V89" i="1"/>
  <c r="BC88" i="1"/>
  <c r="BC104" i="1" s="1"/>
  <c r="AM88" i="1"/>
  <c r="AE88" i="1"/>
  <c r="W88" i="1"/>
  <c r="O88" i="1"/>
  <c r="AV87" i="1"/>
  <c r="AN87" i="1"/>
  <c r="AF87" i="1"/>
  <c r="X87" i="1"/>
  <c r="P87" i="1"/>
  <c r="AW86" i="1"/>
  <c r="AO86" i="1"/>
  <c r="AG86" i="1"/>
  <c r="AX85" i="1"/>
  <c r="Z85" i="1"/>
  <c r="R85" i="1"/>
  <c r="AI84" i="1"/>
  <c r="AA84" i="1"/>
  <c r="S84" i="1"/>
  <c r="AZ83" i="1"/>
  <c r="AR83" i="1"/>
  <c r="AJ83" i="1"/>
  <c r="AB83" i="1"/>
  <c r="T83" i="1"/>
  <c r="BA82" i="1"/>
  <c r="AS82" i="1"/>
  <c r="AK82" i="1"/>
  <c r="AC82" i="1"/>
  <c r="BD98" i="1"/>
  <c r="BD116" i="1"/>
  <c r="BD100" i="1"/>
  <c r="BD105" i="1"/>
  <c r="W87" i="1"/>
  <c r="O87" i="1"/>
  <c r="AV86" i="1"/>
  <c r="AN86" i="1"/>
  <c r="AF86" i="1"/>
  <c r="X86" i="1"/>
  <c r="P86" i="1"/>
  <c r="AO85" i="1"/>
  <c r="AG85" i="1"/>
  <c r="AX84" i="1"/>
  <c r="AP84" i="1"/>
  <c r="Z84" i="1"/>
  <c r="R84" i="1"/>
  <c r="AI83" i="1"/>
  <c r="AA83" i="1"/>
  <c r="S83" i="1"/>
  <c r="AZ82" i="1"/>
  <c r="AR82" i="1"/>
  <c r="AJ82" i="1"/>
  <c r="AB82" i="1"/>
  <c r="T82" i="1"/>
  <c r="BD54" i="1"/>
  <c r="BD59" i="1"/>
  <c r="AT87" i="1"/>
  <c r="V87" i="1"/>
  <c r="BC86" i="1"/>
  <c r="AM86" i="1"/>
  <c r="AE86" i="1"/>
  <c r="W86" i="1"/>
  <c r="O86" i="1"/>
  <c r="AV85" i="1"/>
  <c r="AN85" i="1"/>
  <c r="AF85" i="1"/>
  <c r="X85" i="1"/>
  <c r="P85" i="1"/>
  <c r="AW84" i="1"/>
  <c r="AO84" i="1"/>
  <c r="AG84" i="1"/>
  <c r="Y84" i="1"/>
  <c r="Q84" i="1"/>
  <c r="AX83" i="1"/>
  <c r="AP83" i="1"/>
  <c r="Z83" i="1"/>
  <c r="R83" i="1"/>
  <c r="AI82" i="1"/>
  <c r="AA82" i="1"/>
  <c r="S82" i="1"/>
  <c r="BD62" i="1"/>
  <c r="BD101" i="1"/>
  <c r="BB86" i="1"/>
  <c r="BB102" i="1" s="1"/>
  <c r="AT86" i="1"/>
  <c r="V86" i="1"/>
  <c r="BC85" i="1"/>
  <c r="BC119" i="1" s="1"/>
  <c r="AM85" i="1"/>
  <c r="AE85" i="1"/>
  <c r="W85" i="1"/>
  <c r="O85" i="1"/>
  <c r="AV84" i="1"/>
  <c r="AN84" i="1"/>
  <c r="AF84" i="1"/>
  <c r="X84" i="1"/>
  <c r="P84" i="1"/>
  <c r="AW83" i="1"/>
  <c r="AO83" i="1"/>
  <c r="AG83" i="1"/>
  <c r="AX82" i="1"/>
  <c r="AP82" i="1"/>
  <c r="Z82" i="1"/>
  <c r="R82" i="1"/>
  <c r="BD57" i="1"/>
  <c r="BD61" i="1"/>
  <c r="AZ87" i="1"/>
  <c r="AZ103" i="1" s="1"/>
  <c r="AR87" i="1"/>
  <c r="AJ87" i="1"/>
  <c r="AB87" i="1"/>
  <c r="T87" i="1"/>
  <c r="BA86" i="1"/>
  <c r="BA120" i="1" s="1"/>
  <c r="AS86" i="1"/>
  <c r="AK86" i="1"/>
  <c r="AC86" i="1"/>
  <c r="BB85" i="1"/>
  <c r="AT85" i="1"/>
  <c r="V85" i="1"/>
  <c r="BC84" i="1"/>
  <c r="BC118" i="1" s="1"/>
  <c r="AM84" i="1"/>
  <c r="AE84" i="1"/>
  <c r="W84" i="1"/>
  <c r="O84" i="1"/>
  <c r="AV83" i="1"/>
  <c r="AN83" i="1"/>
  <c r="AF83" i="1"/>
  <c r="X83" i="1"/>
  <c r="P83" i="1"/>
  <c r="AW82" i="1"/>
  <c r="AO82" i="1"/>
  <c r="AG82" i="1"/>
  <c r="BD121" i="1"/>
  <c r="BD103" i="1"/>
  <c r="BD55" i="1"/>
  <c r="H89" i="1"/>
  <c r="H123" i="1" s="1"/>
  <c r="C89" i="1"/>
  <c r="C90" i="1"/>
  <c r="H90" i="1"/>
  <c r="C82" i="1"/>
  <c r="C86" i="1"/>
  <c r="C120" i="1" s="1"/>
  <c r="C127" i="1" s="1"/>
  <c r="C83" i="1"/>
  <c r="L88" i="1"/>
  <c r="L122" i="1" s="1"/>
  <c r="H84" i="1"/>
  <c r="H118" i="1" s="1"/>
  <c r="AH90" i="1"/>
  <c r="AY89" i="1"/>
  <c r="AY123" i="1" s="1"/>
  <c r="AQ89" i="1"/>
  <c r="U87" i="1"/>
  <c r="U103" i="1" s="1"/>
  <c r="AL86" i="1"/>
  <c r="AL120" i="1" s="1"/>
  <c r="AL127" i="1" s="1"/>
  <c r="AD86" i="1"/>
  <c r="AD120" i="1" s="1"/>
  <c r="AU85" i="1"/>
  <c r="Q83" i="1"/>
  <c r="AH82" i="1"/>
  <c r="L85" i="1"/>
  <c r="AH89" i="1"/>
  <c r="AY88" i="1"/>
  <c r="AQ88" i="1"/>
  <c r="AQ122" i="1" s="1"/>
  <c r="U86" i="1"/>
  <c r="U120" i="1" s="1"/>
  <c r="AL85" i="1"/>
  <c r="AL119" i="1" s="1"/>
  <c r="AD85" i="1"/>
  <c r="AD119" i="1" s="1"/>
  <c r="AU84" i="1"/>
  <c r="AU118" i="1" s="1"/>
  <c r="Y82" i="1"/>
  <c r="Q82" i="1"/>
  <c r="L90" i="1"/>
  <c r="H86" i="1"/>
  <c r="H120" i="1" s="1"/>
  <c r="H127" i="1" s="1"/>
  <c r="L82" i="1"/>
  <c r="AH88" i="1"/>
  <c r="AH122" i="1" s="1"/>
  <c r="AY87" i="1"/>
  <c r="AY103" i="1" s="1"/>
  <c r="AQ87" i="1"/>
  <c r="AQ103" i="1" s="1"/>
  <c r="U85" i="1"/>
  <c r="U119" i="1" s="1"/>
  <c r="AL84" i="1"/>
  <c r="AD84" i="1"/>
  <c r="AU83" i="1"/>
  <c r="Q89" i="1"/>
  <c r="Q113" i="1" s="1"/>
  <c r="L87" i="1"/>
  <c r="L103" i="1" s="1"/>
  <c r="H83" i="1"/>
  <c r="AU90" i="1"/>
  <c r="Y88" i="1"/>
  <c r="Q88" i="1"/>
  <c r="AH87" i="1"/>
  <c r="AY86" i="1"/>
  <c r="AQ86" i="1"/>
  <c r="U84" i="1"/>
  <c r="U118" i="1" s="1"/>
  <c r="AL83" i="1"/>
  <c r="AD83" i="1"/>
  <c r="AU82" i="1"/>
  <c r="C85" i="1"/>
  <c r="C119" i="1" s="1"/>
  <c r="H88" i="1"/>
  <c r="L84" i="1"/>
  <c r="L118" i="1" s="1"/>
  <c r="AL90" i="1"/>
  <c r="AD90" i="1"/>
  <c r="AU89" i="1"/>
  <c r="AH86" i="1"/>
  <c r="AH120" i="1" s="1"/>
  <c r="AY85" i="1"/>
  <c r="AQ85" i="1"/>
  <c r="U83" i="1"/>
  <c r="AL82" i="1"/>
  <c r="AD82" i="1"/>
  <c r="Y90" i="1"/>
  <c r="I85" i="1"/>
  <c r="C84" i="1"/>
  <c r="C118" i="1" s="1"/>
  <c r="L89" i="1"/>
  <c r="U90" i="1"/>
  <c r="AL89" i="1"/>
  <c r="AD89" i="1"/>
  <c r="AU88" i="1"/>
  <c r="Y86" i="1"/>
  <c r="Y120" i="1" s="1"/>
  <c r="Q86" i="1"/>
  <c r="AY84" i="1"/>
  <c r="AQ84" i="1"/>
  <c r="U82" i="1"/>
  <c r="Q90" i="1"/>
  <c r="Y83" i="1"/>
  <c r="C87" i="1"/>
  <c r="C103" i="1" s="1"/>
  <c r="C88" i="1"/>
  <c r="H82" i="1"/>
  <c r="U89" i="1"/>
  <c r="AL88" i="1"/>
  <c r="AD88" i="1"/>
  <c r="AU87" i="1"/>
  <c r="Y85" i="1"/>
  <c r="Y119" i="1" s="1"/>
  <c r="AH84" i="1"/>
  <c r="AY83" i="1"/>
  <c r="AQ83" i="1"/>
  <c r="H87" i="1"/>
  <c r="H103" i="1" s="1"/>
  <c r="L83" i="1"/>
  <c r="AY90" i="1"/>
  <c r="AQ90" i="1"/>
  <c r="U88" i="1"/>
  <c r="U122" i="1" s="1"/>
  <c r="AL87" i="1"/>
  <c r="AL103" i="1" s="1"/>
  <c r="AD87" i="1"/>
  <c r="AD103" i="1" s="1"/>
  <c r="AU86" i="1"/>
  <c r="AH83" i="1"/>
  <c r="AY82" i="1"/>
  <c r="AQ82" i="1"/>
  <c r="Y87" i="1"/>
  <c r="C122" i="1"/>
  <c r="BB124" i="1"/>
  <c r="BC123" i="1"/>
  <c r="AZ118" i="1"/>
  <c r="Q118" i="1"/>
  <c r="AJ85" i="1"/>
  <c r="BB123" i="1"/>
  <c r="BC122" i="1"/>
  <c r="AH85" i="1"/>
  <c r="Y123" i="1"/>
  <c r="AZ119" i="1"/>
  <c r="AB85" i="1"/>
  <c r="AB101" i="1" s="1"/>
  <c r="M86" i="1"/>
  <c r="H85" i="1"/>
  <c r="BB122" i="1"/>
  <c r="BC121" i="1"/>
  <c r="Q85" i="1"/>
  <c r="Q101" i="1" s="1"/>
  <c r="Y118" i="1"/>
  <c r="AZ123" i="1"/>
  <c r="BB121" i="1"/>
  <c r="BC120" i="1"/>
  <c r="BA118" i="1"/>
  <c r="AZ122" i="1"/>
  <c r="BB120" i="1"/>
  <c r="AU119" i="1"/>
  <c r="L86" i="1"/>
  <c r="AZ121" i="1"/>
  <c r="J85" i="1"/>
  <c r="AZ124" i="1"/>
  <c r="AY121" i="1"/>
  <c r="AZ120" i="1"/>
  <c r="BA119" i="1"/>
  <c r="BB118" i="1"/>
  <c r="Q121" i="1"/>
  <c r="AW85" i="1"/>
  <c r="AW101" i="1" s="1"/>
  <c r="J86" i="1"/>
  <c r="J102" i="1" s="1"/>
  <c r="BC44" i="1"/>
  <c r="W44" i="1"/>
  <c r="W57" i="1" s="1"/>
  <c r="O44" i="1"/>
  <c r="BB44" i="1"/>
  <c r="BB57" i="1" s="1"/>
  <c r="AT44" i="1"/>
  <c r="AL44" i="1"/>
  <c r="AL61" i="1" s="1"/>
  <c r="AD44" i="1"/>
  <c r="AD57" i="1" s="1"/>
  <c r="V44" i="1"/>
  <c r="AE44" i="1"/>
  <c r="I44" i="1"/>
  <c r="I54" i="1" s="1"/>
  <c r="BA44" i="1"/>
  <c r="AS44" i="1"/>
  <c r="AK44" i="1"/>
  <c r="AC44" i="1"/>
  <c r="AC54" i="1" s="1"/>
  <c r="U44" i="1"/>
  <c r="U54" i="1" s="1"/>
  <c r="AU44" i="1"/>
  <c r="H44" i="1"/>
  <c r="H54" i="1" s="1"/>
  <c r="AZ44" i="1"/>
  <c r="AZ55" i="1" s="1"/>
  <c r="AR44" i="1"/>
  <c r="AJ44" i="1"/>
  <c r="AB44" i="1"/>
  <c r="T44" i="1"/>
  <c r="T54" i="1" s="1"/>
  <c r="AM44" i="1"/>
  <c r="AM58" i="1" s="1"/>
  <c r="C44" i="1"/>
  <c r="C54" i="1" s="1"/>
  <c r="J44" i="1"/>
  <c r="G44" i="1"/>
  <c r="G54" i="1" s="1"/>
  <c r="AX44" i="1"/>
  <c r="AP44" i="1"/>
  <c r="AP55" i="1" s="1"/>
  <c r="AH44" i="1"/>
  <c r="AH55" i="1" s="1"/>
  <c r="Z44" i="1"/>
  <c r="Z56" i="1" s="1"/>
  <c r="R44" i="1"/>
  <c r="AY44" i="1"/>
  <c r="AQ44" i="1"/>
  <c r="AI44" i="1"/>
  <c r="AI54" i="1" s="1"/>
  <c r="AA44" i="1"/>
  <c r="S44" i="1"/>
  <c r="S54" i="1" s="1"/>
  <c r="K44" i="1"/>
  <c r="N44" i="1"/>
  <c r="F44" i="1"/>
  <c r="F54" i="1" s="1"/>
  <c r="M44" i="1"/>
  <c r="AV44" i="1"/>
  <c r="AN44" i="1"/>
  <c r="AF44" i="1"/>
  <c r="X44" i="1"/>
  <c r="X58" i="1" s="1"/>
  <c r="P44" i="1"/>
  <c r="AW44" i="1"/>
  <c r="AO44" i="1"/>
  <c r="AG44" i="1"/>
  <c r="AG56" i="1" s="1"/>
  <c r="Y44" i="1"/>
  <c r="Q44" i="1"/>
  <c r="Q57" i="1" s="1"/>
  <c r="E44" i="1"/>
  <c r="E54" i="1" s="1"/>
  <c r="L44" i="1"/>
  <c r="D44" i="1"/>
  <c r="D54" i="1" s="1"/>
  <c r="X113" i="1" l="1"/>
  <c r="AX113" i="1"/>
  <c r="AK113" i="1"/>
  <c r="K113" i="1"/>
  <c r="AY102" i="1"/>
  <c r="AN113" i="1"/>
  <c r="AY100" i="1"/>
  <c r="X110" i="1"/>
  <c r="X111" i="1"/>
  <c r="X112" i="1"/>
  <c r="AG110" i="1"/>
  <c r="AG111" i="1"/>
  <c r="AG112" i="1"/>
  <c r="AQ110" i="1"/>
  <c r="AQ111" i="1"/>
  <c r="AQ112" i="1"/>
  <c r="V111" i="1"/>
  <c r="V112" i="1"/>
  <c r="V110" i="1"/>
  <c r="AF110" i="1"/>
  <c r="AF111" i="1"/>
  <c r="AF112" i="1"/>
  <c r="AO110" i="1"/>
  <c r="AO111" i="1"/>
  <c r="AO112" i="1"/>
  <c r="AY111" i="1"/>
  <c r="AY110" i="1"/>
  <c r="AY112" i="1"/>
  <c r="U112" i="1"/>
  <c r="U110" i="1"/>
  <c r="U111" i="1"/>
  <c r="AH113" i="1"/>
  <c r="AQ113" i="1"/>
  <c r="H110" i="1"/>
  <c r="H111" i="1"/>
  <c r="H112" i="1"/>
  <c r="AT112" i="1"/>
  <c r="AT110" i="1"/>
  <c r="AT111" i="1"/>
  <c r="AC112" i="1"/>
  <c r="AC110" i="1"/>
  <c r="AC111" i="1"/>
  <c r="F112" i="1"/>
  <c r="F111" i="1"/>
  <c r="F110" i="1"/>
  <c r="AN110" i="1"/>
  <c r="AN111" i="1"/>
  <c r="AN112" i="1"/>
  <c r="AW110" i="1"/>
  <c r="AW111" i="1"/>
  <c r="AW112" i="1"/>
  <c r="T110" i="1"/>
  <c r="T111" i="1"/>
  <c r="T112" i="1"/>
  <c r="J110" i="1"/>
  <c r="J111" i="1"/>
  <c r="J112" i="1"/>
  <c r="AX110" i="1"/>
  <c r="AX111" i="1"/>
  <c r="AX112" i="1"/>
  <c r="AL121" i="1"/>
  <c r="AY113" i="1"/>
  <c r="C112" i="1"/>
  <c r="C111" i="1"/>
  <c r="C110" i="1"/>
  <c r="BB112" i="1"/>
  <c r="BB111" i="1"/>
  <c r="BB110" i="1"/>
  <c r="O111" i="1"/>
  <c r="O112" i="1"/>
  <c r="O110" i="1"/>
  <c r="AK112" i="1"/>
  <c r="AK110" i="1"/>
  <c r="AK111" i="1"/>
  <c r="K110" i="1"/>
  <c r="K111" i="1"/>
  <c r="K112" i="1"/>
  <c r="AV110" i="1"/>
  <c r="AV111" i="1"/>
  <c r="AV112" i="1"/>
  <c r="R110" i="1"/>
  <c r="R111" i="1"/>
  <c r="R112" i="1"/>
  <c r="AB110" i="1"/>
  <c r="AB111" i="1"/>
  <c r="AB112" i="1"/>
  <c r="AL112" i="1"/>
  <c r="AL111" i="1"/>
  <c r="AL110" i="1"/>
  <c r="AL113" i="1"/>
  <c r="U113" i="1"/>
  <c r="AU111" i="1"/>
  <c r="AU112" i="1"/>
  <c r="AU110" i="1"/>
  <c r="AH110" i="1"/>
  <c r="AH111" i="1"/>
  <c r="AH112" i="1"/>
  <c r="W111" i="1"/>
  <c r="W112" i="1"/>
  <c r="W110" i="1"/>
  <c r="AS112" i="1"/>
  <c r="AS110" i="1"/>
  <c r="AS111" i="1"/>
  <c r="M112" i="1"/>
  <c r="M110" i="1"/>
  <c r="M111" i="1"/>
  <c r="S110" i="1"/>
  <c r="S111" i="1"/>
  <c r="S112" i="1"/>
  <c r="AJ112" i="1"/>
  <c r="AJ110" i="1"/>
  <c r="AJ111" i="1"/>
  <c r="BC124" i="1"/>
  <c r="BC111" i="1"/>
  <c r="BC112" i="1"/>
  <c r="BC110" i="1"/>
  <c r="AE111" i="1"/>
  <c r="AE112" i="1"/>
  <c r="AE110" i="1"/>
  <c r="BA112" i="1"/>
  <c r="BA110" i="1"/>
  <c r="BA111" i="1"/>
  <c r="D113" i="1"/>
  <c r="N112" i="1"/>
  <c r="N111" i="1"/>
  <c r="N110" i="1"/>
  <c r="D110" i="1"/>
  <c r="D111" i="1"/>
  <c r="D112" i="1"/>
  <c r="Z110" i="1"/>
  <c r="Z111" i="1"/>
  <c r="Z112" i="1"/>
  <c r="AA110" i="1"/>
  <c r="AA111" i="1"/>
  <c r="AA112" i="1"/>
  <c r="AR112" i="1"/>
  <c r="AR110" i="1"/>
  <c r="AR111" i="1"/>
  <c r="P110" i="1"/>
  <c r="P111" i="1"/>
  <c r="P112" i="1"/>
  <c r="Q110" i="1"/>
  <c r="Q111" i="1"/>
  <c r="Q112" i="1"/>
  <c r="L110" i="1"/>
  <c r="L111" i="1"/>
  <c r="L112" i="1"/>
  <c r="AL124" i="1"/>
  <c r="Y110" i="1"/>
  <c r="Y111" i="1"/>
  <c r="Y112" i="1"/>
  <c r="AD112" i="1"/>
  <c r="AD111" i="1"/>
  <c r="AD110" i="1"/>
  <c r="AM111" i="1"/>
  <c r="AM112" i="1"/>
  <c r="AM110" i="1"/>
  <c r="I110" i="1"/>
  <c r="I111" i="1"/>
  <c r="I112" i="1"/>
  <c r="G111" i="1"/>
  <c r="G112" i="1"/>
  <c r="G110" i="1"/>
  <c r="AP110" i="1"/>
  <c r="AP111" i="1"/>
  <c r="AP112" i="1"/>
  <c r="AI110" i="1"/>
  <c r="AI111" i="1"/>
  <c r="AI112" i="1"/>
  <c r="AZ112" i="1"/>
  <c r="AZ110" i="1"/>
  <c r="AZ111" i="1"/>
  <c r="AD123" i="1"/>
  <c r="AD113" i="1"/>
  <c r="P109" i="1"/>
  <c r="P108" i="1"/>
  <c r="T113" i="1"/>
  <c r="L102" i="1"/>
  <c r="AQ109" i="1"/>
  <c r="AQ108" i="1"/>
  <c r="Q109" i="1"/>
  <c r="Q108" i="1"/>
  <c r="L109" i="1"/>
  <c r="L108" i="1"/>
  <c r="AF113" i="1"/>
  <c r="AT113" i="1"/>
  <c r="X109" i="1"/>
  <c r="X108" i="1"/>
  <c r="AG109" i="1"/>
  <c r="AG108" i="1"/>
  <c r="AB113" i="1"/>
  <c r="AS113" i="1"/>
  <c r="H124" i="1"/>
  <c r="H109" i="1"/>
  <c r="H108" i="1"/>
  <c r="V109" i="1"/>
  <c r="V108" i="1"/>
  <c r="AF109" i="1"/>
  <c r="AF108" i="1"/>
  <c r="AO109" i="1"/>
  <c r="AO108" i="1"/>
  <c r="AJ113" i="1"/>
  <c r="BA123" i="1"/>
  <c r="BA113" i="1"/>
  <c r="E113" i="1"/>
  <c r="L113" i="1"/>
  <c r="C109" i="1"/>
  <c r="C108" i="1"/>
  <c r="AT109" i="1"/>
  <c r="AT108" i="1"/>
  <c r="AV113" i="1"/>
  <c r="AC109" i="1"/>
  <c r="AC108" i="1"/>
  <c r="F109" i="1"/>
  <c r="F108" i="1"/>
  <c r="AN109" i="1"/>
  <c r="AN108" i="1"/>
  <c r="AW109" i="1"/>
  <c r="AW108" i="1"/>
  <c r="AA113" i="1"/>
  <c r="AR113" i="1"/>
  <c r="T109" i="1"/>
  <c r="T108" i="1"/>
  <c r="J109" i="1"/>
  <c r="J108" i="1"/>
  <c r="U109" i="1"/>
  <c r="U108" i="1"/>
  <c r="AU124" i="1"/>
  <c r="AU109" i="1"/>
  <c r="AU108" i="1"/>
  <c r="AH124" i="1"/>
  <c r="AH109" i="1"/>
  <c r="AH108" i="1"/>
  <c r="C123" i="1"/>
  <c r="C113" i="1"/>
  <c r="BB106" i="1"/>
  <c r="BB109" i="1"/>
  <c r="BB108" i="1"/>
  <c r="O109" i="1"/>
  <c r="O108" i="1"/>
  <c r="AK109" i="1"/>
  <c r="AK108" i="1"/>
  <c r="K109" i="1"/>
  <c r="K108" i="1"/>
  <c r="Y113" i="1"/>
  <c r="AV109" i="1"/>
  <c r="AV108" i="1"/>
  <c r="R109" i="1"/>
  <c r="R108" i="1"/>
  <c r="S113" i="1"/>
  <c r="AZ113" i="1"/>
  <c r="AB109" i="1"/>
  <c r="AB108" i="1"/>
  <c r="BC109" i="1"/>
  <c r="BC108" i="1"/>
  <c r="AX109" i="1"/>
  <c r="AX108" i="1"/>
  <c r="AU113" i="1"/>
  <c r="H113" i="1"/>
  <c r="V113" i="1"/>
  <c r="O113" i="1"/>
  <c r="W109" i="1"/>
  <c r="W108" i="1"/>
  <c r="AS109" i="1"/>
  <c r="AS108" i="1"/>
  <c r="F113" i="1"/>
  <c r="AG113" i="1"/>
  <c r="G113" i="1"/>
  <c r="R113" i="1"/>
  <c r="M109" i="1"/>
  <c r="M108" i="1"/>
  <c r="AI113" i="1"/>
  <c r="S109" i="1"/>
  <c r="S108" i="1"/>
  <c r="AJ109" i="1"/>
  <c r="AJ108" i="1"/>
  <c r="AY109" i="1"/>
  <c r="AY108" i="1"/>
  <c r="AD124" i="1"/>
  <c r="AD109" i="1"/>
  <c r="AD108" i="1"/>
  <c r="W113" i="1"/>
  <c r="AE109" i="1"/>
  <c r="AE108" i="1"/>
  <c r="BA106" i="1"/>
  <c r="BA109" i="1"/>
  <c r="BA108" i="1"/>
  <c r="N109" i="1"/>
  <c r="N108" i="1"/>
  <c r="AO113" i="1"/>
  <c r="D109" i="1"/>
  <c r="D108" i="1"/>
  <c r="Z113" i="1"/>
  <c r="Z109" i="1"/>
  <c r="Z108" i="1"/>
  <c r="AA109" i="1"/>
  <c r="AA108" i="1"/>
  <c r="AR109" i="1"/>
  <c r="AR108" i="1"/>
  <c r="J113" i="1"/>
  <c r="Y124" i="1"/>
  <c r="Y109" i="1"/>
  <c r="Y108" i="1"/>
  <c r="AL109" i="1"/>
  <c r="AL108" i="1"/>
  <c r="P113" i="1"/>
  <c r="AM109" i="1"/>
  <c r="AM108" i="1"/>
  <c r="I109" i="1"/>
  <c r="I108" i="1"/>
  <c r="AW113" i="1"/>
  <c r="AP113" i="1"/>
  <c r="G109" i="1"/>
  <c r="G108" i="1"/>
  <c r="AP109" i="1"/>
  <c r="AP108" i="1"/>
  <c r="AI109" i="1"/>
  <c r="AI108" i="1"/>
  <c r="AC113" i="1"/>
  <c r="AZ109" i="1"/>
  <c r="AZ108" i="1"/>
  <c r="BC101" i="1"/>
  <c r="BC100" i="1"/>
  <c r="BC106" i="1"/>
  <c r="BC105" i="1"/>
  <c r="BA124" i="1"/>
  <c r="L106" i="1"/>
  <c r="BB101" i="1"/>
  <c r="BB100" i="1"/>
  <c r="AZ127" i="1"/>
  <c r="AY118" i="1" l="1"/>
  <c r="BB119" i="1"/>
  <c r="L105" i="1"/>
  <c r="L101" i="1"/>
  <c r="AY105" i="1"/>
  <c r="AQ121" i="1"/>
  <c r="H101" i="1"/>
  <c r="BA101" i="1"/>
  <c r="BB104" i="1"/>
  <c r="U121" i="1"/>
  <c r="H121" i="1"/>
  <c r="BA121" i="1"/>
  <c r="AY120" i="1"/>
  <c r="BB105" i="1"/>
  <c r="AA59" i="1"/>
  <c r="AA58" i="1"/>
  <c r="AA61" i="1"/>
  <c r="AA54" i="1"/>
  <c r="AA60" i="1"/>
  <c r="AA57" i="1"/>
  <c r="AA56" i="1"/>
  <c r="AA62" i="1"/>
  <c r="BA61" i="1"/>
  <c r="BA62" i="1"/>
  <c r="BA59" i="1"/>
  <c r="BA55" i="1"/>
  <c r="BA60" i="1"/>
  <c r="BA56" i="1"/>
  <c r="BA58" i="1"/>
  <c r="BA57" i="1"/>
  <c r="O62" i="1"/>
  <c r="O55" i="1"/>
  <c r="O61" i="1"/>
  <c r="O60" i="1"/>
  <c r="O54" i="1"/>
  <c r="O56" i="1"/>
  <c r="AN59" i="1"/>
  <c r="AN62" i="1"/>
  <c r="AN61" i="1"/>
  <c r="AN54" i="1"/>
  <c r="AN57" i="1"/>
  <c r="AN60" i="1"/>
  <c r="AN56" i="1"/>
  <c r="G62" i="1"/>
  <c r="G56" i="1"/>
  <c r="G55" i="1"/>
  <c r="G60" i="1"/>
  <c r="G57" i="1"/>
  <c r="G61" i="1"/>
  <c r="G58" i="1"/>
  <c r="G59" i="1"/>
  <c r="I59" i="1"/>
  <c r="I57" i="1"/>
  <c r="I60" i="1"/>
  <c r="I58" i="1"/>
  <c r="I55" i="1"/>
  <c r="I61" i="1"/>
  <c r="I62" i="1"/>
  <c r="I56" i="1"/>
  <c r="Y61" i="1"/>
  <c r="Y60" i="1"/>
  <c r="Y59" i="1"/>
  <c r="Y55" i="1"/>
  <c r="Y62" i="1"/>
  <c r="Y58" i="1"/>
  <c r="AV62" i="1"/>
  <c r="AV61" i="1"/>
  <c r="AV54" i="1"/>
  <c r="AV58" i="1"/>
  <c r="AV60" i="1"/>
  <c r="AV56" i="1"/>
  <c r="AQ54" i="1"/>
  <c r="AQ61" i="1"/>
  <c r="AQ60" i="1"/>
  <c r="AQ57" i="1"/>
  <c r="AQ62" i="1"/>
  <c r="AQ59" i="1"/>
  <c r="AQ58" i="1"/>
  <c r="J61" i="1"/>
  <c r="J62" i="1"/>
  <c r="J55" i="1"/>
  <c r="J58" i="1"/>
  <c r="J54" i="1"/>
  <c r="J59" i="1"/>
  <c r="J56" i="1"/>
  <c r="J60" i="1"/>
  <c r="J57" i="1"/>
  <c r="H62" i="1"/>
  <c r="H57" i="1"/>
  <c r="H61" i="1"/>
  <c r="H58" i="1"/>
  <c r="H59" i="1"/>
  <c r="H55" i="1"/>
  <c r="H56" i="1"/>
  <c r="H60" i="1"/>
  <c r="AE60" i="1"/>
  <c r="AE54" i="1"/>
  <c r="AE62" i="1"/>
  <c r="AE55" i="1"/>
  <c r="AE58" i="1"/>
  <c r="AE59" i="1"/>
  <c r="AE61" i="1"/>
  <c r="AE57" i="1"/>
  <c r="BC55" i="1"/>
  <c r="BC58" i="1"/>
  <c r="BC59" i="1"/>
  <c r="BC61" i="1"/>
  <c r="BC54" i="1"/>
  <c r="BC62" i="1"/>
  <c r="L123" i="1"/>
  <c r="AH101" i="1"/>
  <c r="U104" i="1"/>
  <c r="Y101" i="1"/>
  <c r="Y117" i="1"/>
  <c r="Y99" i="1"/>
  <c r="AD105" i="1"/>
  <c r="AL116" i="1"/>
  <c r="AL98" i="1"/>
  <c r="L100" i="1"/>
  <c r="AU117" i="1"/>
  <c r="AU99" i="1"/>
  <c r="H102" i="1"/>
  <c r="AQ104" i="1"/>
  <c r="AL102" i="1"/>
  <c r="C102" i="1"/>
  <c r="Q54" i="1"/>
  <c r="Z116" i="1"/>
  <c r="Z98" i="1"/>
  <c r="BC57" i="1"/>
  <c r="Z117" i="1"/>
  <c r="Z99" i="1"/>
  <c r="AF119" i="1"/>
  <c r="AF101" i="1"/>
  <c r="AT121" i="1"/>
  <c r="AT103" i="1"/>
  <c r="R118" i="1"/>
  <c r="R100" i="1"/>
  <c r="AV120" i="1"/>
  <c r="AV102" i="1"/>
  <c r="AP119" i="1"/>
  <c r="AP101" i="1"/>
  <c r="W60" i="1"/>
  <c r="AF58" i="1"/>
  <c r="AF60" i="1"/>
  <c r="AF62" i="1"/>
  <c r="AF55" i="1"/>
  <c r="AF61" i="1"/>
  <c r="AF54" i="1"/>
  <c r="AF57" i="1"/>
  <c r="AR62" i="1"/>
  <c r="AR54" i="1"/>
  <c r="AR56" i="1"/>
  <c r="AR61" i="1"/>
  <c r="AR59" i="1"/>
  <c r="AR60" i="1"/>
  <c r="AR58" i="1"/>
  <c r="AR57" i="1"/>
  <c r="M62" i="1"/>
  <c r="M55" i="1"/>
  <c r="M59" i="1"/>
  <c r="M56" i="1"/>
  <c r="M61" i="1"/>
  <c r="M57" i="1"/>
  <c r="M54" i="1"/>
  <c r="M60" i="1"/>
  <c r="M58" i="1"/>
  <c r="C57" i="1"/>
  <c r="C59" i="1"/>
  <c r="C61" i="1"/>
  <c r="C55" i="1"/>
  <c r="C56" i="1"/>
  <c r="C60" i="1"/>
  <c r="C62" i="1"/>
  <c r="C58" i="1"/>
  <c r="AU62" i="1"/>
  <c r="AU55" i="1"/>
  <c r="AU59" i="1"/>
  <c r="AU61" i="1"/>
  <c r="AU60" i="1"/>
  <c r="AU54" i="1"/>
  <c r="AU56" i="1"/>
  <c r="V62" i="1"/>
  <c r="V58" i="1"/>
  <c r="V55" i="1"/>
  <c r="V57" i="1"/>
  <c r="V56" i="1"/>
  <c r="V60" i="1"/>
  <c r="Y121" i="1"/>
  <c r="Y103" i="1"/>
  <c r="AQ124" i="1"/>
  <c r="AQ106" i="1"/>
  <c r="AU121" i="1"/>
  <c r="AU103" i="1"/>
  <c r="Q124" i="1"/>
  <c r="Q106" i="1"/>
  <c r="AL123" i="1"/>
  <c r="AL105" i="1"/>
  <c r="U117" i="1"/>
  <c r="U99" i="1"/>
  <c r="H122" i="1"/>
  <c r="H104" i="1"/>
  <c r="AH121" i="1"/>
  <c r="AH103" i="1"/>
  <c r="AD118" i="1"/>
  <c r="AD100" i="1"/>
  <c r="AY122" i="1"/>
  <c r="AY104" i="1"/>
  <c r="C116" i="1"/>
  <c r="C98" i="1"/>
  <c r="Y54" i="1"/>
  <c r="X117" i="1"/>
  <c r="X99" i="1"/>
  <c r="AE56" i="1"/>
  <c r="AL57" i="1"/>
  <c r="AS120" i="1"/>
  <c r="AS102" i="1"/>
  <c r="AZ59" i="1"/>
  <c r="AH54" i="1"/>
  <c r="AW117" i="1"/>
  <c r="AW99" i="1"/>
  <c r="O57" i="1"/>
  <c r="AM120" i="1"/>
  <c r="AM102" i="1"/>
  <c r="AZ54" i="1"/>
  <c r="AO119" i="1"/>
  <c r="AO101" i="1"/>
  <c r="O59" i="1"/>
  <c r="AB117" i="1"/>
  <c r="AB99" i="1"/>
  <c r="AI56" i="1"/>
  <c r="X121" i="1"/>
  <c r="X103" i="1"/>
  <c r="W122" i="1"/>
  <c r="W104" i="1"/>
  <c r="BB116" i="1"/>
  <c r="BB98" i="1"/>
  <c r="AG60" i="1"/>
  <c r="AG59" i="1"/>
  <c r="AG62" i="1"/>
  <c r="AG58" i="1"/>
  <c r="AG61" i="1"/>
  <c r="AG54" i="1"/>
  <c r="AO59" i="1"/>
  <c r="AO62" i="1"/>
  <c r="AO61" i="1"/>
  <c r="AO60" i="1"/>
  <c r="AO57" i="1"/>
  <c r="AO56" i="1"/>
  <c r="F59" i="1"/>
  <c r="F62" i="1"/>
  <c r="F56" i="1"/>
  <c r="F61" i="1"/>
  <c r="F57" i="1"/>
  <c r="F60" i="1"/>
  <c r="F55" i="1"/>
  <c r="F58" i="1"/>
  <c r="R62" i="1"/>
  <c r="R60" i="1"/>
  <c r="R59" i="1"/>
  <c r="R56" i="1"/>
  <c r="R61" i="1"/>
  <c r="R58" i="1"/>
  <c r="R57" i="1"/>
  <c r="AM54" i="1"/>
  <c r="AM62" i="1"/>
  <c r="AM55" i="1"/>
  <c r="AM59" i="1"/>
  <c r="AM61" i="1"/>
  <c r="AM57" i="1"/>
  <c r="U62" i="1"/>
  <c r="U60" i="1"/>
  <c r="U56" i="1"/>
  <c r="U58" i="1"/>
  <c r="U59" i="1"/>
  <c r="U57" i="1"/>
  <c r="U61" i="1"/>
  <c r="AD54" i="1"/>
  <c r="AD55" i="1"/>
  <c r="AD56" i="1"/>
  <c r="AD59" i="1"/>
  <c r="AD60" i="1"/>
  <c r="AD62" i="1"/>
  <c r="AD61" i="1"/>
  <c r="L124" i="1"/>
  <c r="AD121" i="1"/>
  <c r="AQ116" i="1"/>
  <c r="AQ98" i="1"/>
  <c r="AY124" i="1"/>
  <c r="AY106" i="1"/>
  <c r="AG116" i="1"/>
  <c r="AG98" i="1"/>
  <c r="AE118" i="1"/>
  <c r="AE100" i="1"/>
  <c r="AP54" i="1"/>
  <c r="O119" i="1"/>
  <c r="O101" i="1"/>
  <c r="AO118" i="1"/>
  <c r="AO100" i="1"/>
  <c r="AV57" i="1"/>
  <c r="AU58" i="1"/>
  <c r="Z118" i="1"/>
  <c r="Z100" i="1"/>
  <c r="P120" i="1"/>
  <c r="P102" i="1"/>
  <c r="O121" i="1"/>
  <c r="O103" i="1"/>
  <c r="AI118" i="1"/>
  <c r="AI100" i="1"/>
  <c r="Q58" i="1"/>
  <c r="AF59" i="1"/>
  <c r="U55" i="1"/>
  <c r="E62" i="1"/>
  <c r="E60" i="1"/>
  <c r="E61" i="1"/>
  <c r="E55" i="1"/>
  <c r="E59" i="1"/>
  <c r="E56" i="1"/>
  <c r="E57" i="1"/>
  <c r="E58" i="1"/>
  <c r="Z62" i="1"/>
  <c r="Z60" i="1"/>
  <c r="Z59" i="1"/>
  <c r="Z55" i="1"/>
  <c r="Z54" i="1"/>
  <c r="Z61" i="1"/>
  <c r="Z58" i="1"/>
  <c r="Z57" i="1"/>
  <c r="AC62" i="1"/>
  <c r="AC60" i="1"/>
  <c r="AC56" i="1"/>
  <c r="AC59" i="1"/>
  <c r="AC57" i="1"/>
  <c r="AC61" i="1"/>
  <c r="M120" i="1"/>
  <c r="M127" i="1" s="1"/>
  <c r="M102" i="1"/>
  <c r="AY116" i="1"/>
  <c r="AY98" i="1"/>
  <c r="L117" i="1"/>
  <c r="L99" i="1"/>
  <c r="AL122" i="1"/>
  <c r="AL104" i="1"/>
  <c r="AQ118" i="1"/>
  <c r="AQ100" i="1"/>
  <c r="AY119" i="1"/>
  <c r="AY101" i="1"/>
  <c r="AU116" i="1"/>
  <c r="AU98" i="1"/>
  <c r="Y122" i="1"/>
  <c r="Y104" i="1"/>
  <c r="U101" i="1"/>
  <c r="Y116" i="1"/>
  <c r="Y98" i="1"/>
  <c r="C106" i="1"/>
  <c r="AO54" i="1"/>
  <c r="AN55" i="1"/>
  <c r="AM56" i="1"/>
  <c r="T59" i="1"/>
  <c r="X56" i="1"/>
  <c r="AD58" i="1"/>
  <c r="AA116" i="1"/>
  <c r="AA98" i="1"/>
  <c r="AV119" i="1"/>
  <c r="AV101" i="1"/>
  <c r="S117" i="1"/>
  <c r="S99" i="1"/>
  <c r="AP118" i="1"/>
  <c r="AP100" i="1"/>
  <c r="AK116" i="1"/>
  <c r="AK98" i="1"/>
  <c r="AR55" i="1"/>
  <c r="AQ56" i="1"/>
  <c r="AG120" i="1"/>
  <c r="AG102" i="1"/>
  <c r="AF121" i="1"/>
  <c r="AF103" i="1"/>
  <c r="AM60" i="1"/>
  <c r="AC55" i="1"/>
  <c r="N56" i="1"/>
  <c r="N62" i="1"/>
  <c r="N60" i="1"/>
  <c r="N57" i="1"/>
  <c r="N55" i="1"/>
  <c r="N58" i="1"/>
  <c r="N61" i="1"/>
  <c r="N59" i="1"/>
  <c r="N54" i="1"/>
  <c r="T60" i="1"/>
  <c r="T56" i="1"/>
  <c r="T61" i="1"/>
  <c r="T57" i="1"/>
  <c r="T58" i="1"/>
  <c r="T62" i="1"/>
  <c r="D60" i="1"/>
  <c r="D61" i="1"/>
  <c r="D55" i="1"/>
  <c r="D56" i="1"/>
  <c r="D58" i="1"/>
  <c r="D62" i="1"/>
  <c r="D59" i="1"/>
  <c r="D57" i="1"/>
  <c r="P62" i="1"/>
  <c r="P61" i="1"/>
  <c r="P54" i="1"/>
  <c r="P58" i="1"/>
  <c r="P60" i="1"/>
  <c r="P56" i="1"/>
  <c r="K58" i="1"/>
  <c r="K61" i="1"/>
  <c r="K55" i="1"/>
  <c r="K56" i="1"/>
  <c r="K60" i="1"/>
  <c r="K59" i="1"/>
  <c r="K57" i="1"/>
  <c r="K54" i="1"/>
  <c r="K62" i="1"/>
  <c r="AH56" i="1"/>
  <c r="AH61" i="1"/>
  <c r="AH58" i="1"/>
  <c r="AH62" i="1"/>
  <c r="AH60" i="1"/>
  <c r="AH59" i="1"/>
  <c r="AB61" i="1"/>
  <c r="AB60" i="1"/>
  <c r="AB57" i="1"/>
  <c r="AB58" i="1"/>
  <c r="AB62" i="1"/>
  <c r="AB54" i="1"/>
  <c r="AB56" i="1"/>
  <c r="AB55" i="1"/>
  <c r="AK60" i="1"/>
  <c r="AK56" i="1"/>
  <c r="AK57" i="1"/>
  <c r="AK61" i="1"/>
  <c r="AK59" i="1"/>
  <c r="AK62" i="1"/>
  <c r="AK55" i="1"/>
  <c r="AK54" i="1"/>
  <c r="AT55" i="1"/>
  <c r="AT57" i="1"/>
  <c r="AT56" i="1"/>
  <c r="AT60" i="1"/>
  <c r="AT62" i="1"/>
  <c r="AT58" i="1"/>
  <c r="AT61" i="1"/>
  <c r="L119" i="1"/>
  <c r="J119" i="1"/>
  <c r="J101" i="1"/>
  <c r="C124" i="1"/>
  <c r="AJ119" i="1"/>
  <c r="AJ101" i="1"/>
  <c r="AH117" i="1"/>
  <c r="AH99" i="1"/>
  <c r="U123" i="1"/>
  <c r="U105" i="1"/>
  <c r="C100" i="1"/>
  <c r="AH102" i="1"/>
  <c r="AD117" i="1"/>
  <c r="AD99" i="1"/>
  <c r="AU106" i="1"/>
  <c r="AU100" i="1"/>
  <c r="AH116" i="1"/>
  <c r="AH98" i="1"/>
  <c r="AH106" i="1"/>
  <c r="C105" i="1"/>
  <c r="AN117" i="1"/>
  <c r="AN99" i="1"/>
  <c r="T121" i="1"/>
  <c r="T103" i="1"/>
  <c r="AX116" i="1"/>
  <c r="AX98" i="1"/>
  <c r="X118" i="1"/>
  <c r="X100" i="1"/>
  <c r="AT120" i="1"/>
  <c r="AT102" i="1"/>
  <c r="AX117" i="1"/>
  <c r="AX99" i="1"/>
  <c r="P57" i="1"/>
  <c r="O58" i="1"/>
  <c r="V59" i="1"/>
  <c r="AA55" i="1"/>
  <c r="X120" i="1"/>
  <c r="X102" i="1"/>
  <c r="AR117" i="1"/>
  <c r="AR99" i="1"/>
  <c r="R119" i="1"/>
  <c r="R101" i="1"/>
  <c r="AO58" i="1"/>
  <c r="AX61" i="1"/>
  <c r="AX58" i="1"/>
  <c r="AX57" i="1"/>
  <c r="AX62" i="1"/>
  <c r="AX60" i="1"/>
  <c r="AX59" i="1"/>
  <c r="AX56" i="1"/>
  <c r="AX55" i="1"/>
  <c r="AX54" i="1"/>
  <c r="AY60" i="1"/>
  <c r="AY57" i="1"/>
  <c r="AY56" i="1"/>
  <c r="AY62" i="1"/>
  <c r="AY61" i="1"/>
  <c r="AY59" i="1"/>
  <c r="AY58" i="1"/>
  <c r="AY55" i="1"/>
  <c r="AY54" i="1"/>
  <c r="AW62" i="1"/>
  <c r="AW58" i="1"/>
  <c r="AW61" i="1"/>
  <c r="AW60" i="1"/>
  <c r="AW57" i="1"/>
  <c r="AW56" i="1"/>
  <c r="AW59" i="1"/>
  <c r="AW55" i="1"/>
  <c r="AL55" i="1"/>
  <c r="AL56" i="1"/>
  <c r="AL60" i="1"/>
  <c r="AL62" i="1"/>
  <c r="AL58" i="1"/>
  <c r="AL54" i="1"/>
  <c r="L58" i="1"/>
  <c r="L62" i="1"/>
  <c r="L57" i="1"/>
  <c r="L60" i="1"/>
  <c r="L54" i="1"/>
  <c r="L56" i="1"/>
  <c r="L55" i="1"/>
  <c r="L61" i="1"/>
  <c r="L59" i="1"/>
  <c r="X61" i="1"/>
  <c r="X54" i="1"/>
  <c r="X60" i="1"/>
  <c r="X59" i="1"/>
  <c r="X62" i="1"/>
  <c r="X55" i="1"/>
  <c r="S62" i="1"/>
  <c r="S59" i="1"/>
  <c r="S58" i="1"/>
  <c r="S55" i="1"/>
  <c r="S61" i="1"/>
  <c r="S60" i="1"/>
  <c r="S57" i="1"/>
  <c r="S56" i="1"/>
  <c r="AP61" i="1"/>
  <c r="AP58" i="1"/>
  <c r="AP62" i="1"/>
  <c r="AP60" i="1"/>
  <c r="AP59" i="1"/>
  <c r="AP56" i="1"/>
  <c r="AJ57" i="1"/>
  <c r="AJ58" i="1"/>
  <c r="AJ62" i="1"/>
  <c r="AJ56" i="1"/>
  <c r="AJ55" i="1"/>
  <c r="AJ61" i="1"/>
  <c r="AJ60" i="1"/>
  <c r="AJ59" i="1"/>
  <c r="AS57" i="1"/>
  <c r="AS61" i="1"/>
  <c r="AS59" i="1"/>
  <c r="AS62" i="1"/>
  <c r="AS55" i="1"/>
  <c r="AS54" i="1"/>
  <c r="AS60" i="1"/>
  <c r="AS56" i="1"/>
  <c r="AS58" i="1"/>
  <c r="BB56" i="1"/>
  <c r="BB60" i="1"/>
  <c r="BB62" i="1"/>
  <c r="BB61" i="1"/>
  <c r="BB54" i="1"/>
  <c r="BB59" i="1"/>
  <c r="BB55" i="1"/>
  <c r="BB127" i="1"/>
  <c r="L121" i="1"/>
  <c r="AU120" i="1"/>
  <c r="AU102" i="1"/>
  <c r="AW54" i="1"/>
  <c r="AV55" i="1"/>
  <c r="BC56" i="1"/>
  <c r="AC58" i="1"/>
  <c r="AB59" i="1"/>
  <c r="AG55" i="1"/>
  <c r="AF56" i="1"/>
  <c r="AE119" i="1"/>
  <c r="AE101" i="1"/>
  <c r="BB58" i="1"/>
  <c r="AI116" i="1"/>
  <c r="AI98" i="1"/>
  <c r="P119" i="1"/>
  <c r="P101" i="1"/>
  <c r="AB116" i="1"/>
  <c r="AB98" i="1"/>
  <c r="AA117" i="1"/>
  <c r="AA99" i="1"/>
  <c r="BA54" i="1"/>
  <c r="AO120" i="1"/>
  <c r="AO102" i="1"/>
  <c r="AV59" i="1"/>
  <c r="BC60" i="1"/>
  <c r="V54" i="1"/>
  <c r="AK117" i="1"/>
  <c r="AK99" i="1"/>
  <c r="AY117" i="1"/>
  <c r="AY99" i="1"/>
  <c r="C104" i="1"/>
  <c r="Y102" i="1"/>
  <c r="Y106" i="1"/>
  <c r="AD106" i="1"/>
  <c r="U100" i="1"/>
  <c r="AH104" i="1"/>
  <c r="AL101" i="1"/>
  <c r="AU101" i="1"/>
  <c r="L104" i="1"/>
  <c r="AW116" i="1"/>
  <c r="AW98" i="1"/>
  <c r="AC120" i="1"/>
  <c r="AC102" i="1"/>
  <c r="R54" i="1"/>
  <c r="AG117" i="1"/>
  <c r="AG99" i="1"/>
  <c r="R55" i="1"/>
  <c r="Y56" i="1"/>
  <c r="X57" i="1"/>
  <c r="W120" i="1"/>
  <c r="W102" i="1"/>
  <c r="AL59" i="1"/>
  <c r="AJ54" i="1"/>
  <c r="Y57" i="1"/>
  <c r="AN58" i="1"/>
  <c r="BA116" i="1"/>
  <c r="BA98" i="1"/>
  <c r="AH57" i="1"/>
  <c r="V116" i="1"/>
  <c r="V98" i="1"/>
  <c r="Q61" i="1"/>
  <c r="Q60" i="1"/>
  <c r="Q56" i="1"/>
  <c r="Q55" i="1"/>
  <c r="Q62" i="1"/>
  <c r="Q59" i="1"/>
  <c r="AI55" i="1"/>
  <c r="AI61" i="1"/>
  <c r="AI60" i="1"/>
  <c r="AI57" i="1"/>
  <c r="AI62" i="1"/>
  <c r="AI59" i="1"/>
  <c r="AI58" i="1"/>
  <c r="AZ56" i="1"/>
  <c r="AZ61" i="1"/>
  <c r="AZ60" i="1"/>
  <c r="AZ58" i="1"/>
  <c r="AZ57" i="1"/>
  <c r="AZ62" i="1"/>
  <c r="W59" i="1"/>
  <c r="W61" i="1"/>
  <c r="W54" i="1"/>
  <c r="W56" i="1"/>
  <c r="W62" i="1"/>
  <c r="W55" i="1"/>
  <c r="W58" i="1"/>
  <c r="AH118" i="1"/>
  <c r="AH100" i="1"/>
  <c r="AU122" i="1"/>
  <c r="AU104" i="1"/>
  <c r="AD116" i="1"/>
  <c r="AD98" i="1"/>
  <c r="AL106" i="1"/>
  <c r="AQ120" i="1"/>
  <c r="AQ102" i="1"/>
  <c r="Q123" i="1"/>
  <c r="Q105" i="1"/>
  <c r="L116" i="1"/>
  <c r="L98" i="1"/>
  <c r="U102" i="1"/>
  <c r="AD102" i="1"/>
  <c r="C117" i="1"/>
  <c r="C99" i="1"/>
  <c r="P55" i="1"/>
  <c r="O118" i="1"/>
  <c r="O100" i="1"/>
  <c r="V119" i="1"/>
  <c r="V101" i="1"/>
  <c r="AK58" i="1"/>
  <c r="AJ121" i="1"/>
  <c r="AJ103" i="1"/>
  <c r="AO55" i="1"/>
  <c r="AN118" i="1"/>
  <c r="AN100" i="1"/>
  <c r="AU57" i="1"/>
  <c r="Y100" i="1"/>
  <c r="AT59" i="1"/>
  <c r="AJ116" i="1"/>
  <c r="AJ98" i="1"/>
  <c r="AQ55" i="1"/>
  <c r="AG57" i="1"/>
  <c r="T55" i="1"/>
  <c r="S118" i="1"/>
  <c r="S100" i="1"/>
  <c r="AP57" i="1"/>
  <c r="P59" i="1"/>
  <c r="O122" i="1"/>
  <c r="O104" i="1"/>
  <c r="V61" i="1"/>
  <c r="AT54" i="1"/>
  <c r="AD122" i="1"/>
  <c r="AD104" i="1"/>
  <c r="U116" i="1"/>
  <c r="U98" i="1"/>
  <c r="U124" i="1"/>
  <c r="U106" i="1"/>
  <c r="AQ119" i="1"/>
  <c r="AQ101" i="1"/>
  <c r="C101" i="1"/>
  <c r="Q122" i="1"/>
  <c r="Q104" i="1"/>
  <c r="AL118" i="1"/>
  <c r="AL100" i="1"/>
  <c r="Q116" i="1"/>
  <c r="Q98" i="1"/>
  <c r="AH123" i="1"/>
  <c r="AH105" i="1"/>
  <c r="AQ123" i="1"/>
  <c r="AQ105" i="1"/>
  <c r="H106" i="1"/>
  <c r="AT119" i="1"/>
  <c r="AT101" i="1"/>
  <c r="V120" i="1"/>
  <c r="V102" i="1"/>
  <c r="BC102" i="1"/>
  <c r="AR116" i="1"/>
  <c r="AR98" i="1"/>
  <c r="AI117" i="1"/>
  <c r="AI99" i="1"/>
  <c r="AF120" i="1"/>
  <c r="AF102" i="1"/>
  <c r="W121" i="1"/>
  <c r="W103" i="1"/>
  <c r="AX119" i="1"/>
  <c r="AX101" i="1"/>
  <c r="AW120" i="1"/>
  <c r="AW102" i="1"/>
  <c r="AN121" i="1"/>
  <c r="AN103" i="1"/>
  <c r="AE122" i="1"/>
  <c r="AE104" i="1"/>
  <c r="AX120" i="1"/>
  <c r="AX102" i="1"/>
  <c r="V124" i="1"/>
  <c r="V106" i="1"/>
  <c r="AT117" i="1"/>
  <c r="AT99" i="1"/>
  <c r="AG122" i="1"/>
  <c r="AG104" i="1"/>
  <c r="X123" i="1"/>
  <c r="X105" i="1"/>
  <c r="O124" i="1"/>
  <c r="O106" i="1"/>
  <c r="AC124" i="1"/>
  <c r="AC106" i="1"/>
  <c r="I116" i="1"/>
  <c r="I98" i="1"/>
  <c r="D123" i="1"/>
  <c r="D105" i="1"/>
  <c r="BC117" i="1"/>
  <c r="BC99" i="1"/>
  <c r="N118" i="1"/>
  <c r="N100" i="1"/>
  <c r="AX123" i="1"/>
  <c r="AX105" i="1"/>
  <c r="AW124" i="1"/>
  <c r="AW106" i="1"/>
  <c r="G118" i="1"/>
  <c r="G100" i="1"/>
  <c r="M124" i="1"/>
  <c r="M106" i="1"/>
  <c r="R124" i="1"/>
  <c r="R106" i="1"/>
  <c r="G124" i="1"/>
  <c r="G106" i="1"/>
  <c r="Z124" i="1"/>
  <c r="Z106" i="1"/>
  <c r="D122" i="1"/>
  <c r="D104" i="1"/>
  <c r="AK122" i="1"/>
  <c r="AK104" i="1"/>
  <c r="AB123" i="1"/>
  <c r="AB105" i="1"/>
  <c r="S124" i="1"/>
  <c r="S106" i="1"/>
  <c r="K120" i="1"/>
  <c r="K127" i="1" s="1"/>
  <c r="K102" i="1"/>
  <c r="BA105" i="1"/>
  <c r="AR124" i="1"/>
  <c r="AR106" i="1"/>
  <c r="I121" i="1"/>
  <c r="I103" i="1"/>
  <c r="AB118" i="1"/>
  <c r="AB100" i="1"/>
  <c r="S119" i="1"/>
  <c r="S101" i="1"/>
  <c r="R120" i="1"/>
  <c r="R102" i="1"/>
  <c r="AW121" i="1"/>
  <c r="AW103" i="1"/>
  <c r="AN122" i="1"/>
  <c r="AN104" i="1"/>
  <c r="AE123" i="1"/>
  <c r="AE105" i="1"/>
  <c r="O116" i="1"/>
  <c r="O98" i="1"/>
  <c r="AS118" i="1"/>
  <c r="AS100" i="1"/>
  <c r="AR119" i="1"/>
  <c r="AR101" i="1"/>
  <c r="AI120" i="1"/>
  <c r="AI102" i="1"/>
  <c r="E120" i="1"/>
  <c r="E127" i="1" s="1"/>
  <c r="E102" i="1"/>
  <c r="I118" i="1"/>
  <c r="I100" i="1"/>
  <c r="F120" i="1"/>
  <c r="F127" i="1" s="1"/>
  <c r="F102" i="1"/>
  <c r="K124" i="1"/>
  <c r="K106" i="1"/>
  <c r="G121" i="1"/>
  <c r="G103" i="1"/>
  <c r="AF116" i="1"/>
  <c r="AF98" i="1"/>
  <c r="W117" i="1"/>
  <c r="W99" i="1"/>
  <c r="AR120" i="1"/>
  <c r="AR102" i="1"/>
  <c r="AI121" i="1"/>
  <c r="AI103" i="1"/>
  <c r="AG123" i="1"/>
  <c r="AG105" i="1"/>
  <c r="X124" i="1"/>
  <c r="X106" i="1"/>
  <c r="D116" i="1"/>
  <c r="D98" i="1"/>
  <c r="J122" i="1"/>
  <c r="J104" i="1"/>
  <c r="N116" i="1"/>
  <c r="N98" i="1"/>
  <c r="S122" i="1"/>
  <c r="S104" i="1"/>
  <c r="R123" i="1"/>
  <c r="R105" i="1"/>
  <c r="N121" i="1"/>
  <c r="N103" i="1"/>
  <c r="AJ122" i="1"/>
  <c r="AJ104" i="1"/>
  <c r="AR122" i="1"/>
  <c r="AR104" i="1"/>
  <c r="V122" i="1"/>
  <c r="V104" i="1"/>
  <c r="J118" i="1"/>
  <c r="J100" i="1"/>
  <c r="R116" i="1"/>
  <c r="R98" i="1"/>
  <c r="S116" i="1"/>
  <c r="S98" i="1"/>
  <c r="R117" i="1"/>
  <c r="R99" i="1"/>
  <c r="V121" i="1"/>
  <c r="V103" i="1"/>
  <c r="T116" i="1"/>
  <c r="T98" i="1"/>
  <c r="AZ116" i="1"/>
  <c r="AZ98" i="1"/>
  <c r="AN120" i="1"/>
  <c r="AN102" i="1"/>
  <c r="P121" i="1"/>
  <c r="P103" i="1"/>
  <c r="AV121" i="1"/>
  <c r="AV103" i="1"/>
  <c r="AM122" i="1"/>
  <c r="AM104" i="1"/>
  <c r="AT116" i="1"/>
  <c r="AT98" i="1"/>
  <c r="BC116" i="1"/>
  <c r="BC98" i="1"/>
  <c r="BB117" i="1"/>
  <c r="BB99" i="1"/>
  <c r="AP121" i="1"/>
  <c r="AP103" i="1"/>
  <c r="AO122" i="1"/>
  <c r="AO104" i="1"/>
  <c r="AF123" i="1"/>
  <c r="AF105" i="1"/>
  <c r="W124" i="1"/>
  <c r="W106" i="1"/>
  <c r="AK124" i="1"/>
  <c r="AK106" i="1"/>
  <c r="F117" i="1"/>
  <c r="F99" i="1"/>
  <c r="K116" i="1"/>
  <c r="K98" i="1"/>
  <c r="G120" i="1"/>
  <c r="G127" i="1" s="1"/>
  <c r="G102" i="1"/>
  <c r="V118" i="1"/>
  <c r="V100" i="1"/>
  <c r="AP122" i="1"/>
  <c r="AP104" i="1"/>
  <c r="K119" i="1"/>
  <c r="K101" i="1"/>
  <c r="E116" i="1"/>
  <c r="E98" i="1"/>
  <c r="D119" i="1"/>
  <c r="D101" i="1"/>
  <c r="AP124" i="1"/>
  <c r="AP106" i="1"/>
  <c r="AS122" i="1"/>
  <c r="AS104" i="1"/>
  <c r="AJ123" i="1"/>
  <c r="AJ105" i="1"/>
  <c r="AA124" i="1"/>
  <c r="AA106" i="1"/>
  <c r="AE121" i="1"/>
  <c r="AE103" i="1"/>
  <c r="AC123" i="1"/>
  <c r="AC105" i="1"/>
  <c r="T124" i="1"/>
  <c r="T106" i="1"/>
  <c r="AZ106" i="1"/>
  <c r="F122" i="1"/>
  <c r="F104" i="1"/>
  <c r="AQ117" i="1"/>
  <c r="AQ99" i="1"/>
  <c r="H116" i="1"/>
  <c r="H98" i="1"/>
  <c r="Q120" i="1"/>
  <c r="Q102" i="1"/>
  <c r="I119" i="1"/>
  <c r="I101" i="1"/>
  <c r="AU123" i="1"/>
  <c r="AU105" i="1"/>
  <c r="AL117" i="1"/>
  <c r="AL99" i="1"/>
  <c r="H117" i="1"/>
  <c r="H99" i="1"/>
  <c r="AD101" i="1"/>
  <c r="Q117" i="1"/>
  <c r="Q99" i="1"/>
  <c r="H100" i="1"/>
  <c r="H105" i="1"/>
  <c r="AO116" i="1"/>
  <c r="AO98" i="1"/>
  <c r="AF117" i="1"/>
  <c r="AF99" i="1"/>
  <c r="W118" i="1"/>
  <c r="W100" i="1"/>
  <c r="BA102" i="1"/>
  <c r="AR121" i="1"/>
  <c r="AR103" i="1"/>
  <c r="P118" i="1"/>
  <c r="P100" i="1"/>
  <c r="AV118" i="1"/>
  <c r="AV100" i="1"/>
  <c r="AM119" i="1"/>
  <c r="AM101" i="1"/>
  <c r="Q100" i="1"/>
  <c r="AW118" i="1"/>
  <c r="AW100" i="1"/>
  <c r="AN119" i="1"/>
  <c r="AN101" i="1"/>
  <c r="AE120" i="1"/>
  <c r="AE102" i="1"/>
  <c r="AX118" i="1"/>
  <c r="AX100" i="1"/>
  <c r="AS116" i="1"/>
  <c r="AS98" i="1"/>
  <c r="AJ117" i="1"/>
  <c r="AJ99" i="1"/>
  <c r="AA118" i="1"/>
  <c r="AA100" i="1"/>
  <c r="Z119" i="1"/>
  <c r="Z101" i="1"/>
  <c r="BD127" i="1"/>
  <c r="AS117" i="1"/>
  <c r="AS99" i="1"/>
  <c r="AJ118" i="1"/>
  <c r="AJ100" i="1"/>
  <c r="AA119" i="1"/>
  <c r="AA101" i="1"/>
  <c r="Z120" i="1"/>
  <c r="Z102" i="1"/>
  <c r="P122" i="1"/>
  <c r="P104" i="1"/>
  <c r="AV122" i="1"/>
  <c r="AV104" i="1"/>
  <c r="AM123" i="1"/>
  <c r="AM105" i="1"/>
  <c r="W116" i="1"/>
  <c r="W98" i="1"/>
  <c r="BA100" i="1"/>
  <c r="AZ101" i="1"/>
  <c r="AT123" i="1"/>
  <c r="AT105" i="1"/>
  <c r="I124" i="1"/>
  <c r="I106" i="1"/>
  <c r="N123" i="1"/>
  <c r="N105" i="1"/>
  <c r="M122" i="1"/>
  <c r="M104" i="1"/>
  <c r="K121" i="1"/>
  <c r="K103" i="1"/>
  <c r="E119" i="1"/>
  <c r="E101" i="1"/>
  <c r="AN116" i="1"/>
  <c r="AN98" i="1"/>
  <c r="AE117" i="1"/>
  <c r="AE99" i="1"/>
  <c r="AC119" i="1"/>
  <c r="AC101" i="1"/>
  <c r="T120" i="1"/>
  <c r="T102" i="1"/>
  <c r="AZ102" i="1"/>
  <c r="AO123" i="1"/>
  <c r="AO105" i="1"/>
  <c r="AF124" i="1"/>
  <c r="AF106" i="1"/>
  <c r="G123" i="1"/>
  <c r="G105" i="1"/>
  <c r="AA122" i="1"/>
  <c r="AA104" i="1"/>
  <c r="Z123" i="1"/>
  <c r="Z105" i="1"/>
  <c r="K122" i="1"/>
  <c r="K104" i="1"/>
  <c r="AK121" i="1"/>
  <c r="AK103" i="1"/>
  <c r="AZ104" i="1"/>
  <c r="F116" i="1"/>
  <c r="F98" i="1"/>
  <c r="AC121" i="1"/>
  <c r="AC103" i="1"/>
  <c r="S123" i="1"/>
  <c r="S105" i="1"/>
  <c r="G119" i="1"/>
  <c r="G101" i="1"/>
  <c r="N120" i="1"/>
  <c r="N102" i="1"/>
  <c r="I123" i="1"/>
  <c r="I105" i="1"/>
  <c r="AT124" i="1"/>
  <c r="AT106" i="1"/>
  <c r="V117" i="1"/>
  <c r="V99" i="1"/>
  <c r="AX121" i="1"/>
  <c r="AX103" i="1"/>
  <c r="AW122" i="1"/>
  <c r="AW104" i="1"/>
  <c r="AN123" i="1"/>
  <c r="AN105" i="1"/>
  <c r="AE124" i="1"/>
  <c r="AE106" i="1"/>
  <c r="AS124" i="1"/>
  <c r="AS106" i="1"/>
  <c r="N117" i="1"/>
  <c r="N99" i="1"/>
  <c r="J121" i="1"/>
  <c r="J103" i="1"/>
  <c r="D121" i="1"/>
  <c r="D103" i="1"/>
  <c r="AX122" i="1"/>
  <c r="AX104" i="1"/>
  <c r="I117" i="1"/>
  <c r="I99" i="1"/>
  <c r="N119" i="1"/>
  <c r="N101" i="1"/>
  <c r="AG124" i="1"/>
  <c r="AG106" i="1"/>
  <c r="M116" i="1"/>
  <c r="M98" i="1"/>
  <c r="AX124" i="1"/>
  <c r="AX106" i="1"/>
  <c r="BA104" i="1"/>
  <c r="AR123" i="1"/>
  <c r="AR105" i="1"/>
  <c r="AI124" i="1"/>
  <c r="AI106" i="1"/>
  <c r="AM121" i="1"/>
  <c r="AM103" i="1"/>
  <c r="AK123" i="1"/>
  <c r="AK105" i="1"/>
  <c r="AB124" i="1"/>
  <c r="AB106" i="1"/>
  <c r="N122" i="1"/>
  <c r="N104" i="1"/>
  <c r="BA117" i="1"/>
  <c r="BA99" i="1"/>
  <c r="AR118" i="1"/>
  <c r="AR100" i="1"/>
  <c r="AI119" i="1"/>
  <c r="AI101" i="1"/>
  <c r="AG121" i="1"/>
  <c r="AG103" i="1"/>
  <c r="X122" i="1"/>
  <c r="X104" i="1"/>
  <c r="O123" i="1"/>
  <c r="O105" i="1"/>
  <c r="AE116" i="1"/>
  <c r="AE98" i="1"/>
  <c r="AC118" i="1"/>
  <c r="AC100" i="1"/>
  <c r="T119" i="1"/>
  <c r="T101" i="1"/>
  <c r="S120" i="1"/>
  <c r="S102" i="1"/>
  <c r="R121" i="1"/>
  <c r="R103" i="1"/>
  <c r="M119" i="1"/>
  <c r="M101" i="1"/>
  <c r="J116" i="1"/>
  <c r="J98" i="1"/>
  <c r="M123" i="1"/>
  <c r="M105" i="1"/>
  <c r="N124" i="1"/>
  <c r="N106" i="1"/>
  <c r="E118" i="1"/>
  <c r="E100" i="1"/>
  <c r="P116" i="1"/>
  <c r="P98" i="1"/>
  <c r="AV116" i="1"/>
  <c r="AV98" i="1"/>
  <c r="AM117" i="1"/>
  <c r="AM99" i="1"/>
  <c r="AK119" i="1"/>
  <c r="AK101" i="1"/>
  <c r="AB120" i="1"/>
  <c r="AB102" i="1"/>
  <c r="S121" i="1"/>
  <c r="S103" i="1"/>
  <c r="R122" i="1"/>
  <c r="R104" i="1"/>
  <c r="AW123" i="1"/>
  <c r="AW105" i="1"/>
  <c r="AN124" i="1"/>
  <c r="AN106" i="1"/>
  <c r="E121" i="1"/>
  <c r="E103" i="1"/>
  <c r="D124" i="1"/>
  <c r="D106" i="1"/>
  <c r="AI122" i="1"/>
  <c r="AI104" i="1"/>
  <c r="I120" i="1"/>
  <c r="I127" i="1" s="1"/>
  <c r="I102" i="1"/>
  <c r="AA123" i="1"/>
  <c r="AA105" i="1"/>
  <c r="AS121" i="1"/>
  <c r="AS103" i="1"/>
  <c r="AI123" i="1"/>
  <c r="AI105" i="1"/>
  <c r="AT122" i="1"/>
  <c r="AT104" i="1"/>
  <c r="E117" i="1"/>
  <c r="E99" i="1"/>
  <c r="D120" i="1"/>
  <c r="D127" i="1" s="1"/>
  <c r="D102" i="1"/>
  <c r="E123" i="1"/>
  <c r="E105" i="1"/>
  <c r="F119" i="1"/>
  <c r="F101" i="1"/>
  <c r="AP120" i="1"/>
  <c r="AP102" i="1"/>
  <c r="P123" i="1"/>
  <c r="P105" i="1"/>
  <c r="AV123" i="1"/>
  <c r="AV105" i="1"/>
  <c r="AM124" i="1"/>
  <c r="AM106" i="1"/>
  <c r="K118" i="1"/>
  <c r="K100" i="1"/>
  <c r="G122" i="1"/>
  <c r="G104" i="1"/>
  <c r="G117" i="1"/>
  <c r="G99" i="1"/>
  <c r="F123" i="1"/>
  <c r="F105" i="1"/>
  <c r="AT118" i="1"/>
  <c r="AT100" i="1"/>
  <c r="F118" i="1"/>
  <c r="F100" i="1"/>
  <c r="E122" i="1"/>
  <c r="E104" i="1"/>
  <c r="AP123" i="1"/>
  <c r="AP105" i="1"/>
  <c r="AO124" i="1"/>
  <c r="AO106" i="1"/>
  <c r="J117" i="1"/>
  <c r="J99" i="1"/>
  <c r="E124" i="1"/>
  <c r="E106" i="1"/>
  <c r="G116" i="1"/>
  <c r="G98" i="1"/>
  <c r="K117" i="1"/>
  <c r="K99" i="1"/>
  <c r="AC122" i="1"/>
  <c r="AC104" i="1"/>
  <c r="T123" i="1"/>
  <c r="T105" i="1"/>
  <c r="AZ105" i="1"/>
  <c r="AS123" i="1"/>
  <c r="AS105" i="1"/>
  <c r="AJ124" i="1"/>
  <c r="AJ106" i="1"/>
  <c r="K123" i="1"/>
  <c r="K105" i="1"/>
  <c r="P117" i="1"/>
  <c r="P99" i="1"/>
  <c r="AV117" i="1"/>
  <c r="AV99" i="1"/>
  <c r="AM118" i="1"/>
  <c r="AM100" i="1"/>
  <c r="AK120" i="1"/>
  <c r="AK102" i="1"/>
  <c r="AB121" i="1"/>
  <c r="AB103" i="1"/>
  <c r="AP116" i="1"/>
  <c r="AP98" i="1"/>
  <c r="AO117" i="1"/>
  <c r="AO99" i="1"/>
  <c r="AF118" i="1"/>
  <c r="AF100" i="1"/>
  <c r="W119" i="1"/>
  <c r="W101" i="1"/>
  <c r="AP117" i="1"/>
  <c r="AP99" i="1"/>
  <c r="AG118" i="1"/>
  <c r="AG100" i="1"/>
  <c r="X119" i="1"/>
  <c r="X101" i="1"/>
  <c r="O120" i="1"/>
  <c r="O102" i="1"/>
  <c r="AG119" i="1"/>
  <c r="AG101" i="1"/>
  <c r="AC116" i="1"/>
  <c r="AC98" i="1"/>
  <c r="T117" i="1"/>
  <c r="T99" i="1"/>
  <c r="AZ117" i="1"/>
  <c r="AZ99" i="1"/>
  <c r="V123" i="1"/>
  <c r="V105" i="1"/>
  <c r="AC117" i="1"/>
  <c r="AC99" i="1"/>
  <c r="T118" i="1"/>
  <c r="T100" i="1"/>
  <c r="AZ100" i="1"/>
  <c r="AO121" i="1"/>
  <c r="AO103" i="1"/>
  <c r="AF122" i="1"/>
  <c r="AF104" i="1"/>
  <c r="W123" i="1"/>
  <c r="W105" i="1"/>
  <c r="AM116" i="1"/>
  <c r="AM98" i="1"/>
  <c r="AK118" i="1"/>
  <c r="AK100" i="1"/>
  <c r="AA120" i="1"/>
  <c r="AA102" i="1"/>
  <c r="Z121" i="1"/>
  <c r="Z103" i="1"/>
  <c r="F124" i="1"/>
  <c r="F106" i="1"/>
  <c r="D118" i="1"/>
  <c r="D100" i="1"/>
  <c r="I122" i="1"/>
  <c r="I104" i="1"/>
  <c r="D117" i="1"/>
  <c r="D99" i="1"/>
  <c r="M118" i="1"/>
  <c r="M100" i="1"/>
  <c r="X116" i="1"/>
  <c r="X98" i="1"/>
  <c r="O117" i="1"/>
  <c r="O99" i="1"/>
  <c r="AS119" i="1"/>
  <c r="AS101" i="1"/>
  <c r="AJ120" i="1"/>
  <c r="AJ102" i="1"/>
  <c r="AA121" i="1"/>
  <c r="AA103" i="1"/>
  <c r="Z122" i="1"/>
  <c r="Z104" i="1"/>
  <c r="Y105" i="1"/>
  <c r="P124" i="1"/>
  <c r="P106" i="1"/>
  <c r="AV124" i="1"/>
  <c r="AV106" i="1"/>
  <c r="M121" i="1"/>
  <c r="M103" i="1"/>
  <c r="F121" i="1"/>
  <c r="F103" i="1"/>
  <c r="T122" i="1"/>
  <c r="T104" i="1"/>
  <c r="AB122" i="1"/>
  <c r="AB104" i="1"/>
  <c r="M117" i="1"/>
  <c r="M99" i="1"/>
  <c r="J124" i="1"/>
  <c r="J106" i="1"/>
  <c r="J123" i="1"/>
  <c r="J105" i="1"/>
  <c r="AH127" i="1"/>
  <c r="BA127" i="1"/>
  <c r="C121" i="1"/>
  <c r="AH119" i="1"/>
  <c r="AQ127" i="1"/>
  <c r="BC127" i="1"/>
  <c r="L120" i="1"/>
  <c r="L127" i="1" s="1"/>
  <c r="AB119" i="1"/>
  <c r="J120" i="1"/>
  <c r="J127" i="1" s="1"/>
  <c r="AW119" i="1"/>
  <c r="Q119" i="1"/>
  <c r="H119" i="1"/>
  <c r="AY127" i="1" l="1"/>
  <c r="Y127" i="1"/>
  <c r="AU127" i="1"/>
  <c r="U127" i="1"/>
  <c r="AD127" i="1"/>
  <c r="Q127" i="1"/>
  <c r="AJ127" i="1"/>
  <c r="R127" i="1"/>
  <c r="AA127" i="1"/>
  <c r="AP127" i="1"/>
  <c r="AE127" i="1"/>
  <c r="AN127" i="1"/>
  <c r="AR127" i="1"/>
  <c r="AI127" i="1"/>
  <c r="V127" i="1"/>
  <c r="AF127" i="1"/>
  <c r="AV127" i="1"/>
  <c r="S127" i="1"/>
  <c r="P127" i="1"/>
  <c r="AW127" i="1"/>
  <c r="AO127" i="1"/>
  <c r="AS127" i="1"/>
  <c r="AB127" i="1"/>
  <c r="AG127" i="1"/>
  <c r="AM127" i="1"/>
  <c r="O127" i="1"/>
  <c r="N127" i="1"/>
  <c r="Z127" i="1"/>
  <c r="AX127" i="1"/>
  <c r="X127" i="1"/>
  <c r="AT127" i="1"/>
  <c r="AK127" i="1"/>
  <c r="T127" i="1"/>
  <c r="W127" i="1"/>
  <c r="AC127" i="1"/>
  <c r="H55" i="24" l="1"/>
  <c r="I55" i="24" s="1"/>
  <c r="J55" i="24" s="1"/>
  <c r="M55" i="24" l="1"/>
  <c r="J58" i="24"/>
</calcChain>
</file>

<file path=xl/sharedStrings.xml><?xml version="1.0" encoding="utf-8"?>
<sst xmlns="http://schemas.openxmlformats.org/spreadsheetml/2006/main" count="810" uniqueCount="224">
  <si>
    <t>Week number</t>
  </si>
  <si>
    <t>Week ended</t>
  </si>
  <si>
    <r>
      <t>Deaths involving COVID-19, all ages</t>
    </r>
    <r>
      <rPr>
        <b/>
        <vertAlign val="superscript"/>
        <sz val="10"/>
        <rFont val="Arial"/>
        <family val="2"/>
      </rPr>
      <t>1</t>
    </r>
  </si>
  <si>
    <r>
      <t xml:space="preserve">Persons </t>
    </r>
    <r>
      <rPr>
        <b/>
        <vertAlign val="superscript"/>
        <sz val="10"/>
        <rFont val="Arial"/>
        <family val="2"/>
      </rPr>
      <t>4</t>
    </r>
  </si>
  <si>
    <t/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</si>
  <si>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</si>
  <si>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</si>
  <si>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</si>
  <si>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</si>
  <si>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</si>
  <si>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</si>
  <si>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</si>
  <si>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</si>
  <si>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</si>
  <si>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</si>
  <si>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</si>
  <si>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</si>
  <si>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</si>
  <si>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</si>
  <si>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</si>
  <si>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</si>
  <si>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</si>
  <si>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</si>
  <si>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</si>
  <si>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</si>
  <si>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</si>
  <si>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Aggregate age groups</t>
  </si>
  <si>
    <t>Age 0-9</t>
  </si>
  <si>
    <t>Age 10-19</t>
  </si>
  <si>
    <t>Age 20-29</t>
  </si>
  <si>
    <t>Age 30-39</t>
  </si>
  <si>
    <t>Age 40-49</t>
  </si>
  <si>
    <t>Age 50-59</t>
  </si>
  <si>
    <t>Age 60-69</t>
  </si>
  <si>
    <t>Age 70-79</t>
  </si>
  <si>
    <t>Age 80+</t>
  </si>
  <si>
    <t>Total</t>
  </si>
  <si>
    <t>Start Row</t>
  </si>
  <si>
    <t>Mortality Rate by age</t>
  </si>
  <si>
    <t>75_35</t>
  </si>
  <si>
    <t>75_45</t>
  </si>
  <si>
    <t>75_55</t>
  </si>
  <si>
    <t>75_65</t>
  </si>
  <si>
    <t>75_Target</t>
  </si>
  <si>
    <t>Predicted</t>
  </si>
  <si>
    <t>Objective function</t>
  </si>
  <si>
    <t xml:space="preserve">Total </t>
  </si>
  <si>
    <t>Actual</t>
  </si>
  <si>
    <t>Residue</t>
  </si>
  <si>
    <t>Prediction</t>
  </si>
  <si>
    <t>Weighted Average of Gompertz Models</t>
  </si>
  <si>
    <t>Input = mortality rates of age 30-39, age 50-59, age 60-69</t>
  </si>
  <si>
    <t>Testing data (out of sample)</t>
  </si>
  <si>
    <t xml:space="preserve">Training data </t>
  </si>
  <si>
    <t>Use Solver to find best parameters</t>
  </si>
  <si>
    <t>Model 70-79</t>
  </si>
  <si>
    <t>Model 80+</t>
  </si>
  <si>
    <t>Submodel weights</t>
  </si>
  <si>
    <t>mean absolute error</t>
  </si>
  <si>
    <t>mean absolute percentage error</t>
  </si>
  <si>
    <t>England and Wales</t>
  </si>
  <si>
    <t>Proportion of deaths</t>
  </si>
  <si>
    <t>Mortality Ratio by age (Reference age 50-59)</t>
  </si>
  <si>
    <t>Log mortality ratio by age</t>
  </si>
  <si>
    <t>Alpha (Gradient of mortality rate by age)</t>
  </si>
  <si>
    <t>Ratio</t>
  </si>
  <si>
    <t>Age 0-49</t>
  </si>
  <si>
    <t>Age 40-59</t>
  </si>
  <si>
    <t>40-49</t>
  </si>
  <si>
    <t>50-59</t>
  </si>
  <si>
    <t>60-69</t>
  </si>
  <si>
    <t>70-79</t>
  </si>
  <si>
    <t>40-59</t>
  </si>
  <si>
    <t>Population</t>
  </si>
  <si>
    <t>80 vs 40-59</t>
  </si>
  <si>
    <t>30-39</t>
  </si>
  <si>
    <t>80 vs 60-69</t>
  </si>
  <si>
    <t>80 vs 50-69</t>
  </si>
  <si>
    <t>Age 50-69</t>
  </si>
  <si>
    <t>70-79 vs 50-59</t>
  </si>
  <si>
    <t>20-39</t>
  </si>
  <si>
    <t>0-19</t>
  </si>
  <si>
    <t>60-79</t>
  </si>
  <si>
    <t>80+_Target</t>
  </si>
  <si>
    <t>Model 80+ (full year)</t>
  </si>
  <si>
    <t>Mar - 5 Dec</t>
  </si>
  <si>
    <t>Risk multiplier</t>
  </si>
  <si>
    <t>Age &lt;80</t>
  </si>
  <si>
    <t>https://www.ons.gov.uk/peoplepopulationandcommunity/birthsdeathsandmarriages/deaths/datasets/weeklyprovisionalfiguresondeathsregisteredinenglandandwales</t>
  </si>
  <si>
    <t>Covid-19 - Weekly registrations</t>
  </si>
  <si>
    <t>Weekly Change %</t>
  </si>
  <si>
    <t>80 vs 70-79</t>
  </si>
  <si>
    <t>80 vs &lt;80</t>
  </si>
  <si>
    <t>Replicate environment pre-8 Dec</t>
  </si>
  <si>
    <t>Idea is based on mortality of younger age groups is predictive of older age groups</t>
  </si>
  <si>
    <t>Use Solver to find best parameters (minimise K22 by altering B4, C4, D4)</t>
  </si>
  <si>
    <t>Variable Importance</t>
  </si>
  <si>
    <t>Good sign as sum up close to 1</t>
  </si>
  <si>
    <t>Mortality rates</t>
  </si>
  <si>
    <t>Average Mortality Ratio</t>
  </si>
  <si>
    <t>A/E</t>
  </si>
  <si>
    <t>Residue % spread</t>
  </si>
  <si>
    <t>Standard Deviation of %</t>
  </si>
  <si>
    <t>Average</t>
  </si>
  <si>
    <t>Average error</t>
  </si>
  <si>
    <t>Out of sample/Prediction</t>
  </si>
  <si>
    <t>Prediction Lower 95% CI</t>
  </si>
  <si>
    <t>Prediction Upper 95% CI</t>
  </si>
  <si>
    <t>A/E upper</t>
  </si>
  <si>
    <t>A/E lower</t>
  </si>
  <si>
    <t>A v E</t>
  </si>
  <si>
    <t>80+ deaths</t>
  </si>
  <si>
    <t>Expected</t>
  </si>
  <si>
    <t>A/E 95% Lower CI</t>
  </si>
  <si>
    <t>A/E  95% Upper CI</t>
  </si>
  <si>
    <t>Significantly different from early January onwards</t>
  </si>
  <si>
    <t>Output from Counterfactual predictive modelling</t>
  </si>
  <si>
    <t>Input = mortality rates of age 30-39, 40-49, 50-59, 60-69</t>
  </si>
  <si>
    <t>Use Solver to find best parameters (minimise K22 by altering B4, C4, D4, E4)</t>
  </si>
  <si>
    <t>Age 80+ Counterfactual Modelling (cycle starting 8 Jan 2021, 4 age inputs)</t>
  </si>
  <si>
    <t>Age 80+ Counterfactual Modelling (cycle starting 8 Jan 2021, 3 age inputs)</t>
  </si>
  <si>
    <t>Input = mortality rates of age 30-39, 40-49, 50-59</t>
  </si>
  <si>
    <t xml:space="preserve">Actual </t>
  </si>
  <si>
    <t>Mortality Ratio</t>
  </si>
  <si>
    <t>Input = mortality rates of age  50-59</t>
  </si>
  <si>
    <t>alpha derived from data</t>
  </si>
  <si>
    <t>Age 85+</t>
  </si>
  <si>
    <t>Model R1 - Linear Regression</t>
  </si>
  <si>
    <t>Model R2 - Mortality Ratio</t>
  </si>
  <si>
    <t>Model R3 - Simple Gompertz</t>
  </si>
  <si>
    <t>Model R4 - Gompertz Network</t>
  </si>
  <si>
    <t>MSE</t>
  </si>
  <si>
    <t>Model R4 - Lower 95% CI</t>
  </si>
  <si>
    <t>Model R4 - Upper 95% CI</t>
  </si>
  <si>
    <t>Registered Deaths: Comparison of predictive models</t>
  </si>
  <si>
    <t>ONS Deaths: Actual vs Expected of age 80+ mortality</t>
  </si>
  <si>
    <t>Actual vs Predicted ONS Deaths in age 80+</t>
  </si>
  <si>
    <t>A/E Lower 95% CI</t>
  </si>
  <si>
    <t>A/E  Upper 95% CI</t>
  </si>
  <si>
    <t>Expected Lower 95% CI</t>
  </si>
  <si>
    <t>Expected Upper 95% CI</t>
  </si>
  <si>
    <t>% Mortality Improvement of Hospital deaths</t>
  </si>
  <si>
    <t>% Mortality Improvement of Registered deaths</t>
  </si>
  <si>
    <t>% Antibody Positivity for period 22 Dec to 18 Jan</t>
  </si>
  <si>
    <t>% Antibody Positivity for period 5 Jan to 1 Feb</t>
  </si>
  <si>
    <t>% Vaccination</t>
  </si>
  <si>
    <t>% Antibody Positivity (by median date)</t>
  </si>
  <si>
    <t>% Mortality Improvement of Hospital deaths - Upper 95% CI</t>
  </si>
  <si>
    <t>% Mortality Improvement of Hospital deaths - Lower 95% CI</t>
  </si>
  <si>
    <t>alpha</t>
  </si>
  <si>
    <t>Gompertz values</t>
  </si>
  <si>
    <t>Predictions</t>
  </si>
  <si>
    <t>Counterfactual Modelling of mortality in ages 80+ (Model R2, Mortality Ratio)</t>
  </si>
  <si>
    <t>Counterfactual Modelling of mortality in ages 80+ (Model R3, Simple Gompertz)</t>
  </si>
  <si>
    <t>Counterfactual Modelling of mortality in ages 80+ (Model R4, Gompertz Network)</t>
  </si>
  <si>
    <t>Counterfactual Modelling of mortality in ages 80+ (Model R5, Lasso Regularised Regression)</t>
  </si>
  <si>
    <t>&lt;&lt; Click to go back to "Contents"</t>
  </si>
  <si>
    <t>Purpose of this spreadsheet</t>
  </si>
  <si>
    <t>The information provided in this file is intended to be read alongside the following publications:</t>
  </si>
  <si>
    <t>2. "Mortality Impact of COVID-19 Vaccination in England: Counterfactual Insights from Gompertz to Machine Learning"</t>
  </si>
  <si>
    <t>Use Excel's "Solver" tool to find best parameters (minimise K22 by altering B4, C4, D4, E4)</t>
  </si>
  <si>
    <t>Counterfactual Modelling of Mortality in Ages 80+ in England</t>
  </si>
  <si>
    <t>3. Shows how the mortality changes/improvement after 8 December 2020 is estimated using an actuarial "actual vs expected" approach</t>
  </si>
  <si>
    <t>2. Demonstrates the application of the data science framework of train, test and predict, in estimating expected mortality of ages 80+ under counterfactual scenarios</t>
  </si>
  <si>
    <t xml:space="preserve">1. Training data </t>
  </si>
  <si>
    <t>2. Testing data (out of sample)</t>
  </si>
  <si>
    <t>3. Prediction</t>
  </si>
  <si>
    <t xml:space="preserve">The views expressed in this publication are those of invited contributors and not necessarily those of the Institute and Faculty of Actuaries. </t>
  </si>
  <si>
    <t xml:space="preserve">The Institute and Faculty of Actuaries do not endorse any of the views stated, nor any claims or representations made in this publication and </t>
  </si>
  <si>
    <t xml:space="preserve">accept no responsibility or liability to any person for loss or damage suffered as a consequence of their placing reliance upon any view, claim or representation made in this publication. </t>
  </si>
  <si>
    <t xml:space="preserve">The information and expressions of opinion contained in this publication are not intended to be a comprehensive study, nor to provide actuarial advice or advice of any nature and </t>
  </si>
  <si>
    <t xml:space="preserve">should not be treated as a substitute for specific advice concerning individual situations. </t>
  </si>
  <si>
    <t>On no account may any part of this publication be reproduced without the written permission of the Institute and Faculty of Actuaries.</t>
  </si>
  <si>
    <t>John Ng</t>
  </si>
  <si>
    <t>Scott Reid</t>
  </si>
  <si>
    <t>wui_hua@cantab.net</t>
  </si>
  <si>
    <t>scott.reid@uk.zurich.com</t>
  </si>
  <si>
    <t>Contact and Feedback</t>
  </si>
  <si>
    <t>We welcome feedbacks from users</t>
  </si>
  <si>
    <t>Disclaimer</t>
  </si>
  <si>
    <t>How to use this spreadsheet</t>
  </si>
  <si>
    <t>1. ONS registered deaths data is extracted into "Deaths" tab, which is converted into mortality rates by age groups</t>
  </si>
  <si>
    <t>2. The above mortality rates feed into the modelling sheets, namely "R1_LR", "R2_MortalityRatio", "R3_SimpleGompertz", "R4_GompertzNetwork" and "R5_Lasso".</t>
  </si>
  <si>
    <t>3. Once the models are fitted, their performance are evaluated under "2. Testing data (out of sample)" and the models are used in "3. Prediction" and "4. Actual vs Expected"</t>
  </si>
  <si>
    <t>Population of ages 80+</t>
  </si>
  <si>
    <t>1. Open-access of the mortality models (ONS COVID-19 registered deaths) presented in our research</t>
  </si>
  <si>
    <t>Contents</t>
  </si>
  <si>
    <t>Description</t>
  </si>
  <si>
    <t>Deaths</t>
  </si>
  <si>
    <t>R1_LR</t>
  </si>
  <si>
    <t>R2_Mortality Ratio</t>
  </si>
  <si>
    <t>1. COVID-19 vaccination, antibody level and mortality impact in England</t>
  </si>
  <si>
    <t>R3_SimpleGompertz</t>
  </si>
  <si>
    <t>R5_Lasso</t>
  </si>
  <si>
    <t>Comparison</t>
  </si>
  <si>
    <t xml:space="preserve">ONS COVID-19 weekly registered deaths </t>
  </si>
  <si>
    <t>Model R1: Linear Regression</t>
  </si>
  <si>
    <t>Model R2: Mortality Ratio</t>
  </si>
  <si>
    <t>Model R3: Simple Gompertz</t>
  </si>
  <si>
    <t>Model R5: Lasso regularised regression</t>
  </si>
  <si>
    <t>Model R4: Gompertz Network</t>
  </si>
  <si>
    <t>Comparison of models R1, R2, R3, R4, R5</t>
  </si>
  <si>
    <t>In each of these sheets, the section "1. Training" uses the mortality rates of younger ages to fit a model to predict the target mortality rate of ages 80+.</t>
  </si>
  <si>
    <t>R4_GompertzNetwork</t>
  </si>
  <si>
    <t>Model R5 - Lasso</t>
  </si>
  <si>
    <t>Counterfactual Modelling of mortality in ages 80+ (Model R1, Linear Regression)</t>
  </si>
  <si>
    <t>Weights</t>
  </si>
  <si>
    <t>Week Ended</t>
  </si>
  <si>
    <t>Residual</t>
  </si>
  <si>
    <t>Residual % spread</t>
  </si>
  <si>
    <t>4. Actual vs Expected</t>
  </si>
  <si>
    <t>The Excel's Solver tool was used in H1. Set "Objective" = Mean Average Percentage Error (MAPE) to "min", by changing variables which are the weights in the model.</t>
  </si>
  <si>
    <t>Weights are calculated using "glmnet" / lasso in R, see "Counterfactual_modelling.R"</t>
  </si>
  <si>
    <t>Train and Test MAPE is slightly different from those published in paper "Mortality Impact of COVID-19 Vaccination in England" due to different weightings</t>
  </si>
  <si>
    <t>The results in this spreadsheet should be interpreted in light of the data sources, assumptions and limitations outlined in the research paper</t>
  </si>
  <si>
    <t>Notes</t>
  </si>
  <si>
    <t>3. The numbers presented in model R1 could be different from those in "Mortality Impact of COVID-19 Vaccination in England" paper due to different weightings</t>
  </si>
  <si>
    <t>1. ONS registered deaths data source</t>
  </si>
  <si>
    <t>https://www.ons.gov.uk/peoplepopulationandcommunity/populationandmigration/populationestimates/datasets/populationestimatesforukenglandandwalesscotlandandnorthernireland</t>
  </si>
  <si>
    <t>2. Population data source (mid-2019)</t>
  </si>
  <si>
    <t>TAS Compliance</t>
  </si>
  <si>
    <t>This paper presents COVID-19 mortality models under counterfactual scenarios, hence enabling provision of a view on mortality impact after vaccination.</t>
  </si>
  <si>
    <t xml:space="preserve">It complies with the principles in the Financial Reporting Council’s Technical Actuarial Standard “TAS 100: Principles for Technical Actuarial Work”. </t>
  </si>
  <si>
    <r>
      <t>Any person using this paper should exercise judgement over its suitability and relevance for their purpose.</t>
    </r>
    <r>
      <rPr>
        <sz val="11"/>
        <color theme="1"/>
        <rFont val="Calibri"/>
        <family val="2"/>
        <scheme val="minor"/>
      </rPr>
      <t>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</si>
</sst>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General_)"/>
    <numFmt numFmtId="165" formatCode="0.0%"/>
    <numFmt numFmtId="166" formatCode="0.0000000"/>
    <numFmt numFmtId="167" formatCode="0.00000"/>
    <numFmt numFmtId="168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2"/>
      <color rgb="FF59595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11">
    <xf numFmtId="0" fontId="0" fillId="0" borderId="0" xfId="0"/>
    <xf numFmtId="164" fontId="4" fillId="0" borderId="1" xfId="2" applyFont="1" applyBorder="1"/>
    <xf numFmtId="164" fontId="5" fillId="0" borderId="0" xfId="2" applyFont="1"/>
    <xf numFmtId="164" fontId="5" fillId="0" borderId="1" xfId="2" quotePrefix="1" applyFont="1" applyBorder="1" applyAlignment="1">
      <alignment horizontal="right"/>
    </xf>
    <xf numFmtId="164" fontId="4" fillId="0" borderId="0" xfId="2" applyFont="1"/>
    <xf numFmtId="164" fontId="5" fillId="0" borderId="0" xfId="2" applyFont="1" applyAlignment="1">
      <alignment wrapText="1"/>
    </xf>
    <xf numFmtId="15" fontId="5" fillId="0" borderId="0" xfId="2" applyNumberFormat="1" applyFont="1" applyAlignment="1">
      <alignment horizontal="right"/>
    </xf>
    <xf numFmtId="164" fontId="5" fillId="0" borderId="2" xfId="2" applyFont="1" applyBorder="1" applyAlignment="1">
      <alignment wrapText="1"/>
    </xf>
    <xf numFmtId="164" fontId="5" fillId="0" borderId="2" xfId="2" applyFont="1" applyBorder="1" applyAlignment="1">
      <alignment horizontal="right"/>
    </xf>
    <xf numFmtId="0" fontId="0" fillId="0" borderId="2" xfId="0" applyBorder="1"/>
    <xf numFmtId="164" fontId="5" fillId="0" borderId="2" xfId="2" applyFont="1" applyBorder="1"/>
    <xf numFmtId="164" fontId="5" fillId="0" borderId="0" xfId="2" applyFont="1" applyAlignment="1">
      <alignment horizontal="left" wrapText="1"/>
    </xf>
    <xf numFmtId="0" fontId="0" fillId="0" borderId="0" xfId="0" applyAlignment="1">
      <alignment horizontal="right"/>
    </xf>
    <xf numFmtId="0" fontId="0" fillId="0" borderId="3" xfId="0" applyBorder="1"/>
    <xf numFmtId="164" fontId="5" fillId="0" borderId="3" xfId="2" applyFont="1" applyBorder="1"/>
    <xf numFmtId="164" fontId="4" fillId="0" borderId="0" xfId="2" applyFont="1" applyAlignment="1">
      <alignment horizontal="left" vertical="center"/>
    </xf>
    <xf numFmtId="164" fontId="5" fillId="0" borderId="0" xfId="2" applyFont="1" applyAlignment="1">
      <alignment vertical="center"/>
    </xf>
    <xf numFmtId="3" fontId="5" fillId="0" borderId="0" xfId="3" applyNumberFormat="1"/>
    <xf numFmtId="3" fontId="5" fillId="0" borderId="0" xfId="3" applyNumberFormat="1" applyAlignment="1">
      <alignment horizontal="right"/>
    </xf>
    <xf numFmtId="3" fontId="5" fillId="0" borderId="0" xfId="3" applyNumberFormat="1" applyBorder="1" applyAlignment="1">
      <alignment horizontal="right"/>
    </xf>
    <xf numFmtId="3" fontId="5" fillId="0" borderId="0" xfId="2" applyNumberFormat="1" applyFont="1"/>
    <xf numFmtId="3" fontId="0" fillId="0" borderId="0" xfId="0" applyNumberFormat="1" applyAlignment="1">
      <alignment horizontal="right"/>
    </xf>
    <xf numFmtId="3" fontId="5" fillId="0" borderId="0" xfId="3" applyNumberFormat="1" applyFont="1" applyFill="1" applyAlignment="1">
      <alignment horizontal="right"/>
    </xf>
    <xf numFmtId="3" fontId="5" fillId="0" borderId="0" xfId="3" applyNumberFormat="1" applyFont="1" applyFill="1" applyBorder="1" applyAlignment="1">
      <alignment horizontal="right"/>
    </xf>
    <xf numFmtId="3" fontId="0" fillId="0" borderId="0" xfId="0" applyNumberFormat="1"/>
    <xf numFmtId="164" fontId="4" fillId="0" borderId="0" xfId="2" applyFont="1" applyAlignment="1">
      <alignment horizontal="left" wrapText="1"/>
    </xf>
    <xf numFmtId="164" fontId="4" fillId="0" borderId="0" xfId="2" applyFont="1" applyAlignment="1">
      <alignment wrapText="1"/>
    </xf>
    <xf numFmtId="164" fontId="5" fillId="0" borderId="0" xfId="2" quotePrefix="1" applyFont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15" fontId="0" fillId="0" borderId="0" xfId="0" applyNumberFormat="1"/>
    <xf numFmtId="0" fontId="0" fillId="2" borderId="0" xfId="0" applyFill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2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164" fontId="5" fillId="0" borderId="0" xfId="2" applyFont="1" applyFill="1" applyBorder="1" applyAlignment="1">
      <alignment horizontal="right"/>
    </xf>
    <xf numFmtId="0" fontId="0" fillId="0" borderId="0" xfId="0" applyFill="1"/>
    <xf numFmtId="9" fontId="0" fillId="0" borderId="0" xfId="0" applyNumberFormat="1"/>
    <xf numFmtId="0" fontId="2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wrapText="1"/>
    </xf>
    <xf numFmtId="165" fontId="0" fillId="0" borderId="0" xfId="1" applyNumberFormat="1" applyFont="1" applyAlignment="1">
      <alignment horizontal="left"/>
    </xf>
    <xf numFmtId="0" fontId="11" fillId="0" borderId="0" xfId="0" applyFont="1" applyAlignment="1">
      <alignment horizontal="left" vertical="center" readingOrder="1"/>
    </xf>
    <xf numFmtId="15" fontId="5" fillId="0" borderId="0" xfId="2" applyNumberFormat="1" applyFont="1" applyAlignment="1">
      <alignment horizontal="right" wrapText="1"/>
    </xf>
    <xf numFmtId="15" fontId="5" fillId="5" borderId="0" xfId="2" applyNumberFormat="1" applyFont="1" applyFill="1" applyAlignment="1">
      <alignment horizontal="right" wrapText="1"/>
    </xf>
    <xf numFmtId="166" fontId="0" fillId="0" borderId="0" xfId="0" applyNumberFormat="1"/>
    <xf numFmtId="0" fontId="0" fillId="0" borderId="0" xfId="0" applyFont="1"/>
    <xf numFmtId="10" fontId="0" fillId="0" borderId="0" xfId="0" applyNumberFormat="1"/>
    <xf numFmtId="0" fontId="2" fillId="8" borderId="0" xfId="0" applyFont="1" applyFill="1"/>
    <xf numFmtId="15" fontId="5" fillId="0" borderId="0" xfId="2" applyNumberFormat="1" applyFont="1" applyFill="1" applyAlignment="1">
      <alignment horizontal="right"/>
    </xf>
    <xf numFmtId="165" fontId="0" fillId="2" borderId="0" xfId="1" applyNumberFormat="1" applyFont="1" applyFill="1"/>
    <xf numFmtId="9" fontId="0" fillId="0" borderId="0" xfId="1" applyFont="1" applyFill="1"/>
    <xf numFmtId="167" fontId="0" fillId="0" borderId="0" xfId="0" applyNumberFormat="1" applyFill="1"/>
    <xf numFmtId="0" fontId="0" fillId="0" borderId="0" xfId="1" applyNumberFormat="1" applyFont="1" applyFill="1"/>
    <xf numFmtId="0" fontId="0" fillId="2" borderId="0" xfId="1" applyNumberFormat="1" applyFont="1" applyFill="1"/>
    <xf numFmtId="0" fontId="0" fillId="0" borderId="0" xfId="0" applyAlignment="1">
      <alignment wrapText="1"/>
    </xf>
    <xf numFmtId="0" fontId="12" fillId="0" borderId="0" xfId="0" applyFont="1" applyAlignment="1">
      <alignment horizontal="left" vertical="center" readingOrder="1"/>
    </xf>
    <xf numFmtId="168" fontId="5" fillId="0" borderId="0" xfId="3" applyNumberFormat="1" applyFont="1" applyFill="1" applyAlignment="1">
      <alignment horizontal="right"/>
    </xf>
    <xf numFmtId="10" fontId="0" fillId="2" borderId="0" xfId="1" applyNumberFormat="1" applyFont="1" applyFill="1"/>
    <xf numFmtId="10" fontId="0" fillId="0" borderId="0" xfId="1" applyNumberFormat="1" applyFont="1"/>
    <xf numFmtId="164" fontId="5" fillId="0" borderId="1" xfId="2" quotePrefix="1" applyFont="1" applyFill="1" applyBorder="1" applyAlignment="1">
      <alignment horizontal="right"/>
    </xf>
    <xf numFmtId="164" fontId="5" fillId="0" borderId="2" xfId="2" applyFont="1" applyFill="1" applyBorder="1" applyAlignment="1">
      <alignment horizontal="right"/>
    </xf>
    <xf numFmtId="164" fontId="5" fillId="0" borderId="0" xfId="2" applyFont="1" applyFill="1" applyAlignment="1">
      <alignment horizontal="right"/>
    </xf>
    <xf numFmtId="3" fontId="5" fillId="0" borderId="0" xfId="2" applyNumberFormat="1" applyFont="1" applyFill="1" applyAlignment="1">
      <alignment horizontal="right"/>
    </xf>
    <xf numFmtId="3" fontId="5" fillId="0" borderId="0" xfId="2" applyNumberFormat="1" applyFont="1" applyFill="1"/>
    <xf numFmtId="3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15" fillId="9" borderId="0" xfId="4" applyFill="1"/>
    <xf numFmtId="0" fontId="0" fillId="4" borderId="5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17" fillId="4" borderId="5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15" fillId="4" borderId="5" xfId="4" applyFill="1" applyBorder="1" applyAlignment="1">
      <alignment horizontal="left" vertical="center"/>
    </xf>
    <xf numFmtId="0" fontId="15" fillId="4" borderId="0" xfId="4" applyFill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0" fontId="15" fillId="4" borderId="0" xfId="4" applyFill="1" applyAlignment="1">
      <alignment vertical="center"/>
    </xf>
    <xf numFmtId="0" fontId="15" fillId="4" borderId="0" xfId="4" applyFill="1"/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</cellXfs>
  <cellStyles count="5">
    <cellStyle name="Comma 3" xfId="3" xr:uid="{A93C20EC-C0D7-4F34-92AD-36A753318F03}"/>
    <cellStyle name="Hyperlink" xfId="4" builtinId="8"/>
    <cellStyle name="Normal" xfId="0" builtinId="0"/>
    <cellStyle name="Normal 2" xfId="2" xr:uid="{A57C1C80-0046-42E4-BBCC-0B1F526BF6EA}"/>
    <cellStyle name="Percent" xfId="1" builtinId="5"/>
  </cellStyles>
  <dxfs count="0"/>
  <tableStyles count="0" defaultTableStyle="TableStyleMedium2" defaultPivotStyle="PivotStyleLight16"/>
  <colors>
    <mruColors>
      <color rgb="FF800000"/>
      <color rgb="FFA50021"/>
      <color rgb="FFFFFF66"/>
      <color rgb="FFF4EE00"/>
      <color rgb="FFFFCC00"/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62085831946958E-2"/>
          <c:y val="4.7071532539501602E-2"/>
          <c:w val="0.90763291717287686"/>
          <c:h val="0.60950704101853637"/>
        </c:manualLayout>
      </c:layout>
      <c:lineChart>
        <c:grouping val="standard"/>
        <c:varyColors val="0"/>
        <c:ser>
          <c:idx val="2"/>
          <c:order val="0"/>
          <c:tx>
            <c:strRef>
              <c:f>'Timeline  (2)'!$F$6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(2)'!$A$7:$A$40</c15:sqref>
                  </c15:fullRef>
                </c:ext>
              </c:extLst>
              <c:f>'Timeline  (2)'!$A$15:$A$40</c:f>
              <c:numCache>
                <c:formatCode>d\-mmm\-yy</c:formatCode>
                <c:ptCount val="26"/>
                <c:pt idx="0">
                  <c:v>44173</c:v>
                </c:pt>
                <c:pt idx="1">
                  <c:v>44176</c:v>
                </c:pt>
                <c:pt idx="2">
                  <c:v>44183</c:v>
                </c:pt>
                <c:pt idx="3">
                  <c:v>44187</c:v>
                </c:pt>
                <c:pt idx="4">
                  <c:v>44190</c:v>
                </c:pt>
                <c:pt idx="5">
                  <c:v>44192</c:v>
                </c:pt>
                <c:pt idx="6">
                  <c:v>44197</c:v>
                </c:pt>
                <c:pt idx="7">
                  <c:v>44199</c:v>
                </c:pt>
                <c:pt idx="8">
                  <c:v>44201</c:v>
                </c:pt>
                <c:pt idx="9">
                  <c:v>44203</c:v>
                </c:pt>
                <c:pt idx="10">
                  <c:v>44204</c:v>
                </c:pt>
                <c:pt idx="11">
                  <c:v>44206</c:v>
                </c:pt>
                <c:pt idx="12">
                  <c:v>44211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44218</c:v>
                </c:pt>
                <c:pt idx="17">
                  <c:v>44220</c:v>
                </c:pt>
                <c:pt idx="18">
                  <c:v>44225</c:v>
                </c:pt>
                <c:pt idx="19">
                  <c:v>44227</c:v>
                </c:pt>
                <c:pt idx="20">
                  <c:v>44228</c:v>
                </c:pt>
                <c:pt idx="21">
                  <c:v>44232</c:v>
                </c:pt>
                <c:pt idx="22">
                  <c:v>44234</c:v>
                </c:pt>
                <c:pt idx="23">
                  <c:v>44239</c:v>
                </c:pt>
                <c:pt idx="24">
                  <c:v>44245</c:v>
                </c:pt>
                <c:pt idx="25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(2)'!$F$7:$F$40</c15:sqref>
                  </c15:fullRef>
                </c:ext>
              </c:extLst>
              <c:f>'Timeline  (2)'!$F$15:$F$40</c:f>
              <c:numCache>
                <c:formatCode>General</c:formatCode>
                <c:ptCount val="26"/>
                <c:pt idx="0" formatCode="0.0%">
                  <c:v>0</c:v>
                </c:pt>
                <c:pt idx="5" formatCode="0.0%">
                  <c:v>0.185</c:v>
                </c:pt>
                <c:pt idx="7" formatCode="0.0%">
                  <c:v>0.23100000000000001</c:v>
                </c:pt>
                <c:pt idx="11" formatCode="0.0%">
                  <c:v>0.36499999999999999</c:v>
                </c:pt>
                <c:pt idx="13" formatCode="0.0%">
                  <c:v>0.59399999999999997</c:v>
                </c:pt>
                <c:pt idx="17" formatCode="0.0%">
                  <c:v>0.79700000000000004</c:v>
                </c:pt>
                <c:pt idx="19" formatCode="0.0%">
                  <c:v>0.88100000000000001</c:v>
                </c:pt>
                <c:pt idx="22" formatCode="0.00%">
                  <c:v>0.91300000000000003</c:v>
                </c:pt>
                <c:pt idx="24" formatCode="0.00%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D-4901-B7FB-4E5E21D95EC4}"/>
            </c:ext>
          </c:extLst>
        </c:ser>
        <c:ser>
          <c:idx val="3"/>
          <c:order val="1"/>
          <c:tx>
            <c:strRef>
              <c:f>'Timeline  (2)'!$G$6</c:f>
              <c:strCache>
                <c:ptCount val="1"/>
                <c:pt idx="0">
                  <c:v>% Antibody Positivity (by median date)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(2)'!$A$7:$A$40</c15:sqref>
                  </c15:fullRef>
                </c:ext>
              </c:extLst>
              <c:f>'Timeline  (2)'!$A$15:$A$40</c:f>
              <c:numCache>
                <c:formatCode>d\-mmm\-yy</c:formatCode>
                <c:ptCount val="26"/>
                <c:pt idx="0">
                  <c:v>44173</c:v>
                </c:pt>
                <c:pt idx="1">
                  <c:v>44176</c:v>
                </c:pt>
                <c:pt idx="2">
                  <c:v>44183</c:v>
                </c:pt>
                <c:pt idx="3">
                  <c:v>44187</c:v>
                </c:pt>
                <c:pt idx="4">
                  <c:v>44190</c:v>
                </c:pt>
                <c:pt idx="5">
                  <c:v>44192</c:v>
                </c:pt>
                <c:pt idx="6">
                  <c:v>44197</c:v>
                </c:pt>
                <c:pt idx="7">
                  <c:v>44199</c:v>
                </c:pt>
                <c:pt idx="8">
                  <c:v>44201</c:v>
                </c:pt>
                <c:pt idx="9">
                  <c:v>44203</c:v>
                </c:pt>
                <c:pt idx="10">
                  <c:v>44204</c:v>
                </c:pt>
                <c:pt idx="11">
                  <c:v>44206</c:v>
                </c:pt>
                <c:pt idx="12">
                  <c:v>44211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44218</c:v>
                </c:pt>
                <c:pt idx="17">
                  <c:v>44220</c:v>
                </c:pt>
                <c:pt idx="18">
                  <c:v>44225</c:v>
                </c:pt>
                <c:pt idx="19">
                  <c:v>44227</c:v>
                </c:pt>
                <c:pt idx="20">
                  <c:v>44228</c:v>
                </c:pt>
                <c:pt idx="21">
                  <c:v>44232</c:v>
                </c:pt>
                <c:pt idx="22">
                  <c:v>44234</c:v>
                </c:pt>
                <c:pt idx="23">
                  <c:v>44239</c:v>
                </c:pt>
                <c:pt idx="24">
                  <c:v>44245</c:v>
                </c:pt>
                <c:pt idx="25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(2)'!$G$7:$G$40</c15:sqref>
                  </c15:fullRef>
                </c:ext>
              </c:extLst>
              <c:f>'Timeline  (2)'!$G$15:$G$40</c:f>
              <c:numCache>
                <c:formatCode>General</c:formatCode>
                <c:ptCount val="26"/>
                <c:pt idx="8" formatCode="0.0%">
                  <c:v>0.25700000000000001</c:v>
                </c:pt>
                <c:pt idx="15" formatCode="0.00%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D-4901-B7FB-4E5E21D95EC4}"/>
            </c:ext>
          </c:extLst>
        </c:ser>
        <c:ser>
          <c:idx val="4"/>
          <c:order val="2"/>
          <c:tx>
            <c:strRef>
              <c:f>'Timeline  (2)'!$H$6</c:f>
              <c:strCache>
                <c:ptCount val="1"/>
                <c:pt idx="0">
                  <c:v>% Antibody Positivity for period 22 Dec to 18 Jan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D-4901-B7FB-4E5E21D95EC4}"/>
              </c:ext>
            </c:extLst>
          </c:dPt>
          <c:cat>
            <c:strLit>
              <c:ptCount val="26"/>
              <c:pt idx="0">
                <c:v>08-Dec-20</c:v>
              </c:pt>
              <c:pt idx="1">
                <c:v>11-Dec-20</c:v>
              </c:pt>
              <c:pt idx="2">
                <c:v>18-Dec-20</c:v>
              </c:pt>
              <c:pt idx="3">
                <c:v>22-Dec-20</c:v>
              </c:pt>
              <c:pt idx="4">
                <c:v>25-Dec-20</c:v>
              </c:pt>
              <c:pt idx="5">
                <c:v>27-Dec-20</c:v>
              </c:pt>
              <c:pt idx="6">
                <c:v>01-Jan-21</c:v>
              </c:pt>
              <c:pt idx="7">
                <c:v>03-Jan-21</c:v>
              </c:pt>
              <c:pt idx="8">
                <c:v>05-Jan-21</c:v>
              </c:pt>
              <c:pt idx="9">
                <c:v>07-Jan-21</c:v>
              </c:pt>
              <c:pt idx="10">
                <c:v>08-Jan-21</c:v>
              </c:pt>
              <c:pt idx="11">
                <c:v>10-Jan-21</c:v>
              </c:pt>
              <c:pt idx="12">
                <c:v>15-Jan-21</c:v>
              </c:pt>
              <c:pt idx="13">
                <c:v>17-Jan-21</c:v>
              </c:pt>
              <c:pt idx="14">
                <c:v>18-Jan-21</c:v>
              </c:pt>
              <c:pt idx="15">
                <c:v>19-Jan-21</c:v>
              </c:pt>
              <c:pt idx="16">
                <c:v>22-Jan-21</c:v>
              </c:pt>
              <c:pt idx="17">
                <c:v>24-Jan-21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(2)'!$H$7:$H$40</c15:sqref>
                  </c15:fullRef>
                </c:ext>
              </c:extLst>
              <c:f>'Timeline  (2)'!$H$15:$H$40</c:f>
              <c:numCache>
                <c:formatCode>General</c:formatCode>
                <c:ptCount val="26"/>
                <c:pt idx="3" formatCode="0.00%">
                  <c:v>0.25700000000000001</c:v>
                </c:pt>
                <c:pt idx="14" formatCode="0.00%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9D-4901-B7FB-4E5E21D95EC4}"/>
            </c:ext>
          </c:extLst>
        </c:ser>
        <c:ser>
          <c:idx val="5"/>
          <c:order val="3"/>
          <c:tx>
            <c:strRef>
              <c:f>'Timeline  (2)'!$I$6</c:f>
              <c:strCache>
                <c:ptCount val="1"/>
                <c:pt idx="0">
                  <c:v>% Antibody Positivity for period 5 Jan to 1 Feb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19D-4901-B7FB-4E5E21D95EC4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9D-4901-B7FB-4E5E21D95EC4}"/>
              </c:ext>
            </c:extLst>
          </c:dPt>
          <c:cat>
            <c:strLit>
              <c:ptCount val="26"/>
              <c:pt idx="0">
                <c:v>08-Dec-20</c:v>
              </c:pt>
              <c:pt idx="1">
                <c:v>11-Dec-20</c:v>
              </c:pt>
              <c:pt idx="2">
                <c:v>18-Dec-20</c:v>
              </c:pt>
              <c:pt idx="3">
                <c:v>22-Dec-20</c:v>
              </c:pt>
              <c:pt idx="4">
                <c:v>25-Dec-20</c:v>
              </c:pt>
              <c:pt idx="5">
                <c:v>27-Dec-20</c:v>
              </c:pt>
              <c:pt idx="6">
                <c:v>01-Jan-21</c:v>
              </c:pt>
              <c:pt idx="7">
                <c:v>03-Jan-21</c:v>
              </c:pt>
              <c:pt idx="8">
                <c:v>05-Jan-21</c:v>
              </c:pt>
              <c:pt idx="9">
                <c:v>07-Jan-21</c:v>
              </c:pt>
              <c:pt idx="10">
                <c:v>08-Jan-21</c:v>
              </c:pt>
              <c:pt idx="11">
                <c:v>10-Jan-21</c:v>
              </c:pt>
              <c:pt idx="12">
                <c:v>15-Jan-21</c:v>
              </c:pt>
              <c:pt idx="13">
                <c:v>17-Jan-21</c:v>
              </c:pt>
              <c:pt idx="14">
                <c:v>18-Jan-21</c:v>
              </c:pt>
              <c:pt idx="15">
                <c:v>19-Jan-21</c:v>
              </c:pt>
              <c:pt idx="16">
                <c:v>22-Jan-21</c:v>
              </c:pt>
              <c:pt idx="17">
                <c:v>24-Jan-21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(2)'!$I$7:$I$40</c15:sqref>
                  </c15:fullRef>
                </c:ext>
              </c:extLst>
              <c:f>'Timeline  (2)'!$I$15:$I$40</c:f>
              <c:numCache>
                <c:formatCode>General</c:formatCode>
                <c:ptCount val="26"/>
                <c:pt idx="8" formatCode="0.00%">
                  <c:v>0.40899999999999997</c:v>
                </c:pt>
                <c:pt idx="20" formatCode="0.00%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9D-4901-B7FB-4E5E21D95EC4}"/>
            </c:ext>
          </c:extLst>
        </c:ser>
        <c:ser>
          <c:idx val="1"/>
          <c:order val="4"/>
          <c:tx>
            <c:strRef>
              <c:f>'Timeline  (2)'!$C$6</c:f>
              <c:strCache>
                <c:ptCount val="1"/>
                <c:pt idx="0">
                  <c:v>% Mortality Improvement of Hospital deaths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9D-4901-B7FB-4E5E21D95EC4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9D-4901-B7FB-4E5E21D95EC4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(2)'!$A$7:$A$40</c15:sqref>
                  </c15:fullRef>
                </c:ext>
              </c:extLst>
              <c:f>'Timeline  (2)'!$A$15:$A$40</c:f>
              <c:numCache>
                <c:formatCode>d\-mmm\-yy</c:formatCode>
                <c:ptCount val="26"/>
                <c:pt idx="0">
                  <c:v>44173</c:v>
                </c:pt>
                <c:pt idx="1">
                  <c:v>44176</c:v>
                </c:pt>
                <c:pt idx="2">
                  <c:v>44183</c:v>
                </c:pt>
                <c:pt idx="3">
                  <c:v>44187</c:v>
                </c:pt>
                <c:pt idx="4">
                  <c:v>44190</c:v>
                </c:pt>
                <c:pt idx="5">
                  <c:v>44192</c:v>
                </c:pt>
                <c:pt idx="6">
                  <c:v>44197</c:v>
                </c:pt>
                <c:pt idx="7">
                  <c:v>44199</c:v>
                </c:pt>
                <c:pt idx="8">
                  <c:v>44201</c:v>
                </c:pt>
                <c:pt idx="9">
                  <c:v>44203</c:v>
                </c:pt>
                <c:pt idx="10">
                  <c:v>44204</c:v>
                </c:pt>
                <c:pt idx="11">
                  <c:v>44206</c:v>
                </c:pt>
                <c:pt idx="12">
                  <c:v>44211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44218</c:v>
                </c:pt>
                <c:pt idx="17">
                  <c:v>44220</c:v>
                </c:pt>
                <c:pt idx="18">
                  <c:v>44225</c:v>
                </c:pt>
                <c:pt idx="19">
                  <c:v>44227</c:v>
                </c:pt>
                <c:pt idx="20">
                  <c:v>44228</c:v>
                </c:pt>
                <c:pt idx="21">
                  <c:v>44232</c:v>
                </c:pt>
                <c:pt idx="22">
                  <c:v>44234</c:v>
                </c:pt>
                <c:pt idx="23">
                  <c:v>44239</c:v>
                </c:pt>
                <c:pt idx="24">
                  <c:v>44245</c:v>
                </c:pt>
                <c:pt idx="25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(2)'!$C$7:$C$40</c15:sqref>
                  </c15:fullRef>
                </c:ext>
              </c:extLst>
              <c:f>'Timeline  (2)'!$C$15:$C$40</c:f>
              <c:numCache>
                <c:formatCode>0%</c:formatCode>
                <c:ptCount val="26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10">
                  <c:v>0</c:v>
                </c:pt>
                <c:pt idx="12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9D-4901-B7FB-4E5E21D95EC4}"/>
            </c:ext>
          </c:extLst>
        </c:ser>
        <c:ser>
          <c:idx val="0"/>
          <c:order val="5"/>
          <c:tx>
            <c:strRef>
              <c:f>'Timeline  (2)'!$B$6</c:f>
              <c:strCache>
                <c:ptCount val="1"/>
                <c:pt idx="0">
                  <c:v>% Mortality Improvement of Registered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9D-4901-B7FB-4E5E21D95EC4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9D-4901-B7FB-4E5E21D95EC4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(2)'!$A$7:$A$40</c15:sqref>
                  </c15:fullRef>
                </c:ext>
              </c:extLst>
              <c:f>'Timeline  (2)'!$A$15:$A$40</c:f>
              <c:numCache>
                <c:formatCode>d\-mmm\-yy</c:formatCode>
                <c:ptCount val="26"/>
                <c:pt idx="0">
                  <c:v>44173</c:v>
                </c:pt>
                <c:pt idx="1">
                  <c:v>44176</c:v>
                </c:pt>
                <c:pt idx="2">
                  <c:v>44183</c:v>
                </c:pt>
                <c:pt idx="3">
                  <c:v>44187</c:v>
                </c:pt>
                <c:pt idx="4">
                  <c:v>44190</c:v>
                </c:pt>
                <c:pt idx="5">
                  <c:v>44192</c:v>
                </c:pt>
                <c:pt idx="6">
                  <c:v>44197</c:v>
                </c:pt>
                <c:pt idx="7">
                  <c:v>44199</c:v>
                </c:pt>
                <c:pt idx="8">
                  <c:v>44201</c:v>
                </c:pt>
                <c:pt idx="9">
                  <c:v>44203</c:v>
                </c:pt>
                <c:pt idx="10">
                  <c:v>44204</c:v>
                </c:pt>
                <c:pt idx="11">
                  <c:v>44206</c:v>
                </c:pt>
                <c:pt idx="12">
                  <c:v>44211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44218</c:v>
                </c:pt>
                <c:pt idx="17">
                  <c:v>44220</c:v>
                </c:pt>
                <c:pt idx="18">
                  <c:v>44225</c:v>
                </c:pt>
                <c:pt idx="19">
                  <c:v>44227</c:v>
                </c:pt>
                <c:pt idx="20">
                  <c:v>44228</c:v>
                </c:pt>
                <c:pt idx="21">
                  <c:v>44232</c:v>
                </c:pt>
                <c:pt idx="22">
                  <c:v>44234</c:v>
                </c:pt>
                <c:pt idx="23">
                  <c:v>44239</c:v>
                </c:pt>
                <c:pt idx="24">
                  <c:v>44245</c:v>
                </c:pt>
                <c:pt idx="25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(2)'!$B$7:$B$40</c15:sqref>
                  </c15:fullRef>
                </c:ext>
              </c:extLst>
              <c:f>'Timeline  (2)'!$B$15:$B$40</c:f>
              <c:numCache>
                <c:formatCode>0%</c:formatCode>
                <c:ptCount val="26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10">
                  <c:v>0</c:v>
                </c:pt>
                <c:pt idx="12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9D-4901-B7FB-4E5E21D9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43504"/>
        <c:axId val="636643832"/>
      </c:lineChart>
      <c:dateAx>
        <c:axId val="6366435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6643832"/>
        <c:crosses val="autoZero"/>
        <c:auto val="1"/>
        <c:lblOffset val="100"/>
        <c:baseTimeUnit val="days"/>
        <c:majorUnit val="3"/>
        <c:majorTimeUnit val="days"/>
      </c:dateAx>
      <c:valAx>
        <c:axId val="636643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66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655788961679089E-2"/>
          <c:y val="0.88608723288867597"/>
          <c:w val="0.93074569316491973"/>
          <c:h val="9.609558782099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5555555555554"/>
          <c:y val="6.3500000000000001E-2"/>
          <c:w val="0.82338650793650792"/>
          <c:h val="0.68441027777777774"/>
        </c:manualLayout>
      </c:layout>
      <c:lineChart>
        <c:grouping val="standard"/>
        <c:varyColors val="0"/>
        <c:ser>
          <c:idx val="0"/>
          <c:order val="0"/>
          <c:tx>
            <c:strRef>
              <c:f>'R2_MortalityRatio'!$G$73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'R2_MortalityRatio'!$A$76:$A$97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'R2_MortalityRatio'!$G$76:$G$97</c:f>
              <c:numCache>
                <c:formatCode>General</c:formatCode>
                <c:ptCount val="22"/>
                <c:pt idx="0">
                  <c:v>392</c:v>
                </c:pt>
                <c:pt idx="1">
                  <c:v>553</c:v>
                </c:pt>
                <c:pt idx="2">
                  <c:v>799.00000000000011</c:v>
                </c:pt>
                <c:pt idx="3">
                  <c:v>1164</c:v>
                </c:pt>
                <c:pt idx="4">
                  <c:v>1474</c:v>
                </c:pt>
                <c:pt idx="5">
                  <c:v>1617</c:v>
                </c:pt>
                <c:pt idx="6">
                  <c:v>1864</c:v>
                </c:pt>
                <c:pt idx="7">
                  <c:v>1706</c:v>
                </c:pt>
                <c:pt idx="8">
                  <c:v>1673</c:v>
                </c:pt>
                <c:pt idx="9">
                  <c:v>1889</c:v>
                </c:pt>
                <c:pt idx="10">
                  <c:v>1827</c:v>
                </c:pt>
                <c:pt idx="11">
                  <c:v>1959.9999999999998</c:v>
                </c:pt>
                <c:pt idx="12">
                  <c:v>3635</c:v>
                </c:pt>
                <c:pt idx="13">
                  <c:v>4307</c:v>
                </c:pt>
                <c:pt idx="14">
                  <c:v>5035</c:v>
                </c:pt>
                <c:pt idx="15">
                  <c:v>5104</c:v>
                </c:pt>
                <c:pt idx="16">
                  <c:v>4358</c:v>
                </c:pt>
                <c:pt idx="17">
                  <c:v>3259</c:v>
                </c:pt>
                <c:pt idx="18">
                  <c:v>2256</c:v>
                </c:pt>
                <c:pt idx="19">
                  <c:v>1563</c:v>
                </c:pt>
                <c:pt idx="20">
                  <c:v>1081</c:v>
                </c:pt>
                <c:pt idx="21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D1E-9AD9-60CC91EF932D}"/>
            </c:ext>
          </c:extLst>
        </c:ser>
        <c:ser>
          <c:idx val="1"/>
          <c:order val="1"/>
          <c:tx>
            <c:strRef>
              <c:f>'R2_MortalityRatio'!$H$73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'R2_MortalityRatio'!$A$76:$A$97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'R2_MortalityRatio'!$H$76:$H$97</c:f>
              <c:numCache>
                <c:formatCode>General</c:formatCode>
                <c:ptCount val="22"/>
                <c:pt idx="0">
                  <c:v>342.5287984799358</c:v>
                </c:pt>
                <c:pt idx="1">
                  <c:v>587.19222596560417</c:v>
                </c:pt>
                <c:pt idx="2">
                  <c:v>848.16654861698385</c:v>
                </c:pt>
                <c:pt idx="3">
                  <c:v>1272.2498229254757</c:v>
                </c:pt>
                <c:pt idx="4">
                  <c:v>1533.2241455768556</c:v>
                </c:pt>
                <c:pt idx="5">
                  <c:v>1500.6023552454328</c:v>
                </c:pt>
                <c:pt idx="6">
                  <c:v>1859.44204889108</c:v>
                </c:pt>
                <c:pt idx="7">
                  <c:v>1680.0222020682563</c:v>
                </c:pt>
                <c:pt idx="8">
                  <c:v>1663.7113069025449</c:v>
                </c:pt>
                <c:pt idx="9">
                  <c:v>1924.6856295539249</c:v>
                </c:pt>
                <c:pt idx="10">
                  <c:v>1696.3330972339677</c:v>
                </c:pt>
                <c:pt idx="11">
                  <c:v>2120.4163715424593</c:v>
                </c:pt>
                <c:pt idx="12">
                  <c:v>4615.9833318962774</c:v>
                </c:pt>
                <c:pt idx="13">
                  <c:v>5659.8806225017961</c:v>
                </c:pt>
                <c:pt idx="14">
                  <c:v>6377.5600097930901</c:v>
                </c:pt>
                <c:pt idx="15">
                  <c:v>7046.30671158725</c:v>
                </c:pt>
                <c:pt idx="16">
                  <c:v>5920.8549451531762</c:v>
                </c:pt>
                <c:pt idx="17">
                  <c:v>5072.6883965361912</c:v>
                </c:pt>
                <c:pt idx="18">
                  <c:v>4094.0346865935176</c:v>
                </c:pt>
                <c:pt idx="19">
                  <c:v>3066.4482911537111</c:v>
                </c:pt>
                <c:pt idx="20">
                  <c:v>2201.9708473710157</c:v>
                </c:pt>
                <c:pt idx="21">
                  <c:v>2201.9708473710157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7-4D1E-9AD9-60CC91EF932D}"/>
            </c:ext>
          </c:extLst>
        </c:ser>
        <c:ser>
          <c:idx val="2"/>
          <c:order val="2"/>
          <c:tx>
            <c:strRef>
              <c:f>'R2_MortalityRatio'!$I$73</c:f>
              <c:strCache>
                <c:ptCount val="1"/>
                <c:pt idx="0">
                  <c:v>Expected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'R2_MortalityRatio'!$A$76:$A$97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'R2_MortalityRatio'!$I$76:$I$97</c:f>
              <c:numCache>
                <c:formatCode>General</c:formatCode>
                <c:ptCount val="22"/>
                <c:pt idx="8">
                  <c:v>1420.2752276863657</c:v>
                </c:pt>
                <c:pt idx="9">
                  <c:v>1643.0634986959917</c:v>
                </c:pt>
                <c:pt idx="10">
                  <c:v>1448.1237615625691</c:v>
                </c:pt>
                <c:pt idx="11">
                  <c:v>1810.1547019532113</c:v>
                </c:pt>
                <c:pt idx="12">
                  <c:v>3940.5675434827604</c:v>
                </c:pt>
                <c:pt idx="13">
                  <c:v>4831.7206275212648</c:v>
                </c:pt>
                <c:pt idx="14">
                  <c:v>5444.3883727977363</c:v>
                </c:pt>
                <c:pt idx="15">
                  <c:v>6015.283317259903</c:v>
                </c:pt>
                <c:pt idx="16">
                  <c:v>5054.5088985308903</c:v>
                </c:pt>
                <c:pt idx="17">
                  <c:v>4330.447017749605</c:v>
                </c:pt>
                <c:pt idx="18">
                  <c:v>3494.9910014635079</c:v>
                </c:pt>
                <c:pt idx="19">
                  <c:v>2617.7621843631059</c:v>
                </c:pt>
                <c:pt idx="20">
                  <c:v>1879.7760366437196</c:v>
                </c:pt>
                <c:pt idx="21">
                  <c:v>1879.7760366437196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A7-4D1E-9AD9-60CC91EF932D}"/>
            </c:ext>
          </c:extLst>
        </c:ser>
        <c:ser>
          <c:idx val="3"/>
          <c:order val="3"/>
          <c:tx>
            <c:strRef>
              <c:f>'R2_MortalityRatio'!$J$73</c:f>
              <c:strCache>
                <c:ptCount val="1"/>
                <c:pt idx="0">
                  <c:v>Expected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'R2_MortalityRatio'!$A$76:$A$97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'R2_MortalityRatio'!$J$76:$J$97</c:f>
              <c:numCache>
                <c:formatCode>General</c:formatCode>
                <c:ptCount val="22"/>
                <c:pt idx="8">
                  <c:v>1907.1473861187242</c:v>
                </c:pt>
                <c:pt idx="9">
                  <c:v>2206.3077604118575</c:v>
                </c:pt>
                <c:pt idx="10">
                  <c:v>1944.542432905366</c:v>
                </c:pt>
                <c:pt idx="11">
                  <c:v>2430.6780411317072</c:v>
                </c:pt>
                <c:pt idx="12">
                  <c:v>5291.3991203097949</c:v>
                </c:pt>
                <c:pt idx="13">
                  <c:v>6488.0406174823283</c:v>
                </c:pt>
                <c:pt idx="14">
                  <c:v>7310.7316467884439</c:v>
                </c:pt>
                <c:pt idx="15">
                  <c:v>8077.330105914597</c:v>
                </c:pt>
                <c:pt idx="16">
                  <c:v>6787.2009917754613</c:v>
                </c:pt>
                <c:pt idx="17">
                  <c:v>5814.9297753227775</c:v>
                </c:pt>
                <c:pt idx="18">
                  <c:v>4693.0783717235272</c:v>
                </c:pt>
                <c:pt idx="19">
                  <c:v>3515.1343979443159</c:v>
                </c:pt>
                <c:pt idx="20">
                  <c:v>2524.1656580983122</c:v>
                </c:pt>
                <c:pt idx="21">
                  <c:v>2524.1656580983122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A7-4D1E-9AD9-60CC91EF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01232"/>
        <c:axId val="871093032"/>
      </c:lineChart>
      <c:dateAx>
        <c:axId val="871101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093032"/>
        <c:crosses val="autoZero"/>
        <c:auto val="1"/>
        <c:lblOffset val="100"/>
        <c:baseTimeUnit val="days"/>
      </c:dateAx>
      <c:valAx>
        <c:axId val="8710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Registered</a:t>
                </a:r>
                <a:r>
                  <a:rPr lang="en-GB" baseline="0"/>
                  <a:t> Deaths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3507539682539685E-2"/>
              <c:y val="0.260043055555555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1012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115079365081"/>
          <c:y val="6.6435793148469521E-2"/>
          <c:w val="0.82118154761904749"/>
          <c:h val="0.67397840064956127"/>
        </c:manualLayout>
      </c:layout>
      <c:lineChart>
        <c:grouping val="standard"/>
        <c:varyColors val="0"/>
        <c:ser>
          <c:idx val="0"/>
          <c:order val="0"/>
          <c:tx>
            <c:strRef>
              <c:f>'R3_SimpleGompertz'!$B$73</c:f>
              <c:strCache>
                <c:ptCount val="1"/>
                <c:pt idx="0">
                  <c:v>A/E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'R3_SimpleGompertz'!$A$74:$A$97</c15:sqref>
                  </c15:fullRef>
                </c:ext>
              </c:extLst>
              <c:f>'R3_SimpleGompertz'!$A$76:$A$97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'R3_SimpleGompertz'!$B$74:$B$97</c15:sqref>
                  </c15:fullRef>
                </c:ext>
              </c:extLst>
              <c:f>'R3_SimpleGompertz'!$B$76:$B$97</c:f>
              <c:numCache>
                <c:formatCode>0%</c:formatCode>
                <c:ptCount val="22"/>
                <c:pt idx="0">
                  <c:v>1.1904287080565672</c:v>
                </c:pt>
                <c:pt idx="1">
                  <c:v>0.97962362433821681</c:v>
                </c:pt>
                <c:pt idx="2">
                  <c:v>0.97989615838310151</c:v>
                </c:pt>
                <c:pt idx="3">
                  <c:v>0.95168888473753022</c:v>
                </c:pt>
                <c:pt idx="4">
                  <c:v>1.0000143896326252</c:v>
                </c:pt>
                <c:pt idx="5">
                  <c:v>1.1208792047326102</c:v>
                </c:pt>
                <c:pt idx="6">
                  <c:v>1.0427439435232335</c:v>
                </c:pt>
                <c:pt idx="7">
                  <c:v>1.0562784548948529</c:v>
                </c:pt>
                <c:pt idx="8">
                  <c:v>1.046001695682057</c:v>
                </c:pt>
                <c:pt idx="9">
                  <c:v>1.0209079129171559</c:v>
                </c:pt>
                <c:pt idx="10">
                  <c:v>1.1203193250099663</c:v>
                </c:pt>
                <c:pt idx="11">
                  <c:v>0.96150011035338112</c:v>
                </c:pt>
                <c:pt idx="12">
                  <c:v>0.81913333299828772</c:v>
                </c:pt>
                <c:pt idx="13">
                  <c:v>0.79155667645115801</c:v>
                </c:pt>
                <c:pt idx="14">
                  <c:v>0.82121965816562137</c:v>
                </c:pt>
                <c:pt idx="15">
                  <c:v>0.75346578942469222</c:v>
                </c:pt>
                <c:pt idx="16">
                  <c:v>0.76562696424299281</c:v>
                </c:pt>
                <c:pt idx="17">
                  <c:v>0.66828327277612876</c:v>
                </c:pt>
                <c:pt idx="18">
                  <c:v>0.57319447183600214</c:v>
                </c:pt>
                <c:pt idx="19">
                  <c:v>0.53019758853317267</c:v>
                </c:pt>
                <c:pt idx="20">
                  <c:v>0.51065612436870988</c:v>
                </c:pt>
                <c:pt idx="21">
                  <c:v>0.36043535882823835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4-4E52-A462-33F3811824AF}"/>
            </c:ext>
          </c:extLst>
        </c:ser>
        <c:ser>
          <c:idx val="1"/>
          <c:order val="1"/>
          <c:tx>
            <c:strRef>
              <c:f>'R3_SimpleGompertz'!$C$73</c:f>
              <c:strCache>
                <c:ptCount val="1"/>
                <c:pt idx="0">
                  <c:v>A/E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'R3_SimpleGompertz'!$A$74:$A$97</c15:sqref>
                  </c15:fullRef>
                </c:ext>
              </c:extLst>
              <c:f>'R3_SimpleGompertz'!$A$76:$A$97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'R3_SimpleGompertz'!$C$74:$C$97</c15:sqref>
                  </c15:fullRef>
                </c:ext>
              </c:extLst>
              <c:f>'R3_SimpleGompertz'!$C$76:$C$97</c:f>
              <c:numCache>
                <c:formatCode>General</c:formatCode>
                <c:ptCount val="22"/>
                <c:pt idx="8" formatCode="0%">
                  <c:v>0.91700872917587328</c:v>
                </c:pt>
                <c:pt idx="9" formatCode="0%">
                  <c:v>0.89500951259864503</c:v>
                </c:pt>
                <c:pt idx="10" formatCode="0%">
                  <c:v>0.9821615057982015</c:v>
                </c:pt>
                <c:pt idx="11" formatCode="0%">
                  <c:v>0.84292788237087024</c:v>
                </c:pt>
                <c:pt idx="12" formatCode="0%">
                  <c:v>0.71811778108883451</c:v>
                </c:pt>
                <c:pt idx="13" formatCode="0%">
                  <c:v>0.69394187881296521</c:v>
                </c:pt>
                <c:pt idx="14" formatCode="0%">
                  <c:v>0.71994682056194614</c:v>
                </c:pt>
                <c:pt idx="15" formatCode="0%">
                  <c:v>0.66054836133635642</c:v>
                </c:pt>
                <c:pt idx="16" formatCode="0%">
                  <c:v>0.671209819641301</c:v>
                </c:pt>
                <c:pt idx="17" formatCode="0%">
                  <c:v>0.58587055568617796</c:v>
                </c:pt>
                <c:pt idx="18" formatCode="0%">
                  <c:v>0.5025081090774226</c:v>
                </c:pt>
                <c:pt idx="19" formatCode="0%">
                  <c:v>0.46481360296064134</c:v>
                </c:pt>
                <c:pt idx="20" formatCode="0%">
                  <c:v>0.44768199285554944</c:v>
                </c:pt>
                <c:pt idx="21" formatCode="0%">
                  <c:v>0.31598645749193732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4-4E52-A462-33F3811824AF}"/>
            </c:ext>
          </c:extLst>
        </c:ser>
        <c:ser>
          <c:idx val="2"/>
          <c:order val="2"/>
          <c:tx>
            <c:strRef>
              <c:f>'R3_SimpleGompertz'!$D$73</c:f>
              <c:strCache>
                <c:ptCount val="1"/>
                <c:pt idx="0">
                  <c:v>A/E 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'R3_SimpleGompertz'!$A$74:$A$97</c15:sqref>
                  </c15:fullRef>
                </c:ext>
              </c:extLst>
              <c:f>'R3_SimpleGompertz'!$A$76:$A$97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'R3_SimpleGompertz'!$D$74:$D$97</c15:sqref>
                  </c15:fullRef>
                </c:ext>
              </c:extLst>
              <c:f>'R3_SimpleGompertz'!$D$76:$D$97</c:f>
              <c:numCache>
                <c:formatCode>General</c:formatCode>
                <c:ptCount val="22"/>
                <c:pt idx="8" formatCode="0%">
                  <c:v>1.2172252524792124</c:v>
                </c:pt>
                <c:pt idx="9" formatCode="0%">
                  <c:v>1.1880237835066898</c:v>
                </c:pt>
                <c:pt idx="10" formatCode="0%">
                  <c:v>1.3037081860114899</c:v>
                </c:pt>
                <c:pt idx="11" formatCode="0%">
                  <c:v>1.1188913167301675</c:v>
                </c:pt>
                <c:pt idx="12" formatCode="0%">
                  <c:v>0.95322003988036463</c:v>
                </c:pt>
                <c:pt idx="13" formatCode="0%">
                  <c:v>0.92112926711519738</c:v>
                </c:pt>
                <c:pt idx="14" formatCode="0%">
                  <c:v>0.95564788267358824</c:v>
                </c:pt>
                <c:pt idx="15" formatCode="0%">
                  <c:v>0.87680315390778618</c:v>
                </c:pt>
                <c:pt idx="16" formatCode="0%">
                  <c:v>0.89095503258040865</c:v>
                </c:pt>
                <c:pt idx="17" formatCode="0%">
                  <c:v>0.77767682288711548</c:v>
                </c:pt>
                <c:pt idx="18" formatCode="0%">
                  <c:v>0.66702261438048538</c:v>
                </c:pt>
                <c:pt idx="19" formatCode="0%">
                  <c:v>0.61698742576639898</c:v>
                </c:pt>
                <c:pt idx="20" formatCode="0%">
                  <c:v>0.5942471532127378</c:v>
                </c:pt>
                <c:pt idx="21" formatCode="0%">
                  <c:v>0.4194362422768908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64-4E52-A462-33F381182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4480"/>
        <c:axId val="587825136"/>
      </c:lineChart>
      <c:dateAx>
        <c:axId val="587824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5136"/>
        <c:crosses val="autoZero"/>
        <c:auto val="1"/>
        <c:lblOffset val="100"/>
        <c:baseTimeUnit val="days"/>
      </c:dateAx>
      <c:valAx>
        <c:axId val="58782513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Actual</a:t>
                </a:r>
                <a:r>
                  <a:rPr lang="en-GB" baseline="0"/>
                  <a:t> vs Expected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44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5555555555554"/>
          <c:y val="6.3500000000000001E-2"/>
          <c:w val="0.82338650793650792"/>
          <c:h val="0.68441027777777774"/>
        </c:manualLayout>
      </c:layout>
      <c:lineChart>
        <c:grouping val="standard"/>
        <c:varyColors val="0"/>
        <c:ser>
          <c:idx val="0"/>
          <c:order val="0"/>
          <c:tx>
            <c:strRef>
              <c:f>'R3_SimpleGompertz'!$G$73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'R3_SimpleGompertz'!$A$76:$A$97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'R3_SimpleGompertz'!$G$76:$G$97</c:f>
              <c:numCache>
                <c:formatCode>General</c:formatCode>
                <c:ptCount val="22"/>
                <c:pt idx="0">
                  <c:v>392</c:v>
                </c:pt>
                <c:pt idx="1">
                  <c:v>553</c:v>
                </c:pt>
                <c:pt idx="2">
                  <c:v>799.00000000000011</c:v>
                </c:pt>
                <c:pt idx="3">
                  <c:v>1164</c:v>
                </c:pt>
                <c:pt idx="4">
                  <c:v>1474</c:v>
                </c:pt>
                <c:pt idx="5">
                  <c:v>1617</c:v>
                </c:pt>
                <c:pt idx="6">
                  <c:v>1864</c:v>
                </c:pt>
                <c:pt idx="7">
                  <c:v>1706</c:v>
                </c:pt>
                <c:pt idx="8">
                  <c:v>1673</c:v>
                </c:pt>
                <c:pt idx="9">
                  <c:v>1889</c:v>
                </c:pt>
                <c:pt idx="10">
                  <c:v>1827</c:v>
                </c:pt>
                <c:pt idx="11">
                  <c:v>1959.9999999999998</c:v>
                </c:pt>
                <c:pt idx="12">
                  <c:v>3635</c:v>
                </c:pt>
                <c:pt idx="13">
                  <c:v>4307</c:v>
                </c:pt>
                <c:pt idx="14">
                  <c:v>5035</c:v>
                </c:pt>
                <c:pt idx="15">
                  <c:v>5104</c:v>
                </c:pt>
                <c:pt idx="16">
                  <c:v>4358</c:v>
                </c:pt>
                <c:pt idx="17">
                  <c:v>3259</c:v>
                </c:pt>
                <c:pt idx="18">
                  <c:v>2256</c:v>
                </c:pt>
                <c:pt idx="19">
                  <c:v>1563</c:v>
                </c:pt>
                <c:pt idx="20">
                  <c:v>1081</c:v>
                </c:pt>
                <c:pt idx="21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C-4E87-8674-4F3466BFB1B8}"/>
            </c:ext>
          </c:extLst>
        </c:ser>
        <c:ser>
          <c:idx val="1"/>
          <c:order val="1"/>
          <c:tx>
            <c:strRef>
              <c:f>'R3_SimpleGompertz'!$H$73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'R3_SimpleGompertz'!$A$76:$A$97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'R3_SimpleGompertz'!$H$76:$H$97</c:f>
              <c:numCache>
                <c:formatCode>General</c:formatCode>
                <c:ptCount val="22"/>
                <c:pt idx="0">
                  <c:v>329.29313393320217</c:v>
                </c:pt>
                <c:pt idx="1">
                  <c:v>564.50251531406082</c:v>
                </c:pt>
                <c:pt idx="2">
                  <c:v>815.39252212031022</c:v>
                </c:pt>
                <c:pt idx="3">
                  <c:v>1223.0887831804653</c:v>
                </c:pt>
                <c:pt idx="4">
                  <c:v>1473.9787899867147</c:v>
                </c:pt>
                <c:pt idx="5">
                  <c:v>1442.6175391359334</c:v>
                </c:pt>
                <c:pt idx="6">
                  <c:v>1787.591298494526</c:v>
                </c:pt>
                <c:pt idx="7">
                  <c:v>1615.1044188152296</c:v>
                </c:pt>
                <c:pt idx="8">
                  <c:v>1599.4237933898391</c:v>
                </c:pt>
                <c:pt idx="9">
                  <c:v>1850.3138001960886</c:v>
                </c:pt>
                <c:pt idx="10">
                  <c:v>1630.7850442406204</c:v>
                </c:pt>
                <c:pt idx="11">
                  <c:v>2038.4813053007754</c:v>
                </c:pt>
                <c:pt idx="12">
                  <c:v>4437.6169953855342</c:v>
                </c:pt>
                <c:pt idx="13">
                  <c:v>5441.1770226105318</c:v>
                </c:pt>
                <c:pt idx="14">
                  <c:v>6131.1245413277175</c:v>
                </c:pt>
                <c:pt idx="15">
                  <c:v>6774.0301837687311</c:v>
                </c:pt>
                <c:pt idx="16">
                  <c:v>5692.0670294167803</c:v>
                </c:pt>
                <c:pt idx="17">
                  <c:v>4876.6745072964704</c:v>
                </c:pt>
                <c:pt idx="18">
                  <c:v>3935.8369817730354</c:v>
                </c:pt>
                <c:pt idx="19">
                  <c:v>2947.9575799734293</c:v>
                </c:pt>
                <c:pt idx="20">
                  <c:v>2116.8844324277284</c:v>
                </c:pt>
                <c:pt idx="21">
                  <c:v>2116.8844324277284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C-4E87-8674-4F3466BFB1B8}"/>
            </c:ext>
          </c:extLst>
        </c:ser>
        <c:ser>
          <c:idx val="2"/>
          <c:order val="2"/>
          <c:tx>
            <c:strRef>
              <c:f>'R3_SimpleGompertz'!$I$73</c:f>
              <c:strCache>
                <c:ptCount val="1"/>
                <c:pt idx="0">
                  <c:v>Expected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'R3_SimpleGompertz'!$A$76:$A$97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'R3_SimpleGompertz'!$I$76:$I$97</c:f>
              <c:numCache>
                <c:formatCode>General</c:formatCode>
                <c:ptCount val="22"/>
                <c:pt idx="8">
                  <c:v>1374.4374729266235</c:v>
                </c:pt>
                <c:pt idx="9">
                  <c:v>1590.0355078955058</c:v>
                </c:pt>
                <c:pt idx="10">
                  <c:v>1401.3872272977339</c:v>
                </c:pt>
                <c:pt idx="11">
                  <c:v>1751.7340341221673</c:v>
                </c:pt>
                <c:pt idx="12">
                  <c:v>3813.3902435121031</c:v>
                </c:pt>
                <c:pt idx="13">
                  <c:v>4675.7823833876319</c:v>
                </c:pt>
                <c:pt idx="14">
                  <c:v>5268.6769795520577</c:v>
                </c:pt>
                <c:pt idx="15">
                  <c:v>5821.1469441598183</c:v>
                </c:pt>
                <c:pt idx="16">
                  <c:v>4891.3804183565135</c:v>
                </c:pt>
                <c:pt idx="17">
                  <c:v>4190.6868047076459</c:v>
                </c:pt>
                <c:pt idx="18">
                  <c:v>3382.194173574338</c:v>
                </c:pt>
                <c:pt idx="19">
                  <c:v>2533.2769108843654</c:v>
                </c:pt>
                <c:pt idx="20">
                  <c:v>1819.1084200499431</c:v>
                </c:pt>
                <c:pt idx="21">
                  <c:v>1819.1084200499431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C-4E87-8674-4F3466BFB1B8}"/>
            </c:ext>
          </c:extLst>
        </c:ser>
        <c:ser>
          <c:idx val="3"/>
          <c:order val="3"/>
          <c:tx>
            <c:strRef>
              <c:f>'R3_SimpleGompertz'!$J$73</c:f>
              <c:strCache>
                <c:ptCount val="1"/>
                <c:pt idx="0">
                  <c:v>Expected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'R3_SimpleGompertz'!$A$76:$A$97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'R3_SimpleGompertz'!$J$76:$J$97</c:f>
              <c:numCache>
                <c:formatCode>General</c:formatCode>
                <c:ptCount val="22"/>
                <c:pt idx="8">
                  <c:v>1824.4101138530548</c:v>
                </c:pt>
                <c:pt idx="9">
                  <c:v>2110.5920924966713</c:v>
                </c:pt>
                <c:pt idx="10">
                  <c:v>1860.1828611835069</c:v>
                </c:pt>
                <c:pt idx="11">
                  <c:v>2325.2285764793837</c:v>
                </c:pt>
                <c:pt idx="12">
                  <c:v>5061.8437472589667</c:v>
                </c:pt>
                <c:pt idx="13">
                  <c:v>6206.5716618334327</c:v>
                </c:pt>
                <c:pt idx="14">
                  <c:v>6993.5721031033772</c:v>
                </c:pt>
                <c:pt idx="15">
                  <c:v>7726.9134233776449</c:v>
                </c:pt>
                <c:pt idx="16">
                  <c:v>6492.753640477049</c:v>
                </c:pt>
                <c:pt idx="17">
                  <c:v>5562.662209885294</c:v>
                </c:pt>
                <c:pt idx="18">
                  <c:v>4489.4797899717332</c:v>
                </c:pt>
                <c:pt idx="19">
                  <c:v>3362.6382490624937</c:v>
                </c:pt>
                <c:pt idx="20">
                  <c:v>2414.6604448055141</c:v>
                </c:pt>
                <c:pt idx="21">
                  <c:v>2414.6604448055141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C-4E87-8674-4F3466BF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01232"/>
        <c:axId val="871093032"/>
      </c:lineChart>
      <c:dateAx>
        <c:axId val="871101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093032"/>
        <c:crosses val="autoZero"/>
        <c:auto val="1"/>
        <c:lblOffset val="100"/>
        <c:baseTimeUnit val="days"/>
      </c:dateAx>
      <c:valAx>
        <c:axId val="8710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Registered</a:t>
                </a:r>
                <a:r>
                  <a:rPr lang="en-GB" baseline="0"/>
                  <a:t> Deaths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3507539682539685E-2"/>
              <c:y val="0.260043055555555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1012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115079365081"/>
          <c:y val="6.6435793148469521E-2"/>
          <c:w val="0.82118154761904749"/>
          <c:h val="0.67397840064956127"/>
        </c:manualLayout>
      </c:layout>
      <c:lineChart>
        <c:grouping val="standard"/>
        <c:varyColors val="0"/>
        <c:ser>
          <c:idx val="0"/>
          <c:order val="0"/>
          <c:tx>
            <c:strRef>
              <c:f>'R4_GompertzNetwork'!$B$73:$B$75</c:f>
              <c:strCache>
                <c:ptCount val="3"/>
                <c:pt idx="0">
                  <c:v>A/E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'R4_GompertzNetwork'!$A$76:$A$98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'R4_GompertzNetwork'!$B$76:$B$98</c:f>
              <c:numCache>
                <c:formatCode>0%</c:formatCode>
                <c:ptCount val="23"/>
                <c:pt idx="0">
                  <c:v>1.0890169837600445</c:v>
                </c:pt>
                <c:pt idx="1">
                  <c:v>0.90651411341619947</c:v>
                </c:pt>
                <c:pt idx="2">
                  <c:v>0.94250470988199309</c:v>
                </c:pt>
                <c:pt idx="3">
                  <c:v>0.97706361201221725</c:v>
                </c:pt>
                <c:pt idx="4">
                  <c:v>0.98053888755426322</c:v>
                </c:pt>
                <c:pt idx="5">
                  <c:v>1.0672123833202818</c:v>
                </c:pt>
                <c:pt idx="6">
                  <c:v>1.0644935189675488</c:v>
                </c:pt>
                <c:pt idx="7">
                  <c:v>1.018070158134442</c:v>
                </c:pt>
                <c:pt idx="8">
                  <c:v>1.0148692975381428</c:v>
                </c:pt>
                <c:pt idx="9">
                  <c:v>1.0221887298625107</c:v>
                </c:pt>
                <c:pt idx="10">
                  <c:v>1.104795216851042</c:v>
                </c:pt>
                <c:pt idx="11">
                  <c:v>0.99218366602947827</c:v>
                </c:pt>
                <c:pt idx="12">
                  <c:v>0.84425376904239557</c:v>
                </c:pt>
                <c:pt idx="13">
                  <c:v>0.80223721690069538</c:v>
                </c:pt>
                <c:pt idx="14">
                  <c:v>0.82808621052124742</c:v>
                </c:pt>
                <c:pt idx="15">
                  <c:v>0.78807418980219113</c:v>
                </c:pt>
                <c:pt idx="16">
                  <c:v>0.77157297286877347</c:v>
                </c:pt>
                <c:pt idx="17">
                  <c:v>0.68366257092579252</c:v>
                </c:pt>
                <c:pt idx="18">
                  <c:v>0.59429711844051725</c:v>
                </c:pt>
                <c:pt idx="19">
                  <c:v>0.54906517044107894</c:v>
                </c:pt>
                <c:pt idx="20">
                  <c:v>0.48917752264267683</c:v>
                </c:pt>
                <c:pt idx="21">
                  <c:v>0.40229564994519129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0-4552-8746-9837A5874453}"/>
            </c:ext>
          </c:extLst>
        </c:ser>
        <c:ser>
          <c:idx val="1"/>
          <c:order val="1"/>
          <c:tx>
            <c:strRef>
              <c:f>'R4_GompertzNetwork'!$C$73:$C$75</c:f>
              <c:strCache>
                <c:ptCount val="3"/>
                <c:pt idx="0">
                  <c:v>A/E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'R4_GompertzNetwork'!$A$76:$A$98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'R4_GompertzNetwork'!$C$76:$C$98</c:f>
              <c:numCache>
                <c:formatCode>General</c:formatCode>
                <c:ptCount val="23"/>
                <c:pt idx="8" formatCode="0%">
                  <c:v>0.89962062286689792</c:v>
                </c:pt>
                <c:pt idx="9" formatCode="0%">
                  <c:v>0.90610885961093268</c:v>
                </c:pt>
                <c:pt idx="10" formatCode="0%">
                  <c:v>0.97933454439392909</c:v>
                </c:pt>
                <c:pt idx="11" formatCode="0%">
                  <c:v>0.87951117429311565</c:v>
                </c:pt>
                <c:pt idx="12" formatCode="0%">
                  <c:v>0.74838021349749284</c:v>
                </c:pt>
                <c:pt idx="13" formatCode="0%">
                  <c:v>0.71113506587096798</c:v>
                </c:pt>
                <c:pt idx="14" formatCode="0%">
                  <c:v>0.73404864478976417</c:v>
                </c:pt>
                <c:pt idx="15" formatCode="0%">
                  <c:v>0.69858039376595416</c:v>
                </c:pt>
                <c:pt idx="16" formatCode="0%">
                  <c:v>0.68395305693379915</c:v>
                </c:pt>
                <c:pt idx="17" formatCode="0%">
                  <c:v>0.60602577039131544</c:v>
                </c:pt>
                <c:pt idx="18" formatCode="0%">
                  <c:v>0.5268086690142153</c:v>
                </c:pt>
                <c:pt idx="19" formatCode="0%">
                  <c:v>0.48671326625501565</c:v>
                </c:pt>
                <c:pt idx="20" formatCode="0%">
                  <c:v>0.43362646665912291</c:v>
                </c:pt>
                <c:pt idx="21" formatCode="0%">
                  <c:v>0.35661090946219537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0-4552-8746-9837A5874453}"/>
            </c:ext>
          </c:extLst>
        </c:ser>
        <c:ser>
          <c:idx val="2"/>
          <c:order val="2"/>
          <c:tx>
            <c:strRef>
              <c:f>'R4_GompertzNetwork'!$D$73:$D$75</c:f>
              <c:strCache>
                <c:ptCount val="3"/>
                <c:pt idx="0">
                  <c:v>A/E 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'R4_GompertzNetwork'!$A$76:$A$98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'R4_GompertzNetwork'!$D$76:$D$98</c:f>
              <c:numCache>
                <c:formatCode>General</c:formatCode>
                <c:ptCount val="23"/>
                <c:pt idx="8" formatCode="0%">
                  <c:v>1.1639852134946802</c:v>
                </c:pt>
                <c:pt idx="9" formatCode="0%">
                  <c:v>1.1723800984492316</c:v>
                </c:pt>
                <c:pt idx="10" formatCode="0%">
                  <c:v>1.2671240518101592</c:v>
                </c:pt>
                <c:pt idx="11" formatCode="0%">
                  <c:v>1.137966355993592</c:v>
                </c:pt>
                <c:pt idx="12" formatCode="0%">
                  <c:v>0.96830094868996408</c:v>
                </c:pt>
                <c:pt idx="13" formatCode="0%">
                  <c:v>0.92011085610010612</c:v>
                </c:pt>
                <c:pt idx="14" formatCode="0%">
                  <c:v>0.94975787215530427</c:v>
                </c:pt>
                <c:pt idx="15" formatCode="0%">
                  <c:v>0.90386683910109566</c:v>
                </c:pt>
                <c:pt idx="16" formatCode="0%">
                  <c:v>0.88494107933896793</c:v>
                </c:pt>
                <c:pt idx="17" formatCode="0%">
                  <c:v>0.78411390068431175</c:v>
                </c:pt>
                <c:pt idx="18" formatCode="0%">
                  <c:v>0.68161787923361616</c:v>
                </c:pt>
                <c:pt idx="19" formatCode="0%">
                  <c:v>0.62973994896552887</c:v>
                </c:pt>
                <c:pt idx="20" formatCode="0%">
                  <c:v>0.56105294003007788</c:v>
                </c:pt>
                <c:pt idx="21" formatCode="0%">
                  <c:v>0.46140541360877579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0-4552-8746-9837A5874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4480"/>
        <c:axId val="587825136"/>
      </c:lineChart>
      <c:dateAx>
        <c:axId val="587824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5136"/>
        <c:crosses val="autoZero"/>
        <c:auto val="1"/>
        <c:lblOffset val="100"/>
        <c:baseTimeUnit val="days"/>
      </c:dateAx>
      <c:valAx>
        <c:axId val="58782513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Actual</a:t>
                </a:r>
                <a:r>
                  <a:rPr lang="en-GB" baseline="0"/>
                  <a:t> vs Expected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44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5555555555554"/>
          <c:y val="6.3500000000000001E-2"/>
          <c:w val="0.82338650793650792"/>
          <c:h val="0.68441027777777774"/>
        </c:manualLayout>
      </c:layout>
      <c:lineChart>
        <c:grouping val="standard"/>
        <c:varyColors val="0"/>
        <c:ser>
          <c:idx val="0"/>
          <c:order val="0"/>
          <c:tx>
            <c:strRef>
              <c:f>'R4_GompertzNetwork'!$G$73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'R4_GompertzNetwork'!$A$76:$A$98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'R4_GompertzNetwork'!$G$76:$G$98</c:f>
              <c:numCache>
                <c:formatCode>General</c:formatCode>
                <c:ptCount val="23"/>
                <c:pt idx="0">
                  <c:v>392</c:v>
                </c:pt>
                <c:pt idx="1">
                  <c:v>553</c:v>
                </c:pt>
                <c:pt idx="2">
                  <c:v>799.00000000000011</c:v>
                </c:pt>
                <c:pt idx="3">
                  <c:v>1164</c:v>
                </c:pt>
                <c:pt idx="4">
                  <c:v>1474</c:v>
                </c:pt>
                <c:pt idx="5">
                  <c:v>1617</c:v>
                </c:pt>
                <c:pt idx="6">
                  <c:v>1864</c:v>
                </c:pt>
                <c:pt idx="7">
                  <c:v>1706</c:v>
                </c:pt>
                <c:pt idx="8">
                  <c:v>1673</c:v>
                </c:pt>
                <c:pt idx="9">
                  <c:v>1889</c:v>
                </c:pt>
                <c:pt idx="10">
                  <c:v>1827</c:v>
                </c:pt>
                <c:pt idx="11">
                  <c:v>1959.9999999999998</c:v>
                </c:pt>
                <c:pt idx="12">
                  <c:v>3635</c:v>
                </c:pt>
                <c:pt idx="13">
                  <c:v>4307</c:v>
                </c:pt>
                <c:pt idx="14">
                  <c:v>5035</c:v>
                </c:pt>
                <c:pt idx="15">
                  <c:v>5104</c:v>
                </c:pt>
                <c:pt idx="16">
                  <c:v>4358</c:v>
                </c:pt>
                <c:pt idx="17">
                  <c:v>3259</c:v>
                </c:pt>
                <c:pt idx="18">
                  <c:v>2256</c:v>
                </c:pt>
                <c:pt idx="19">
                  <c:v>1563</c:v>
                </c:pt>
                <c:pt idx="20">
                  <c:v>1081</c:v>
                </c:pt>
                <c:pt idx="21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B-4E36-989C-B53ADF6FB6E7}"/>
            </c:ext>
          </c:extLst>
        </c:ser>
        <c:ser>
          <c:idx val="1"/>
          <c:order val="1"/>
          <c:tx>
            <c:strRef>
              <c:f>'R4_GompertzNetwork'!$M$73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'R4_GompertzNetwork'!$A$76:$A$98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'R4_GompertzNetwork'!$M$76:$M$98</c:f>
              <c:numCache>
                <c:formatCode>General</c:formatCode>
                <c:ptCount val="23"/>
                <c:pt idx="0">
                  <c:v>359.95765524844546</c:v>
                </c:pt>
                <c:pt idx="1">
                  <c:v>610.029112416153</c:v>
                </c:pt>
                <c:pt idx="2">
                  <c:v>847.74112173936976</c:v>
                </c:pt>
                <c:pt idx="3">
                  <c:v>1191.3246851991507</c:v>
                </c:pt>
                <c:pt idx="4">
                  <c:v>1503.2550148791815</c:v>
                </c:pt>
                <c:pt idx="5">
                  <c:v>1515.1623287664954</c:v>
                </c:pt>
                <c:pt idx="6">
                  <c:v>1751.067495279719</c:v>
                </c:pt>
                <c:pt idx="7">
                  <c:v>1675.7194839363053</c:v>
                </c:pt>
                <c:pt idx="8">
                  <c:v>1648.4881393676428</c:v>
                </c:pt>
                <c:pt idx="9">
                  <c:v>1847.9953308173135</c:v>
                </c:pt>
                <c:pt idx="10">
                  <c:v>1653.7001356753083</c:v>
                </c:pt>
                <c:pt idx="11">
                  <c:v>1975.4407042836433</c:v>
                </c:pt>
                <c:pt idx="12">
                  <c:v>4305.5774617660754</c:v>
                </c:pt>
                <c:pt idx="13">
                  <c:v>5368.7362157534253</c:v>
                </c:pt>
                <c:pt idx="14">
                  <c:v>6080.2848013018684</c:v>
                </c:pt>
                <c:pt idx="15">
                  <c:v>6476.5475967194388</c:v>
                </c:pt>
                <c:pt idx="16">
                  <c:v>5648.2019889791991</c:v>
                </c:pt>
                <c:pt idx="17">
                  <c:v>4766.9715128426196</c:v>
                </c:pt>
                <c:pt idx="18">
                  <c:v>3796.0810005606672</c:v>
                </c:pt>
                <c:pt idx="19">
                  <c:v>2846.6566159066319</c:v>
                </c:pt>
                <c:pt idx="20">
                  <c:v>2209.8317072299824</c:v>
                </c:pt>
                <c:pt idx="21">
                  <c:v>1896.6150891861521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B-4E36-989C-B53ADF6FB6E7}"/>
            </c:ext>
          </c:extLst>
        </c:ser>
        <c:ser>
          <c:idx val="2"/>
          <c:order val="2"/>
          <c:tx>
            <c:strRef>
              <c:f>'R4_GompertzNetwork'!$N$73</c:f>
              <c:strCache>
                <c:ptCount val="1"/>
                <c:pt idx="0">
                  <c:v>Expected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'R4_GompertzNetwork'!$A$76:$A$98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'R4_GompertzNetwork'!$N$76:$N$98</c:f>
              <c:numCache>
                <c:formatCode>General</c:formatCode>
                <c:ptCount val="23"/>
                <c:pt idx="8">
                  <c:v>1437.3034816972322</c:v>
                </c:pt>
                <c:pt idx="9">
                  <c:v>1611.2521890286935</c:v>
                </c:pt>
                <c:pt idx="10">
                  <c:v>1441.8477791420862</c:v>
                </c:pt>
                <c:pt idx="11">
                  <c:v>1722.3707798361634</c:v>
                </c:pt>
                <c:pt idx="12">
                  <c:v>3753.9981809559026</c:v>
                </c:pt>
                <c:pt idx="13">
                  <c:v>4680.9577035698048</c:v>
                </c:pt>
                <c:pt idx="14">
                  <c:v>5301.351162874781</c:v>
                </c:pt>
                <c:pt idx="15">
                  <c:v>5646.8494906572487</c:v>
                </c:pt>
                <c:pt idx="16">
                  <c:v>4924.6216519356667</c:v>
                </c:pt>
                <c:pt idx="17">
                  <c:v>4156.2839240010999</c:v>
                </c:pt>
                <c:pt idx="18">
                  <c:v>3309.7723353978859</c:v>
                </c:pt>
                <c:pt idx="19">
                  <c:v>2481.9768899329533</c:v>
                </c:pt>
                <c:pt idx="20">
                  <c:v>1926.7344003973099</c:v>
                </c:pt>
                <c:pt idx="21">
                  <c:v>1653.6433632895025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B-4E36-989C-B53ADF6FB6E7}"/>
            </c:ext>
          </c:extLst>
        </c:ser>
        <c:ser>
          <c:idx val="3"/>
          <c:order val="3"/>
          <c:tx>
            <c:strRef>
              <c:f>'R4_GompertzNetwork'!$O$73</c:f>
              <c:strCache>
                <c:ptCount val="1"/>
                <c:pt idx="0">
                  <c:v>Expected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'R4_GompertzNetwork'!$A$76:$A$98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'R4_GompertzNetwork'!$O$76:$O$98</c:f>
              <c:numCache>
                <c:formatCode>General</c:formatCode>
                <c:ptCount val="23"/>
                <c:pt idx="8">
                  <c:v>1859.6727970380537</c:v>
                </c:pt>
                <c:pt idx="9">
                  <c:v>2084.7384726059331</c:v>
                </c:pt>
                <c:pt idx="10">
                  <c:v>1865.5524922085303</c:v>
                </c:pt>
                <c:pt idx="11">
                  <c:v>2228.5106287311237</c:v>
                </c:pt>
                <c:pt idx="12">
                  <c:v>4857.1567425762487</c:v>
                </c:pt>
                <c:pt idx="13">
                  <c:v>6056.5147279370467</c:v>
                </c:pt>
                <c:pt idx="14">
                  <c:v>6859.2184397289548</c:v>
                </c:pt>
                <c:pt idx="15">
                  <c:v>7306.2457027816281</c:v>
                </c:pt>
                <c:pt idx="16">
                  <c:v>6371.7823260227315</c:v>
                </c:pt>
                <c:pt idx="17">
                  <c:v>5377.6591016841403</c:v>
                </c:pt>
                <c:pt idx="18">
                  <c:v>4282.3896657234482</c:v>
                </c:pt>
                <c:pt idx="19">
                  <c:v>3211.3363418803115</c:v>
                </c:pt>
                <c:pt idx="20">
                  <c:v>2492.9290140626549</c:v>
                </c:pt>
                <c:pt idx="21">
                  <c:v>2139.5868150828019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B-4E36-989C-B53ADF6F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01232"/>
        <c:axId val="871093032"/>
      </c:lineChart>
      <c:dateAx>
        <c:axId val="871101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093032"/>
        <c:crosses val="autoZero"/>
        <c:auto val="1"/>
        <c:lblOffset val="100"/>
        <c:baseTimeUnit val="days"/>
      </c:dateAx>
      <c:valAx>
        <c:axId val="8710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Registered</a:t>
                </a:r>
                <a:r>
                  <a:rPr lang="en-GB" baseline="0"/>
                  <a:t> Deaths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3507539682539685E-2"/>
              <c:y val="0.260043055555555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1012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115079365081"/>
          <c:y val="6.6435793148469521E-2"/>
          <c:w val="0.82118154761904749"/>
          <c:h val="0.67397840064956127"/>
        </c:manualLayout>
      </c:layout>
      <c:lineChart>
        <c:grouping val="standard"/>
        <c:varyColors val="0"/>
        <c:ser>
          <c:idx val="0"/>
          <c:order val="0"/>
          <c:tx>
            <c:strRef>
              <c:f>'R5_Lasso'!$B$73:$B$75</c:f>
              <c:strCache>
                <c:ptCount val="3"/>
                <c:pt idx="0">
                  <c:v>A/E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'R5_Lasso'!$A$76:$A$98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'R5_Lasso'!$B$76:$B$98</c:f>
              <c:numCache>
                <c:formatCode>0%</c:formatCode>
                <c:ptCount val="23"/>
                <c:pt idx="0">
                  <c:v>1.0890172673311755</c:v>
                </c:pt>
                <c:pt idx="1">
                  <c:v>0.90651347863439291</c:v>
                </c:pt>
                <c:pt idx="2">
                  <c:v>0.94250479155914835</c:v>
                </c:pt>
                <c:pt idx="3">
                  <c:v>0.97706493826925112</c:v>
                </c:pt>
                <c:pt idx="4">
                  <c:v>0.98053957467091968</c:v>
                </c:pt>
                <c:pt idx="5">
                  <c:v>1.0672124027879513</c:v>
                </c:pt>
                <c:pt idx="6">
                  <c:v>1.0644918918716757</c:v>
                </c:pt>
                <c:pt idx="7">
                  <c:v>1.0180698157576094</c:v>
                </c:pt>
                <c:pt idx="8">
                  <c:v>1.0148697605742421</c:v>
                </c:pt>
                <c:pt idx="9">
                  <c:v>1.0221891848579543</c:v>
                </c:pt>
                <c:pt idx="10">
                  <c:v>1.1047955906079867</c:v>
                </c:pt>
                <c:pt idx="11">
                  <c:v>0.99218295221284991</c:v>
                </c:pt>
                <c:pt idx="12">
                  <c:v>0.84425269268769298</c:v>
                </c:pt>
                <c:pt idx="13">
                  <c:v>0.80223636990748937</c:v>
                </c:pt>
                <c:pt idx="14">
                  <c:v>0.8280859842952929</c:v>
                </c:pt>
                <c:pt idx="15">
                  <c:v>0.78807250568176068</c:v>
                </c:pt>
                <c:pt idx="16">
                  <c:v>0.77157242833390849</c:v>
                </c:pt>
                <c:pt idx="17">
                  <c:v>0.68366160126855102</c:v>
                </c:pt>
                <c:pt idx="18">
                  <c:v>0.59429631481493972</c:v>
                </c:pt>
                <c:pt idx="19">
                  <c:v>0.54906449170679617</c:v>
                </c:pt>
                <c:pt idx="20">
                  <c:v>0.48917712494511834</c:v>
                </c:pt>
                <c:pt idx="21">
                  <c:v>0.40229452145399291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1-4AF7-A413-5AECDC73544F}"/>
            </c:ext>
          </c:extLst>
        </c:ser>
        <c:ser>
          <c:idx val="1"/>
          <c:order val="1"/>
          <c:tx>
            <c:strRef>
              <c:f>'R5_Lasso'!$C$73:$C$75</c:f>
              <c:strCache>
                <c:ptCount val="3"/>
                <c:pt idx="0">
                  <c:v>A/E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'R5_Lasso'!$A$76:$A$98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'R5_Lasso'!$C$76:$C$98</c:f>
              <c:numCache>
                <c:formatCode>General</c:formatCode>
                <c:ptCount val="23"/>
                <c:pt idx="8" formatCode="0%">
                  <c:v>0.89962118640485467</c:v>
                </c:pt>
                <c:pt idx="9" formatCode="0%">
                  <c:v>0.9061094171254036</c:v>
                </c:pt>
                <c:pt idx="10" formatCode="0%">
                  <c:v>0.97933504235581303</c:v>
                </c:pt>
                <c:pt idx="11" formatCode="0%">
                  <c:v>0.87951069119976866</c:v>
                </c:pt>
                <c:pt idx="12" formatCode="0%">
                  <c:v>0.74837938672194226</c:v>
                </c:pt>
                <c:pt idx="13" formatCode="0%">
                  <c:v>0.71113443607279836</c:v>
                </c:pt>
                <c:pt idx="14" formatCode="0%">
                  <c:v>0.73404856916363515</c:v>
                </c:pt>
                <c:pt idx="15" formatCode="0%">
                  <c:v>0.69857901976832848</c:v>
                </c:pt>
                <c:pt idx="16" formatCode="0%">
                  <c:v>0.68395269062137698</c:v>
                </c:pt>
                <c:pt idx="17" formatCode="0%">
                  <c:v>0.60602501397287833</c:v>
                </c:pt>
                <c:pt idx="18" formatCode="0%">
                  <c:v>0.52680804629288969</c:v>
                </c:pt>
                <c:pt idx="19" formatCode="0%">
                  <c:v>0.48671274741948717</c:v>
                </c:pt>
                <c:pt idx="20" formatCode="0%">
                  <c:v>0.43362618791226654</c:v>
                </c:pt>
                <c:pt idx="21" formatCode="0%">
                  <c:v>0.35660996980522303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1-4AF7-A413-5AECDC73544F}"/>
            </c:ext>
          </c:extLst>
        </c:ser>
        <c:ser>
          <c:idx val="2"/>
          <c:order val="2"/>
          <c:tx>
            <c:strRef>
              <c:f>'R5_Lasso'!$D$73:$D$75</c:f>
              <c:strCache>
                <c:ptCount val="3"/>
                <c:pt idx="0">
                  <c:v>A/E 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'R5_Lasso'!$A$76:$A$98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'R5_Lasso'!$D$76:$D$98</c:f>
              <c:numCache>
                <c:formatCode>General</c:formatCode>
                <c:ptCount val="23"/>
                <c:pt idx="8" formatCode="0%">
                  <c:v>1.1639854882900089</c:v>
                </c:pt>
                <c:pt idx="9" formatCode="0%">
                  <c:v>1.1723803621741788</c:v>
                </c:pt>
                <c:pt idx="10" formatCode="0%">
                  <c:v>1.2671242015003483</c:v>
                </c:pt>
                <c:pt idx="11" formatCode="0%">
                  <c:v>1.1379652867487442</c:v>
                </c:pt>
                <c:pt idx="12" formatCode="0%">
                  <c:v>0.96829950099429607</c:v>
                </c:pt>
                <c:pt idx="13" formatCode="0%">
                  <c:v>0.92010968207625743</c:v>
                </c:pt>
                <c:pt idx="14" formatCode="0%">
                  <c:v>0.94975740358120297</c:v>
                </c:pt>
                <c:pt idx="15" formatCode="0%">
                  <c:v>0.90386470852661716</c:v>
                </c:pt>
                <c:pt idx="16" formatCode="0%">
                  <c:v>0.8849402599572801</c:v>
                </c:pt>
                <c:pt idx="17" formatCode="0%">
                  <c:v>0.78411261591579329</c:v>
                </c:pt>
                <c:pt idx="18" formatCode="0%">
                  <c:v>0.68161680745853293</c:v>
                </c:pt>
                <c:pt idx="19" formatCode="0%">
                  <c:v>0.62973903185411506</c:v>
                </c:pt>
                <c:pt idx="20" formatCode="0%">
                  <c:v>0.56105236037121298</c:v>
                </c:pt>
                <c:pt idx="21" formatCode="0%">
                  <c:v>0.46140401771953859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1-4AF7-A413-5AECDC73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4480"/>
        <c:axId val="587825136"/>
      </c:lineChart>
      <c:dateAx>
        <c:axId val="587824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5136"/>
        <c:crosses val="autoZero"/>
        <c:auto val="1"/>
        <c:lblOffset val="100"/>
        <c:baseTimeUnit val="days"/>
      </c:dateAx>
      <c:valAx>
        <c:axId val="58782513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Actual</a:t>
                </a:r>
                <a:r>
                  <a:rPr lang="en-GB" baseline="0"/>
                  <a:t> vs Expected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44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5555555555554"/>
          <c:y val="6.3500000000000001E-2"/>
          <c:w val="0.82338650793650792"/>
          <c:h val="0.68441027777777774"/>
        </c:manualLayout>
      </c:layout>
      <c:lineChart>
        <c:grouping val="standard"/>
        <c:varyColors val="0"/>
        <c:ser>
          <c:idx val="0"/>
          <c:order val="0"/>
          <c:tx>
            <c:strRef>
              <c:f>'R5_Lasso'!$G$73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'R5_Lasso'!$A$76:$A$98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'R5_Lasso'!$G$76:$G$98</c:f>
              <c:numCache>
                <c:formatCode>General</c:formatCode>
                <c:ptCount val="23"/>
                <c:pt idx="0">
                  <c:v>392</c:v>
                </c:pt>
                <c:pt idx="1">
                  <c:v>553</c:v>
                </c:pt>
                <c:pt idx="2">
                  <c:v>799.00000000000011</c:v>
                </c:pt>
                <c:pt idx="3">
                  <c:v>1164</c:v>
                </c:pt>
                <c:pt idx="4">
                  <c:v>1474</c:v>
                </c:pt>
                <c:pt idx="5">
                  <c:v>1617</c:v>
                </c:pt>
                <c:pt idx="6">
                  <c:v>1864</c:v>
                </c:pt>
                <c:pt idx="7">
                  <c:v>1706</c:v>
                </c:pt>
                <c:pt idx="8">
                  <c:v>1673</c:v>
                </c:pt>
                <c:pt idx="9">
                  <c:v>1889</c:v>
                </c:pt>
                <c:pt idx="10">
                  <c:v>1827</c:v>
                </c:pt>
                <c:pt idx="11">
                  <c:v>1959.9999999999998</c:v>
                </c:pt>
                <c:pt idx="12">
                  <c:v>3635</c:v>
                </c:pt>
                <c:pt idx="13">
                  <c:v>4307</c:v>
                </c:pt>
                <c:pt idx="14">
                  <c:v>5035</c:v>
                </c:pt>
                <c:pt idx="15">
                  <c:v>5104</c:v>
                </c:pt>
                <c:pt idx="16">
                  <c:v>4358</c:v>
                </c:pt>
                <c:pt idx="17">
                  <c:v>3259</c:v>
                </c:pt>
                <c:pt idx="18">
                  <c:v>2256</c:v>
                </c:pt>
                <c:pt idx="19">
                  <c:v>1563</c:v>
                </c:pt>
                <c:pt idx="20">
                  <c:v>1081</c:v>
                </c:pt>
                <c:pt idx="21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A-4203-9F35-CCA08ED1D8B0}"/>
            </c:ext>
          </c:extLst>
        </c:ser>
        <c:ser>
          <c:idx val="1"/>
          <c:order val="1"/>
          <c:tx>
            <c:strRef>
              <c:f>'R5_Lasso'!$M$73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'R5_Lasso'!$A$76:$A$98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'R5_Lasso'!$M$76:$M$98</c:f>
              <c:numCache>
                <c:formatCode>General</c:formatCode>
                <c:ptCount val="23"/>
                <c:pt idx="0">
                  <c:v>359.9575615184354</c:v>
                </c:pt>
                <c:pt idx="1">
                  <c:v>610.02953958617434</c:v>
                </c:pt>
                <c:pt idx="2">
                  <c:v>847.74104827440294</c:v>
                </c:pt>
                <c:pt idx="3">
                  <c:v>1191.3230681083296</c:v>
                </c:pt>
                <c:pt idx="4">
                  <c:v>1503.253961467788</c:v>
                </c:pt>
                <c:pt idx="5">
                  <c:v>1515.1623011274994</c:v>
                </c:pt>
                <c:pt idx="6">
                  <c:v>1751.0701718193122</c:v>
                </c:pt>
                <c:pt idx="7">
                  <c:v>1675.7200474806916</c:v>
                </c:pt>
                <c:pt idx="8">
                  <c:v>1648.4873872420528</c:v>
                </c:pt>
                <c:pt idx="9">
                  <c:v>1847.9945082401744</c:v>
                </c:pt>
                <c:pt idx="10">
                  <c:v>1653.6995762216725</c:v>
                </c:pt>
                <c:pt idx="11">
                  <c:v>1975.4421254957495</c:v>
                </c:pt>
                <c:pt idx="12">
                  <c:v>4305.5829510331969</c:v>
                </c:pt>
                <c:pt idx="13">
                  <c:v>5368.7418840118971</c:v>
                </c:pt>
                <c:pt idx="14">
                  <c:v>6080.2864623832766</c:v>
                </c:pt>
                <c:pt idx="15">
                  <c:v>6476.56143717961</c:v>
                </c:pt>
                <c:pt idx="16">
                  <c:v>5648.2059751803581</c:v>
                </c:pt>
                <c:pt idx="17">
                  <c:v>4766.9782739777174</c:v>
                </c:pt>
                <c:pt idx="18">
                  <c:v>3796.0861337370143</c:v>
                </c:pt>
                <c:pt idx="19">
                  <c:v>2846.6601348437803</c:v>
                </c:pt>
                <c:pt idx="20">
                  <c:v>2209.833503807602</c:v>
                </c:pt>
                <c:pt idx="21">
                  <c:v>1896.6204094510842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A-4203-9F35-CCA08ED1D8B0}"/>
            </c:ext>
          </c:extLst>
        </c:ser>
        <c:ser>
          <c:idx val="2"/>
          <c:order val="2"/>
          <c:tx>
            <c:strRef>
              <c:f>'R5_Lasso'!$N$73</c:f>
              <c:strCache>
                <c:ptCount val="1"/>
                <c:pt idx="0">
                  <c:v>Expected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'R5_Lasso'!$A$76:$A$98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'R5_Lasso'!$N$76:$N$98</c:f>
              <c:numCache>
                <c:formatCode>General</c:formatCode>
                <c:ptCount val="23"/>
                <c:pt idx="8">
                  <c:v>1437.3031423766079</c:v>
                </c:pt>
                <c:pt idx="9">
                  <c:v>1611.2518265802835</c:v>
                </c:pt>
                <c:pt idx="10">
                  <c:v>1441.8476088111381</c:v>
                </c:pt>
                <c:pt idx="11">
                  <c:v>1722.3723981949161</c:v>
                </c:pt>
                <c:pt idx="12">
                  <c:v>3754.0037935240171</c:v>
                </c:pt>
                <c:pt idx="13">
                  <c:v>4680.963676288151</c:v>
                </c:pt>
                <c:pt idx="14">
                  <c:v>5301.3537783593747</c:v>
                </c:pt>
                <c:pt idx="15">
                  <c:v>5646.8628013145799</c:v>
                </c:pt>
                <c:pt idx="16">
                  <c:v>4924.6262117291171</c:v>
                </c:pt>
                <c:pt idx="17">
                  <c:v>4156.290734072295</c:v>
                </c:pt>
                <c:pt idx="18">
                  <c:v>3309.7775396878651</c:v>
                </c:pt>
                <c:pt idx="19">
                  <c:v>2481.9805045244257</c:v>
                </c:pt>
                <c:pt idx="20">
                  <c:v>1926.7363910291197</c:v>
                </c:pt>
                <c:pt idx="21">
                  <c:v>1653.6483660698952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A-4203-9F35-CCA08ED1D8B0}"/>
            </c:ext>
          </c:extLst>
        </c:ser>
        <c:ser>
          <c:idx val="3"/>
          <c:order val="3"/>
          <c:tx>
            <c:strRef>
              <c:f>'R5_Lasso'!$O$73</c:f>
              <c:strCache>
                <c:ptCount val="1"/>
                <c:pt idx="0">
                  <c:v>Expected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'R5_Lasso'!$A$76:$A$98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'R5_Lasso'!$O$76:$O$98</c:f>
              <c:numCache>
                <c:formatCode>General</c:formatCode>
                <c:ptCount val="23"/>
                <c:pt idx="8">
                  <c:v>1859.6716321074982</c:v>
                </c:pt>
                <c:pt idx="9">
                  <c:v>2084.737189900065</c:v>
                </c:pt>
                <c:pt idx="10">
                  <c:v>1865.5515436322071</c:v>
                </c:pt>
                <c:pt idx="11">
                  <c:v>2228.5118527965828</c:v>
                </c:pt>
                <c:pt idx="12">
                  <c:v>4857.1621085423767</c:v>
                </c:pt>
                <c:pt idx="13">
                  <c:v>6056.5200917356433</c:v>
                </c:pt>
                <c:pt idx="14">
                  <c:v>6859.2191464071784</c:v>
                </c:pt>
                <c:pt idx="15">
                  <c:v>7306.2600730446393</c:v>
                </c:pt>
                <c:pt idx="16">
                  <c:v>6371.7857386315991</c:v>
                </c:pt>
                <c:pt idx="17">
                  <c:v>5377.6658138831399</c:v>
                </c:pt>
                <c:pt idx="18">
                  <c:v>4282.3947277861635</c:v>
                </c:pt>
                <c:pt idx="19">
                  <c:v>3211.3397651631344</c:v>
                </c:pt>
                <c:pt idx="20">
                  <c:v>2492.9306165860844</c:v>
                </c:pt>
                <c:pt idx="21">
                  <c:v>2139.592452832273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A-4203-9F35-CCA08ED1D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01232"/>
        <c:axId val="871093032"/>
      </c:lineChart>
      <c:dateAx>
        <c:axId val="871101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093032"/>
        <c:crosses val="autoZero"/>
        <c:auto val="1"/>
        <c:lblOffset val="100"/>
        <c:baseTimeUnit val="days"/>
      </c:dateAx>
      <c:valAx>
        <c:axId val="8710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Registered</a:t>
                </a:r>
                <a:r>
                  <a:rPr lang="en-GB" baseline="0"/>
                  <a:t> Deaths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3507539682539685E-2"/>
              <c:y val="0.260043055555555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1012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23381452318461"/>
          <c:y val="6.8938495216250728E-2"/>
          <c:w val="0.80009951881014874"/>
          <c:h val="0.5891952777777778"/>
        </c:manualLayout>
      </c:layout>
      <c:lineChart>
        <c:grouping val="standard"/>
        <c:varyColors val="0"/>
        <c:ser>
          <c:idx val="0"/>
          <c:order val="0"/>
          <c:tx>
            <c:strRef>
              <c:f>Comparison!$B$3</c:f>
              <c:strCache>
                <c:ptCount val="1"/>
                <c:pt idx="0">
                  <c:v>Model R1 - Linear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Comparison!$A$4:$A$26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Comparison!$B$4:$B$26</c:f>
              <c:numCache>
                <c:formatCode>0%</c:formatCode>
                <c:ptCount val="23"/>
                <c:pt idx="0">
                  <c:v>1.0671356110265573</c:v>
                </c:pt>
                <c:pt idx="1">
                  <c:v>0.87125921478410162</c:v>
                </c:pt>
                <c:pt idx="2">
                  <c:v>0.96059435446777885</c:v>
                </c:pt>
                <c:pt idx="3">
                  <c:v>1.0000000001180014</c:v>
                </c:pt>
                <c:pt idx="4">
                  <c:v>1.0023442451867519</c:v>
                </c:pt>
                <c:pt idx="5">
                  <c:v>1.0773500905992632</c:v>
                </c:pt>
                <c:pt idx="6">
                  <c:v>1.0347401799173523</c:v>
                </c:pt>
                <c:pt idx="7">
                  <c:v>0.99959667660393559</c:v>
                </c:pt>
                <c:pt idx="8">
                  <c:v>1.0375998342107473</c:v>
                </c:pt>
                <c:pt idx="9">
                  <c:v>1.0280848409594887</c:v>
                </c:pt>
                <c:pt idx="10">
                  <c:v>1.0977354916166937</c:v>
                </c:pt>
                <c:pt idx="11">
                  <c:v>0.98958696041172789</c:v>
                </c:pt>
                <c:pt idx="12">
                  <c:v>0.80789328153093731</c:v>
                </c:pt>
                <c:pt idx="13">
                  <c:v>0.74217006687360798</c:v>
                </c:pt>
                <c:pt idx="14">
                  <c:v>0.78352999497156517</c:v>
                </c:pt>
                <c:pt idx="15">
                  <c:v>0.72712883224924107</c:v>
                </c:pt>
                <c:pt idx="16">
                  <c:v>0.70770112163499788</c:v>
                </c:pt>
                <c:pt idx="17">
                  <c:v>0.64394744514338698</c:v>
                </c:pt>
                <c:pt idx="18">
                  <c:v>0.56268763897582774</c:v>
                </c:pt>
                <c:pt idx="19">
                  <c:v>0.52594934814298655</c:v>
                </c:pt>
                <c:pt idx="20">
                  <c:v>0.45846772111063927</c:v>
                </c:pt>
                <c:pt idx="21">
                  <c:v>0.37066086563167033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C-4148-A705-6272A9968A2A}"/>
            </c:ext>
          </c:extLst>
        </c:ser>
        <c:ser>
          <c:idx val="1"/>
          <c:order val="1"/>
          <c:tx>
            <c:strRef>
              <c:f>Comparison!$C$3</c:f>
              <c:strCache>
                <c:ptCount val="1"/>
                <c:pt idx="0">
                  <c:v>Model R2 - Mortality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Comparison!$A$4:$A$26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Comparison!$C$4:$C$26</c:f>
              <c:numCache>
                <c:formatCode>0%</c:formatCode>
                <c:ptCount val="23"/>
                <c:pt idx="0">
                  <c:v>1.1444293202195146</c:v>
                </c:pt>
                <c:pt idx="1">
                  <c:v>0.94176996143064229</c:v>
                </c:pt>
                <c:pt idx="2">
                  <c:v>0.94203196448014304</c:v>
                </c:pt>
                <c:pt idx="3">
                  <c:v>0.91491464885680973</c:v>
                </c:pt>
                <c:pt idx="4">
                  <c:v>0.96137280661297364</c:v>
                </c:pt>
                <c:pt idx="5">
                  <c:v>1.077567281130603</c:v>
                </c:pt>
                <c:pt idx="6">
                  <c:v>1.002451246658447</c:v>
                </c:pt>
                <c:pt idx="7">
                  <c:v>1.0154627706108661</c:v>
                </c:pt>
                <c:pt idx="8">
                  <c:v>1.0055831159281765</c:v>
                </c:pt>
                <c:pt idx="9">
                  <c:v>0.98145898270036158</c:v>
                </c:pt>
                <c:pt idx="10">
                  <c:v>1.0770290357354324</c:v>
                </c:pt>
                <c:pt idx="11">
                  <c:v>0.92434675863883864</c:v>
                </c:pt>
                <c:pt idx="12">
                  <c:v>0.78748117976992715</c:v>
                </c:pt>
                <c:pt idx="13">
                  <c:v>0.76097011355271438</c:v>
                </c:pt>
                <c:pt idx="14">
                  <c:v>0.78948688719016114</c:v>
                </c:pt>
                <c:pt idx="15">
                  <c:v>0.72435109751989113</c:v>
                </c:pt>
                <c:pt idx="16">
                  <c:v>0.73604235205381408</c:v>
                </c:pt>
                <c:pt idx="17">
                  <c:v>0.64246012079617565</c:v>
                </c:pt>
                <c:pt idx="18">
                  <c:v>0.55104564877957285</c:v>
                </c:pt>
                <c:pt idx="19">
                  <c:v>0.50971020920491106</c:v>
                </c:pt>
                <c:pt idx="20">
                  <c:v>0.49092384728464089</c:v>
                </c:pt>
                <c:pt idx="21">
                  <c:v>0.34650776639979741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C-4148-A705-6272A9968A2A}"/>
            </c:ext>
          </c:extLst>
        </c:ser>
        <c:ser>
          <c:idx val="2"/>
          <c:order val="2"/>
          <c:tx>
            <c:strRef>
              <c:f>Comparison!$D$3</c:f>
              <c:strCache>
                <c:ptCount val="1"/>
                <c:pt idx="0">
                  <c:v>Model R3 - Simple Gompertz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Comparison!$A$4:$A$26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Comparison!$D$4:$D$26</c:f>
              <c:numCache>
                <c:formatCode>0%</c:formatCode>
                <c:ptCount val="23"/>
                <c:pt idx="0">
                  <c:v>1.1904287080565672</c:v>
                </c:pt>
                <c:pt idx="1">
                  <c:v>0.97962362433821681</c:v>
                </c:pt>
                <c:pt idx="2">
                  <c:v>0.97989615838310151</c:v>
                </c:pt>
                <c:pt idx="3">
                  <c:v>0.95168888473753022</c:v>
                </c:pt>
                <c:pt idx="4">
                  <c:v>1.0000143896326252</c:v>
                </c:pt>
                <c:pt idx="5">
                  <c:v>1.1208792047326102</c:v>
                </c:pt>
                <c:pt idx="6">
                  <c:v>1.0427439435232335</c:v>
                </c:pt>
                <c:pt idx="7">
                  <c:v>1.0562784548948529</c:v>
                </c:pt>
                <c:pt idx="8">
                  <c:v>1.046001695682057</c:v>
                </c:pt>
                <c:pt idx="9">
                  <c:v>1.0209079129171559</c:v>
                </c:pt>
                <c:pt idx="10">
                  <c:v>1.1203193250099663</c:v>
                </c:pt>
                <c:pt idx="11">
                  <c:v>0.96150011035338112</c:v>
                </c:pt>
                <c:pt idx="12">
                  <c:v>0.81913333299828772</c:v>
                </c:pt>
                <c:pt idx="13">
                  <c:v>0.79155667645115801</c:v>
                </c:pt>
                <c:pt idx="14">
                  <c:v>0.82121965816562137</c:v>
                </c:pt>
                <c:pt idx="15">
                  <c:v>0.75346578942469222</c:v>
                </c:pt>
                <c:pt idx="16">
                  <c:v>0.76562696424299281</c:v>
                </c:pt>
                <c:pt idx="17">
                  <c:v>0.66828327277612876</c:v>
                </c:pt>
                <c:pt idx="18">
                  <c:v>0.57319447183600214</c:v>
                </c:pt>
                <c:pt idx="19">
                  <c:v>0.53019758853317267</c:v>
                </c:pt>
                <c:pt idx="20">
                  <c:v>0.51065612436870988</c:v>
                </c:pt>
                <c:pt idx="21">
                  <c:v>0.36043535882823835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C-4148-A705-6272A9968A2A}"/>
            </c:ext>
          </c:extLst>
        </c:ser>
        <c:ser>
          <c:idx val="6"/>
          <c:order val="3"/>
          <c:tx>
            <c:strRef>
              <c:f>Comparison!$E$3</c:f>
              <c:strCache>
                <c:ptCount val="1"/>
                <c:pt idx="0">
                  <c:v>Model R5 - Lasso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Comparison!$E$4:$E$25</c:f>
              <c:numCache>
                <c:formatCode>0%</c:formatCode>
                <c:ptCount val="22"/>
                <c:pt idx="0">
                  <c:v>1.0890172673311755</c:v>
                </c:pt>
                <c:pt idx="1">
                  <c:v>0.90651347863439291</c:v>
                </c:pt>
                <c:pt idx="2">
                  <c:v>0.94250479155914835</c:v>
                </c:pt>
                <c:pt idx="3">
                  <c:v>0.97706493826925112</c:v>
                </c:pt>
                <c:pt idx="4">
                  <c:v>0.98053957467091968</c:v>
                </c:pt>
                <c:pt idx="5">
                  <c:v>1.0672124027879513</c:v>
                </c:pt>
                <c:pt idx="6">
                  <c:v>1.0644918918716757</c:v>
                </c:pt>
                <c:pt idx="7">
                  <c:v>1.0180698157576094</c:v>
                </c:pt>
                <c:pt idx="8">
                  <c:v>1.0148697605742421</c:v>
                </c:pt>
                <c:pt idx="9">
                  <c:v>1.0221891848579543</c:v>
                </c:pt>
                <c:pt idx="10">
                  <c:v>1.1047955906079867</c:v>
                </c:pt>
                <c:pt idx="11">
                  <c:v>0.99218295221284991</c:v>
                </c:pt>
                <c:pt idx="12">
                  <c:v>0.84425269268769298</c:v>
                </c:pt>
                <c:pt idx="13">
                  <c:v>0.80223636990748937</c:v>
                </c:pt>
                <c:pt idx="14">
                  <c:v>0.8280859842952929</c:v>
                </c:pt>
                <c:pt idx="15">
                  <c:v>0.78807250568176068</c:v>
                </c:pt>
                <c:pt idx="16">
                  <c:v>0.77157242833390849</c:v>
                </c:pt>
                <c:pt idx="17">
                  <c:v>0.68366160126855102</c:v>
                </c:pt>
                <c:pt idx="18">
                  <c:v>0.59429631481493972</c:v>
                </c:pt>
                <c:pt idx="19">
                  <c:v>0.54906449170679617</c:v>
                </c:pt>
                <c:pt idx="20">
                  <c:v>0.48917712494511834</c:v>
                </c:pt>
                <c:pt idx="21">
                  <c:v>0.40229452145399291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C-4035-944B-1CC24D2F0131}"/>
            </c:ext>
          </c:extLst>
        </c:ser>
        <c:ser>
          <c:idx val="3"/>
          <c:order val="4"/>
          <c:tx>
            <c:strRef>
              <c:f>Comparison!$F$3</c:f>
              <c:strCache>
                <c:ptCount val="1"/>
                <c:pt idx="0">
                  <c:v>Model R4 - Gompertz Network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Comparison!$A$4:$A$26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Comparison!$F$4:$F$26</c:f>
              <c:numCache>
                <c:formatCode>0%</c:formatCode>
                <c:ptCount val="23"/>
                <c:pt idx="0">
                  <c:v>1.0890169837600445</c:v>
                </c:pt>
                <c:pt idx="1">
                  <c:v>0.90651411341619947</c:v>
                </c:pt>
                <c:pt idx="2">
                  <c:v>0.94250470988199309</c:v>
                </c:pt>
                <c:pt idx="3">
                  <c:v>0.97706361201221725</c:v>
                </c:pt>
                <c:pt idx="4">
                  <c:v>0.98053888755426322</c:v>
                </c:pt>
                <c:pt idx="5">
                  <c:v>1.0672123833202818</c:v>
                </c:pt>
                <c:pt idx="6">
                  <c:v>1.0644935189675488</c:v>
                </c:pt>
                <c:pt idx="7">
                  <c:v>1.018070158134442</c:v>
                </c:pt>
                <c:pt idx="8">
                  <c:v>1.0148692975381428</c:v>
                </c:pt>
                <c:pt idx="9">
                  <c:v>1.0221887298625107</c:v>
                </c:pt>
                <c:pt idx="10">
                  <c:v>1.104795216851042</c:v>
                </c:pt>
                <c:pt idx="11">
                  <c:v>0.99218366602947827</c:v>
                </c:pt>
                <c:pt idx="12">
                  <c:v>0.84425376904239557</c:v>
                </c:pt>
                <c:pt idx="13">
                  <c:v>0.80223721690069538</c:v>
                </c:pt>
                <c:pt idx="14">
                  <c:v>0.82808621052124742</c:v>
                </c:pt>
                <c:pt idx="15">
                  <c:v>0.78807418980219113</c:v>
                </c:pt>
                <c:pt idx="16">
                  <c:v>0.77157297286877347</c:v>
                </c:pt>
                <c:pt idx="17">
                  <c:v>0.68366257092579252</c:v>
                </c:pt>
                <c:pt idx="18">
                  <c:v>0.59429711844051725</c:v>
                </c:pt>
                <c:pt idx="19">
                  <c:v>0.54906517044107894</c:v>
                </c:pt>
                <c:pt idx="20">
                  <c:v>0.48917752264267683</c:v>
                </c:pt>
                <c:pt idx="21">
                  <c:v>0.40229564994519129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C-4148-A705-6272A9968A2A}"/>
            </c:ext>
          </c:extLst>
        </c:ser>
        <c:ser>
          <c:idx val="4"/>
          <c:order val="5"/>
          <c:tx>
            <c:strRef>
              <c:f>Comparison!$G$3</c:f>
              <c:strCache>
                <c:ptCount val="1"/>
                <c:pt idx="0">
                  <c:v>Model R4 -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Comparison!$A$4:$A$26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Comparison!$G$4:$G$26</c:f>
              <c:numCache>
                <c:formatCode>General</c:formatCode>
                <c:ptCount val="23"/>
                <c:pt idx="8" formatCode="0%">
                  <c:v>0.89962062286689792</c:v>
                </c:pt>
                <c:pt idx="9" formatCode="0%">
                  <c:v>0.90610885961093268</c:v>
                </c:pt>
                <c:pt idx="10" formatCode="0%">
                  <c:v>0.97933454439392909</c:v>
                </c:pt>
                <c:pt idx="11" formatCode="0%">
                  <c:v>0.87951117429311565</c:v>
                </c:pt>
                <c:pt idx="12" formatCode="0%">
                  <c:v>0.74838021349749284</c:v>
                </c:pt>
                <c:pt idx="13" formatCode="0%">
                  <c:v>0.71113506587096798</c:v>
                </c:pt>
                <c:pt idx="14" formatCode="0%">
                  <c:v>0.73404864478976417</c:v>
                </c:pt>
                <c:pt idx="15" formatCode="0%">
                  <c:v>0.69858039376595416</c:v>
                </c:pt>
                <c:pt idx="16" formatCode="0%">
                  <c:v>0.68395305693379915</c:v>
                </c:pt>
                <c:pt idx="17" formatCode="0%">
                  <c:v>0.60602577039131544</c:v>
                </c:pt>
                <c:pt idx="18" formatCode="0%">
                  <c:v>0.5268086690142153</c:v>
                </c:pt>
                <c:pt idx="19" formatCode="0%">
                  <c:v>0.48671326625501565</c:v>
                </c:pt>
                <c:pt idx="20" formatCode="0%">
                  <c:v>0.43362646665912291</c:v>
                </c:pt>
                <c:pt idx="21" formatCode="0%">
                  <c:v>0.35661090946219537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C-4E4B-BD6D-D528B3F4AF8D}"/>
            </c:ext>
          </c:extLst>
        </c:ser>
        <c:ser>
          <c:idx val="5"/>
          <c:order val="6"/>
          <c:tx>
            <c:strRef>
              <c:f>Comparison!$H$3</c:f>
              <c:strCache>
                <c:ptCount val="1"/>
                <c:pt idx="0">
                  <c:v>Model R4 -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Comparison!$A$4:$A$26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Comparison!$H$4:$H$26</c:f>
              <c:numCache>
                <c:formatCode>General</c:formatCode>
                <c:ptCount val="23"/>
                <c:pt idx="8" formatCode="0%">
                  <c:v>1.1639852134946802</c:v>
                </c:pt>
                <c:pt idx="9" formatCode="0%">
                  <c:v>1.1723800984492316</c:v>
                </c:pt>
                <c:pt idx="10" formatCode="0%">
                  <c:v>1.2671240518101592</c:v>
                </c:pt>
                <c:pt idx="11" formatCode="0%">
                  <c:v>1.137966355993592</c:v>
                </c:pt>
                <c:pt idx="12" formatCode="0%">
                  <c:v>0.96830094868996408</c:v>
                </c:pt>
                <c:pt idx="13" formatCode="0%">
                  <c:v>0.92011085610010612</c:v>
                </c:pt>
                <c:pt idx="14" formatCode="0%">
                  <c:v>0.94975787215530427</c:v>
                </c:pt>
                <c:pt idx="15" formatCode="0%">
                  <c:v>0.90386683910109566</c:v>
                </c:pt>
                <c:pt idx="16" formatCode="0%">
                  <c:v>0.88494107933896793</c:v>
                </c:pt>
                <c:pt idx="17" formatCode="0%">
                  <c:v>0.78411390068431175</c:v>
                </c:pt>
                <c:pt idx="18" formatCode="0%">
                  <c:v>0.68161787923361616</c:v>
                </c:pt>
                <c:pt idx="19" formatCode="0%">
                  <c:v>0.62973994896552887</c:v>
                </c:pt>
                <c:pt idx="20" formatCode="0%">
                  <c:v>0.56105294003007788</c:v>
                </c:pt>
                <c:pt idx="21" formatCode="0%">
                  <c:v>0.46140541360877579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C-4E4B-BD6D-D528B3F4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81520"/>
        <c:axId val="645178568"/>
      </c:lineChart>
      <c:dateAx>
        <c:axId val="6451815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178568"/>
        <c:crosses val="autoZero"/>
        <c:auto val="1"/>
        <c:lblOffset val="100"/>
        <c:baseTimeUnit val="days"/>
      </c:dateAx>
      <c:valAx>
        <c:axId val="645178568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Actual vs Expected (Registered Deaths)</a:t>
                </a:r>
              </a:p>
            </c:rich>
          </c:tx>
          <c:layout>
            <c:manualLayout>
              <c:xMode val="edge"/>
              <c:yMode val="edge"/>
              <c:x val="3.1815277777777776E-2"/>
              <c:y val="8.789333333333333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51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641589405391932E-2"/>
          <c:y val="0.77025222222222223"/>
          <c:w val="0.83555807303031082"/>
          <c:h val="0.1733033333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62085831946958E-2"/>
          <c:y val="0.15317241703809353"/>
          <c:w val="0.90763291717287686"/>
          <c:h val="0.55388873216285583"/>
        </c:manualLayout>
      </c:layout>
      <c:lineChart>
        <c:grouping val="standard"/>
        <c:varyColors val="0"/>
        <c:ser>
          <c:idx val="3"/>
          <c:order val="1"/>
          <c:tx>
            <c:strRef>
              <c:f>'Timeline  (2)'!$G$6</c:f>
              <c:strCache>
                <c:ptCount val="1"/>
                <c:pt idx="0">
                  <c:v>% Antibody Positivity (by median date)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(2)'!$A$7:$A$40</c15:sqref>
                  </c15:fullRef>
                </c:ext>
              </c:extLst>
              <c:f>'Timeline  (2)'!$A$15:$A$40</c:f>
              <c:numCache>
                <c:formatCode>d\-mmm\-yy</c:formatCode>
                <c:ptCount val="26"/>
                <c:pt idx="0">
                  <c:v>44173</c:v>
                </c:pt>
                <c:pt idx="1">
                  <c:v>44176</c:v>
                </c:pt>
                <c:pt idx="2">
                  <c:v>44183</c:v>
                </c:pt>
                <c:pt idx="3">
                  <c:v>44187</c:v>
                </c:pt>
                <c:pt idx="4">
                  <c:v>44190</c:v>
                </c:pt>
                <c:pt idx="5">
                  <c:v>44192</c:v>
                </c:pt>
                <c:pt idx="6">
                  <c:v>44197</c:v>
                </c:pt>
                <c:pt idx="7">
                  <c:v>44199</c:v>
                </c:pt>
                <c:pt idx="8">
                  <c:v>44201</c:v>
                </c:pt>
                <c:pt idx="9">
                  <c:v>44203</c:v>
                </c:pt>
                <c:pt idx="10">
                  <c:v>44204</c:v>
                </c:pt>
                <c:pt idx="11">
                  <c:v>44206</c:v>
                </c:pt>
                <c:pt idx="12">
                  <c:v>44211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44218</c:v>
                </c:pt>
                <c:pt idx="17">
                  <c:v>44220</c:v>
                </c:pt>
                <c:pt idx="18">
                  <c:v>44225</c:v>
                </c:pt>
                <c:pt idx="19">
                  <c:v>44227</c:v>
                </c:pt>
                <c:pt idx="20">
                  <c:v>44228</c:v>
                </c:pt>
                <c:pt idx="21">
                  <c:v>44232</c:v>
                </c:pt>
                <c:pt idx="22">
                  <c:v>44234</c:v>
                </c:pt>
                <c:pt idx="23">
                  <c:v>44239</c:v>
                </c:pt>
                <c:pt idx="24">
                  <c:v>44245</c:v>
                </c:pt>
                <c:pt idx="25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(2)'!$G$7:$G$40</c15:sqref>
                  </c15:fullRef>
                </c:ext>
              </c:extLst>
              <c:f>'Timeline  (2)'!$G$15:$G$40</c:f>
              <c:numCache>
                <c:formatCode>General</c:formatCode>
                <c:ptCount val="26"/>
                <c:pt idx="8" formatCode="0.0%">
                  <c:v>0.25700000000000001</c:v>
                </c:pt>
                <c:pt idx="15" formatCode="0.00%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473-8E3A-A00D38EC325B}"/>
            </c:ext>
          </c:extLst>
        </c:ser>
        <c:ser>
          <c:idx val="4"/>
          <c:order val="2"/>
          <c:tx>
            <c:strRef>
              <c:f>'Timeline  (2)'!$H$6</c:f>
              <c:strCache>
                <c:ptCount val="1"/>
                <c:pt idx="0">
                  <c:v>% Antibody Positivity for period 22 Dec to 18 Jan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4"/>
            <c:marker>
              <c:symbol val="none"/>
            </c:marker>
            <c:bubble3D val="0"/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53-4473-8E3A-A00D38EC325B}"/>
              </c:ext>
            </c:extLst>
          </c:dPt>
          <c:cat>
            <c:strLit>
              <c:ptCount val="26"/>
              <c:pt idx="0">
                <c:v>08-Dec-20</c:v>
              </c:pt>
              <c:pt idx="1">
                <c:v>11-Dec-20</c:v>
              </c:pt>
              <c:pt idx="2">
                <c:v>18-Dec-20</c:v>
              </c:pt>
              <c:pt idx="3">
                <c:v>22-Dec-20</c:v>
              </c:pt>
              <c:pt idx="4">
                <c:v>25-Dec-20</c:v>
              </c:pt>
              <c:pt idx="5">
                <c:v>27-Dec-20</c:v>
              </c:pt>
              <c:pt idx="6">
                <c:v>01-Jan-21</c:v>
              </c:pt>
              <c:pt idx="7">
                <c:v>03-Jan-21</c:v>
              </c:pt>
              <c:pt idx="8">
                <c:v>05-Jan-21</c:v>
              </c:pt>
              <c:pt idx="9">
                <c:v>07-Jan-21</c:v>
              </c:pt>
              <c:pt idx="10">
                <c:v>08-Jan-21</c:v>
              </c:pt>
              <c:pt idx="11">
                <c:v>10-Jan-21</c:v>
              </c:pt>
              <c:pt idx="12">
                <c:v>15-Jan-21</c:v>
              </c:pt>
              <c:pt idx="13">
                <c:v>17-Jan-21</c:v>
              </c:pt>
              <c:pt idx="14">
                <c:v>18-Jan-21</c:v>
              </c:pt>
              <c:pt idx="15">
                <c:v>19-Jan-21</c:v>
              </c:pt>
              <c:pt idx="16">
                <c:v>22-Jan-21</c:v>
              </c:pt>
              <c:pt idx="17">
                <c:v>24-Jan-21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(2)'!$H$7:$H$40</c15:sqref>
                  </c15:fullRef>
                </c:ext>
              </c:extLst>
              <c:f>'Timeline  (2)'!$H$15:$H$40</c:f>
              <c:numCache>
                <c:formatCode>General</c:formatCode>
                <c:ptCount val="26"/>
                <c:pt idx="3" formatCode="0.00%">
                  <c:v>0.25700000000000001</c:v>
                </c:pt>
                <c:pt idx="14" formatCode="0.00%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3-4473-8E3A-A00D38EC325B}"/>
            </c:ext>
          </c:extLst>
        </c:ser>
        <c:ser>
          <c:idx val="5"/>
          <c:order val="3"/>
          <c:tx>
            <c:strRef>
              <c:f>'Timeline  (2)'!$I$6</c:f>
              <c:strCache>
                <c:ptCount val="1"/>
                <c:pt idx="0">
                  <c:v>% Antibody Positivity for period 5 Jan to 1 Feb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353-4473-8E3A-A00D38EC325B}"/>
              </c:ext>
            </c:extLst>
          </c:dPt>
          <c:dPt>
            <c:idx val="20"/>
            <c:marker>
              <c:symbol val="none"/>
            </c:marker>
            <c:bubble3D val="0"/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353-4473-8E3A-A00D38EC325B}"/>
              </c:ext>
            </c:extLst>
          </c:dPt>
          <c:cat>
            <c:strLit>
              <c:ptCount val="26"/>
              <c:pt idx="0">
                <c:v>08-Dec-20</c:v>
              </c:pt>
              <c:pt idx="1">
                <c:v>11-Dec-20</c:v>
              </c:pt>
              <c:pt idx="2">
                <c:v>18-Dec-20</c:v>
              </c:pt>
              <c:pt idx="3">
                <c:v>22-Dec-20</c:v>
              </c:pt>
              <c:pt idx="4">
                <c:v>25-Dec-20</c:v>
              </c:pt>
              <c:pt idx="5">
                <c:v>27-Dec-20</c:v>
              </c:pt>
              <c:pt idx="6">
                <c:v>01-Jan-21</c:v>
              </c:pt>
              <c:pt idx="7">
                <c:v>03-Jan-21</c:v>
              </c:pt>
              <c:pt idx="8">
                <c:v>05-Jan-21</c:v>
              </c:pt>
              <c:pt idx="9">
                <c:v>07-Jan-21</c:v>
              </c:pt>
              <c:pt idx="10">
                <c:v>08-Jan-21</c:v>
              </c:pt>
              <c:pt idx="11">
                <c:v>10-Jan-21</c:v>
              </c:pt>
              <c:pt idx="12">
                <c:v>15-Jan-21</c:v>
              </c:pt>
              <c:pt idx="13">
                <c:v>17-Jan-21</c:v>
              </c:pt>
              <c:pt idx="14">
                <c:v>18-Jan-21</c:v>
              </c:pt>
              <c:pt idx="15">
                <c:v>19-Jan-21</c:v>
              </c:pt>
              <c:pt idx="16">
                <c:v>22-Jan-21</c:v>
              </c:pt>
              <c:pt idx="17">
                <c:v>24-Jan-21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(2)'!$I$7:$I$40</c15:sqref>
                  </c15:fullRef>
                </c:ext>
              </c:extLst>
              <c:f>'Timeline  (2)'!$I$15:$I$40</c:f>
              <c:numCache>
                <c:formatCode>General</c:formatCode>
                <c:ptCount val="26"/>
                <c:pt idx="8" formatCode="0.00%">
                  <c:v>0.40899999999999997</c:v>
                </c:pt>
                <c:pt idx="20" formatCode="0.00%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53-4473-8E3A-A00D38EC325B}"/>
            </c:ext>
          </c:extLst>
        </c:ser>
        <c:ser>
          <c:idx val="1"/>
          <c:order val="4"/>
          <c:tx>
            <c:strRef>
              <c:f>'Timeline  (2)'!$C$6</c:f>
              <c:strCache>
                <c:ptCount val="1"/>
                <c:pt idx="0">
                  <c:v>% Mortality Improvement of Hospital deaths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E3-4681-932C-C023785FDE55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E3-4681-932C-C023785FDE55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(2)'!$A$7:$A$40</c15:sqref>
                  </c15:fullRef>
                </c:ext>
              </c:extLst>
              <c:f>'Timeline  (2)'!$A$15:$A$40</c:f>
              <c:numCache>
                <c:formatCode>d\-mmm\-yy</c:formatCode>
                <c:ptCount val="26"/>
                <c:pt idx="0">
                  <c:v>44173</c:v>
                </c:pt>
                <c:pt idx="1">
                  <c:v>44176</c:v>
                </c:pt>
                <c:pt idx="2">
                  <c:v>44183</c:v>
                </c:pt>
                <c:pt idx="3">
                  <c:v>44187</c:v>
                </c:pt>
                <c:pt idx="4">
                  <c:v>44190</c:v>
                </c:pt>
                <c:pt idx="5">
                  <c:v>44192</c:v>
                </c:pt>
                <c:pt idx="6">
                  <c:v>44197</c:v>
                </c:pt>
                <c:pt idx="7">
                  <c:v>44199</c:v>
                </c:pt>
                <c:pt idx="8">
                  <c:v>44201</c:v>
                </c:pt>
                <c:pt idx="9">
                  <c:v>44203</c:v>
                </c:pt>
                <c:pt idx="10">
                  <c:v>44204</c:v>
                </c:pt>
                <c:pt idx="11">
                  <c:v>44206</c:v>
                </c:pt>
                <c:pt idx="12">
                  <c:v>44211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44218</c:v>
                </c:pt>
                <c:pt idx="17">
                  <c:v>44220</c:v>
                </c:pt>
                <c:pt idx="18">
                  <c:v>44225</c:v>
                </c:pt>
                <c:pt idx="19">
                  <c:v>44227</c:v>
                </c:pt>
                <c:pt idx="20">
                  <c:v>44228</c:v>
                </c:pt>
                <c:pt idx="21">
                  <c:v>44232</c:v>
                </c:pt>
                <c:pt idx="22">
                  <c:v>44234</c:v>
                </c:pt>
                <c:pt idx="23">
                  <c:v>44239</c:v>
                </c:pt>
                <c:pt idx="24">
                  <c:v>44245</c:v>
                </c:pt>
                <c:pt idx="25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(2)'!$C$7:$C$40</c15:sqref>
                  </c15:fullRef>
                </c:ext>
              </c:extLst>
              <c:f>'Timeline  (2)'!$C$15:$C$40</c:f>
              <c:numCache>
                <c:formatCode>0%</c:formatCode>
                <c:ptCount val="26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10">
                  <c:v>0</c:v>
                </c:pt>
                <c:pt idx="12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53-4473-8E3A-A00D38EC325B}"/>
            </c:ext>
          </c:extLst>
        </c:ser>
        <c:ser>
          <c:idx val="0"/>
          <c:order val="5"/>
          <c:tx>
            <c:strRef>
              <c:f>'Timeline  (2)'!$B$6</c:f>
              <c:strCache>
                <c:ptCount val="1"/>
                <c:pt idx="0">
                  <c:v>% Mortality Improvement of Registered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AE3-4681-932C-C023785FDE55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(2)'!$A$7:$A$40</c15:sqref>
                  </c15:fullRef>
                </c:ext>
              </c:extLst>
              <c:f>'Timeline  (2)'!$A$15:$A$40</c:f>
              <c:numCache>
                <c:formatCode>d\-mmm\-yy</c:formatCode>
                <c:ptCount val="26"/>
                <c:pt idx="0">
                  <c:v>44173</c:v>
                </c:pt>
                <c:pt idx="1">
                  <c:v>44176</c:v>
                </c:pt>
                <c:pt idx="2">
                  <c:v>44183</c:v>
                </c:pt>
                <c:pt idx="3">
                  <c:v>44187</c:v>
                </c:pt>
                <c:pt idx="4">
                  <c:v>44190</c:v>
                </c:pt>
                <c:pt idx="5">
                  <c:v>44192</c:v>
                </c:pt>
                <c:pt idx="6">
                  <c:v>44197</c:v>
                </c:pt>
                <c:pt idx="7">
                  <c:v>44199</c:v>
                </c:pt>
                <c:pt idx="8">
                  <c:v>44201</c:v>
                </c:pt>
                <c:pt idx="9">
                  <c:v>44203</c:v>
                </c:pt>
                <c:pt idx="10">
                  <c:v>44204</c:v>
                </c:pt>
                <c:pt idx="11">
                  <c:v>44206</c:v>
                </c:pt>
                <c:pt idx="12">
                  <c:v>44211</c:v>
                </c:pt>
                <c:pt idx="13">
                  <c:v>44213</c:v>
                </c:pt>
                <c:pt idx="14">
                  <c:v>44214</c:v>
                </c:pt>
                <c:pt idx="15">
                  <c:v>44215</c:v>
                </c:pt>
                <c:pt idx="16">
                  <c:v>44218</c:v>
                </c:pt>
                <c:pt idx="17">
                  <c:v>44220</c:v>
                </c:pt>
                <c:pt idx="18">
                  <c:v>44225</c:v>
                </c:pt>
                <c:pt idx="19">
                  <c:v>44227</c:v>
                </c:pt>
                <c:pt idx="20">
                  <c:v>44228</c:v>
                </c:pt>
                <c:pt idx="21">
                  <c:v>44232</c:v>
                </c:pt>
                <c:pt idx="22">
                  <c:v>44234</c:v>
                </c:pt>
                <c:pt idx="23">
                  <c:v>44239</c:v>
                </c:pt>
                <c:pt idx="24">
                  <c:v>44245</c:v>
                </c:pt>
                <c:pt idx="25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(2)'!$B$7:$B$40</c15:sqref>
                  </c15:fullRef>
                </c:ext>
              </c:extLst>
              <c:f>'Timeline  (2)'!$B$15:$B$40</c:f>
              <c:numCache>
                <c:formatCode>0%</c:formatCode>
                <c:ptCount val="26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10">
                  <c:v>0</c:v>
                </c:pt>
                <c:pt idx="12">
                  <c:v>0</c:v>
                </c:pt>
                <c:pt idx="16">
                  <c:v>0</c:v>
                </c:pt>
                <c:pt idx="18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53-4473-8E3A-A00D38EC3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43504"/>
        <c:axId val="636643832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'Timeline  (2)'!$F$6</c15:sqref>
                        </c15:formulaRef>
                      </c:ext>
                    </c:extLst>
                    <c:strCache>
                      <c:ptCount val="1"/>
                      <c:pt idx="0">
                        <c:v>% Vaccination</c:v>
                      </c:pt>
                    </c:strCache>
                  </c:strRef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'Timeline  (2)'!$A$7:$A$40</c15:sqref>
                        </c15:fullRef>
                        <c15:formulaRef>
                          <c15:sqref>'Timeline  (2)'!$A$15:$A$40</c15:sqref>
                        </c15:formulaRef>
                      </c:ext>
                    </c:extLst>
                    <c:numCache>
                      <c:formatCode>d\-mmm\-yy</c:formatCode>
                      <c:ptCount val="26"/>
                      <c:pt idx="0">
                        <c:v>44173</c:v>
                      </c:pt>
                      <c:pt idx="1">
                        <c:v>44176</c:v>
                      </c:pt>
                      <c:pt idx="2">
                        <c:v>44183</c:v>
                      </c:pt>
                      <c:pt idx="3">
                        <c:v>44187</c:v>
                      </c:pt>
                      <c:pt idx="4">
                        <c:v>44190</c:v>
                      </c:pt>
                      <c:pt idx="5">
                        <c:v>44192</c:v>
                      </c:pt>
                      <c:pt idx="6">
                        <c:v>44197</c:v>
                      </c:pt>
                      <c:pt idx="7">
                        <c:v>44199</c:v>
                      </c:pt>
                      <c:pt idx="8">
                        <c:v>44201</c:v>
                      </c:pt>
                      <c:pt idx="9">
                        <c:v>44203</c:v>
                      </c:pt>
                      <c:pt idx="10">
                        <c:v>44204</c:v>
                      </c:pt>
                      <c:pt idx="11">
                        <c:v>44206</c:v>
                      </c:pt>
                      <c:pt idx="12">
                        <c:v>44211</c:v>
                      </c:pt>
                      <c:pt idx="13">
                        <c:v>44213</c:v>
                      </c:pt>
                      <c:pt idx="14">
                        <c:v>44214</c:v>
                      </c:pt>
                      <c:pt idx="15">
                        <c:v>44215</c:v>
                      </c:pt>
                      <c:pt idx="16">
                        <c:v>44218</c:v>
                      </c:pt>
                      <c:pt idx="17">
                        <c:v>44220</c:v>
                      </c:pt>
                      <c:pt idx="18">
                        <c:v>44225</c:v>
                      </c:pt>
                      <c:pt idx="19">
                        <c:v>44227</c:v>
                      </c:pt>
                      <c:pt idx="20">
                        <c:v>44228</c:v>
                      </c:pt>
                      <c:pt idx="21">
                        <c:v>44232</c:v>
                      </c:pt>
                      <c:pt idx="22">
                        <c:v>44234</c:v>
                      </c:pt>
                      <c:pt idx="23">
                        <c:v>44239</c:v>
                      </c:pt>
                      <c:pt idx="24">
                        <c:v>44245</c:v>
                      </c:pt>
                      <c:pt idx="25">
                        <c:v>44246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'Timeline  (2)'!$F$7:$F$40</c15:sqref>
                        </c15:fullRef>
                        <c15:formulaRef>
                          <c15:sqref>'Timeline  (2)'!$F$15:$F$40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 formatCode="0.0%">
                        <c:v>0</c:v>
                      </c:pt>
                      <c:pt idx="5" formatCode="0.0%">
                        <c:v>0.185</c:v>
                      </c:pt>
                      <c:pt idx="7" formatCode="0.0%">
                        <c:v>0.23100000000000001</c:v>
                      </c:pt>
                      <c:pt idx="11" formatCode="0.0%">
                        <c:v>0.36499999999999999</c:v>
                      </c:pt>
                      <c:pt idx="13" formatCode="0.0%">
                        <c:v>0.59399999999999997</c:v>
                      </c:pt>
                      <c:pt idx="17" formatCode="0.0%">
                        <c:v>0.79700000000000004</c:v>
                      </c:pt>
                      <c:pt idx="19" formatCode="0.0%">
                        <c:v>0.88100000000000001</c:v>
                      </c:pt>
                      <c:pt idx="22" formatCode="0.00%">
                        <c:v>0.91300000000000003</c:v>
                      </c:pt>
                      <c:pt idx="24" formatCode="0.00%">
                        <c:v>0.93400000000000005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53-4473-8E3A-A00D38EC325B}"/>
                  </c:ext>
                </c:extLst>
              </c15:ser>
            </c15:filteredLineSeries>
          </c:ext>
        </c:extLst>
      </c:lineChart>
      <c:dateAx>
        <c:axId val="6366435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6643832"/>
        <c:crosses val="autoZero"/>
        <c:auto val="1"/>
        <c:lblOffset val="100"/>
        <c:baseTimeUnit val="days"/>
        <c:majorUnit val="3"/>
        <c:majorTimeUnit val="days"/>
      </c:dateAx>
      <c:valAx>
        <c:axId val="636643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66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569882329262238E-2"/>
          <c:y val="0.88384244881190732"/>
          <c:w val="0.94883159979733656"/>
          <c:h val="9.2465549694854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262085831946958E-2"/>
          <c:y val="4.7071532539501602E-2"/>
          <c:w val="0.90763291717287686"/>
          <c:h val="0.60950704101853637"/>
        </c:manualLayout>
      </c:layout>
      <c:lineChart>
        <c:grouping val="standard"/>
        <c:varyColors val="0"/>
        <c:ser>
          <c:idx val="2"/>
          <c:order val="0"/>
          <c:tx>
            <c:strRef>
              <c:f>'Timeline  (2)'!$F$6</c:f>
              <c:strCache>
                <c:ptCount val="1"/>
                <c:pt idx="0">
                  <c:v>% Vaccination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(2)'!$A$7:$A$56</c15:sqref>
                  </c15:fullRef>
                </c:ext>
              </c:extLst>
              <c:f>'Timeline  (2)'!$A$14:$A$56</c:f>
              <c:numCache>
                <c:formatCode>d\-mmm\-yy</c:formatCode>
                <c:ptCount val="43"/>
                <c:pt idx="0">
                  <c:v>44169</c:v>
                </c:pt>
                <c:pt idx="1">
                  <c:v>44173</c:v>
                </c:pt>
                <c:pt idx="2">
                  <c:v>44176</c:v>
                </c:pt>
                <c:pt idx="3">
                  <c:v>44183</c:v>
                </c:pt>
                <c:pt idx="4">
                  <c:v>44187</c:v>
                </c:pt>
                <c:pt idx="5">
                  <c:v>44190</c:v>
                </c:pt>
                <c:pt idx="6">
                  <c:v>44192</c:v>
                </c:pt>
                <c:pt idx="7">
                  <c:v>44197</c:v>
                </c:pt>
                <c:pt idx="8">
                  <c:v>44199</c:v>
                </c:pt>
                <c:pt idx="9">
                  <c:v>44201</c:v>
                </c:pt>
                <c:pt idx="10">
                  <c:v>44203</c:v>
                </c:pt>
                <c:pt idx="11">
                  <c:v>44204</c:v>
                </c:pt>
                <c:pt idx="12">
                  <c:v>44206</c:v>
                </c:pt>
                <c:pt idx="13">
                  <c:v>44211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44218</c:v>
                </c:pt>
                <c:pt idx="18">
                  <c:v>44220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44232</c:v>
                </c:pt>
                <c:pt idx="23">
                  <c:v>44234</c:v>
                </c:pt>
                <c:pt idx="24">
                  <c:v>44239</c:v>
                </c:pt>
                <c:pt idx="25">
                  <c:v>44245</c:v>
                </c:pt>
                <c:pt idx="26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(2)'!$F$7:$F$56</c15:sqref>
                  </c15:fullRef>
                </c:ext>
              </c:extLst>
              <c:f>'Timeline  (2)'!$F$14:$F$56</c:f>
              <c:numCache>
                <c:formatCode>General</c:formatCode>
                <c:ptCount val="43"/>
                <c:pt idx="1" formatCode="0.0%">
                  <c:v>0</c:v>
                </c:pt>
                <c:pt idx="6" formatCode="0.0%">
                  <c:v>0.185</c:v>
                </c:pt>
                <c:pt idx="8" formatCode="0.0%">
                  <c:v>0.23100000000000001</c:v>
                </c:pt>
                <c:pt idx="12" formatCode="0.0%">
                  <c:v>0.36499999999999999</c:v>
                </c:pt>
                <c:pt idx="14" formatCode="0.0%">
                  <c:v>0.59399999999999997</c:v>
                </c:pt>
                <c:pt idx="18" formatCode="0.0%">
                  <c:v>0.79700000000000004</c:v>
                </c:pt>
                <c:pt idx="20" formatCode="0.0%">
                  <c:v>0.88100000000000001</c:v>
                </c:pt>
                <c:pt idx="23" formatCode="0.00%">
                  <c:v>0.91300000000000003</c:v>
                </c:pt>
                <c:pt idx="25" formatCode="0.00%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F5A-4CE1-9CC0-A4AB30283446}"/>
            </c:ext>
          </c:extLst>
        </c:ser>
        <c:ser>
          <c:idx val="3"/>
          <c:order val="1"/>
          <c:tx>
            <c:strRef>
              <c:f>'Timeline  (2)'!$G$6</c:f>
              <c:strCache>
                <c:ptCount val="1"/>
                <c:pt idx="0">
                  <c:v>% Antibody Positivity (by median date)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(2)'!$A$7:$A$56</c15:sqref>
                  </c15:fullRef>
                </c:ext>
              </c:extLst>
              <c:f>'Timeline  (2)'!$A$14:$A$56</c:f>
              <c:numCache>
                <c:formatCode>d\-mmm\-yy</c:formatCode>
                <c:ptCount val="43"/>
                <c:pt idx="0">
                  <c:v>44169</c:v>
                </c:pt>
                <c:pt idx="1">
                  <c:v>44173</c:v>
                </c:pt>
                <c:pt idx="2">
                  <c:v>44176</c:v>
                </c:pt>
                <c:pt idx="3">
                  <c:v>44183</c:v>
                </c:pt>
                <c:pt idx="4">
                  <c:v>44187</c:v>
                </c:pt>
                <c:pt idx="5">
                  <c:v>44190</c:v>
                </c:pt>
                <c:pt idx="6">
                  <c:v>44192</c:v>
                </c:pt>
                <c:pt idx="7">
                  <c:v>44197</c:v>
                </c:pt>
                <c:pt idx="8">
                  <c:v>44199</c:v>
                </c:pt>
                <c:pt idx="9">
                  <c:v>44201</c:v>
                </c:pt>
                <c:pt idx="10">
                  <c:v>44203</c:v>
                </c:pt>
                <c:pt idx="11">
                  <c:v>44204</c:v>
                </c:pt>
                <c:pt idx="12">
                  <c:v>44206</c:v>
                </c:pt>
                <c:pt idx="13">
                  <c:v>44211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44218</c:v>
                </c:pt>
                <c:pt idx="18">
                  <c:v>44220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44232</c:v>
                </c:pt>
                <c:pt idx="23">
                  <c:v>44234</c:v>
                </c:pt>
                <c:pt idx="24">
                  <c:v>44239</c:v>
                </c:pt>
                <c:pt idx="25">
                  <c:v>44245</c:v>
                </c:pt>
                <c:pt idx="26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(2)'!$G$7:$G$56</c15:sqref>
                  </c15:fullRef>
                </c:ext>
              </c:extLst>
              <c:f>'Timeline  (2)'!$G$14:$G$56</c:f>
              <c:numCache>
                <c:formatCode>General</c:formatCode>
                <c:ptCount val="43"/>
                <c:pt idx="9" formatCode="0.0%">
                  <c:v>0.25700000000000001</c:v>
                </c:pt>
                <c:pt idx="16" formatCode="0.00%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F5A-4CE1-9CC0-A4AB30283446}"/>
            </c:ext>
          </c:extLst>
        </c:ser>
        <c:ser>
          <c:idx val="4"/>
          <c:order val="2"/>
          <c:tx>
            <c:strRef>
              <c:f>'Timeline  (2)'!$H$6</c:f>
              <c:strCache>
                <c:ptCount val="1"/>
                <c:pt idx="0">
                  <c:v>% Antibody Positivity for period 22 Dec to 18 Jan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bubble3D val="0"/>
            <c:spPr>
              <a:ln w="25400" cap="rnd">
                <a:solidFill>
                  <a:schemeClr val="bg1">
                    <a:lumMod val="50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9F5A-4CE1-9CC0-A4AB30283446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(2)'!$A$7:$A$56</c15:sqref>
                  </c15:fullRef>
                </c:ext>
              </c:extLst>
              <c:f>'Timeline  (2)'!$A$14:$A$56</c:f>
              <c:numCache>
                <c:formatCode>d\-mmm\-yy</c:formatCode>
                <c:ptCount val="43"/>
                <c:pt idx="0">
                  <c:v>44169</c:v>
                </c:pt>
                <c:pt idx="1">
                  <c:v>44173</c:v>
                </c:pt>
                <c:pt idx="2">
                  <c:v>44176</c:v>
                </c:pt>
                <c:pt idx="3">
                  <c:v>44183</c:v>
                </c:pt>
                <c:pt idx="4">
                  <c:v>44187</c:v>
                </c:pt>
                <c:pt idx="5">
                  <c:v>44190</c:v>
                </c:pt>
                <c:pt idx="6">
                  <c:v>44192</c:v>
                </c:pt>
                <c:pt idx="7">
                  <c:v>44197</c:v>
                </c:pt>
                <c:pt idx="8">
                  <c:v>44199</c:v>
                </c:pt>
                <c:pt idx="9">
                  <c:v>44201</c:v>
                </c:pt>
                <c:pt idx="10">
                  <c:v>44203</c:v>
                </c:pt>
                <c:pt idx="11">
                  <c:v>44204</c:v>
                </c:pt>
                <c:pt idx="12">
                  <c:v>44206</c:v>
                </c:pt>
                <c:pt idx="13">
                  <c:v>44211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44218</c:v>
                </c:pt>
                <c:pt idx="18">
                  <c:v>44220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44232</c:v>
                </c:pt>
                <c:pt idx="23">
                  <c:v>44234</c:v>
                </c:pt>
                <c:pt idx="24">
                  <c:v>44239</c:v>
                </c:pt>
                <c:pt idx="25">
                  <c:v>44245</c:v>
                </c:pt>
                <c:pt idx="26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(2)'!$H$7:$H$56</c15:sqref>
                  </c15:fullRef>
                </c:ext>
              </c:extLst>
              <c:f>'Timeline  (2)'!$H$14:$H$56</c:f>
              <c:numCache>
                <c:formatCode>General</c:formatCode>
                <c:ptCount val="43"/>
                <c:pt idx="4" formatCode="0.00%">
                  <c:v>0.25700000000000001</c:v>
                </c:pt>
                <c:pt idx="15" formatCode="0.00%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F5A-4CE1-9CC0-A4AB30283446}"/>
            </c:ext>
          </c:extLst>
        </c:ser>
        <c:ser>
          <c:idx val="5"/>
          <c:order val="3"/>
          <c:tx>
            <c:strRef>
              <c:f>'Timeline  (2)'!$I$6</c:f>
              <c:strCache>
                <c:ptCount val="1"/>
                <c:pt idx="0">
                  <c:v>% Antibody Positivity for period 5 Jan to 1 Feb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9F5A-4CE1-9CC0-A4AB30283446}"/>
              </c:ext>
            </c:extLst>
          </c:dPt>
          <c:dPt>
            <c:idx val="13"/>
            <c:bubble3D val="0"/>
            <c:spPr>
              <a:ln w="25400" cap="rnd">
                <a:solidFill>
                  <a:schemeClr val="tx1">
                    <a:lumMod val="65000"/>
                    <a:lumOff val="3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9F5A-4CE1-9CC0-A4AB30283446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(2)'!$A$7:$A$56</c15:sqref>
                  </c15:fullRef>
                </c:ext>
              </c:extLst>
              <c:f>'Timeline  (2)'!$A$14:$A$56</c:f>
              <c:numCache>
                <c:formatCode>d\-mmm\-yy</c:formatCode>
                <c:ptCount val="43"/>
                <c:pt idx="0">
                  <c:v>44169</c:v>
                </c:pt>
                <c:pt idx="1">
                  <c:v>44173</c:v>
                </c:pt>
                <c:pt idx="2">
                  <c:v>44176</c:v>
                </c:pt>
                <c:pt idx="3">
                  <c:v>44183</c:v>
                </c:pt>
                <c:pt idx="4">
                  <c:v>44187</c:v>
                </c:pt>
                <c:pt idx="5">
                  <c:v>44190</c:v>
                </c:pt>
                <c:pt idx="6">
                  <c:v>44192</c:v>
                </c:pt>
                <c:pt idx="7">
                  <c:v>44197</c:v>
                </c:pt>
                <c:pt idx="8">
                  <c:v>44199</c:v>
                </c:pt>
                <c:pt idx="9">
                  <c:v>44201</c:v>
                </c:pt>
                <c:pt idx="10">
                  <c:v>44203</c:v>
                </c:pt>
                <c:pt idx="11">
                  <c:v>44204</c:v>
                </c:pt>
                <c:pt idx="12">
                  <c:v>44206</c:v>
                </c:pt>
                <c:pt idx="13">
                  <c:v>44211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44218</c:v>
                </c:pt>
                <c:pt idx="18">
                  <c:v>44220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44232</c:v>
                </c:pt>
                <c:pt idx="23">
                  <c:v>44234</c:v>
                </c:pt>
                <c:pt idx="24">
                  <c:v>44239</c:v>
                </c:pt>
                <c:pt idx="25">
                  <c:v>44245</c:v>
                </c:pt>
                <c:pt idx="26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(2)'!$I$7:$I$56</c15:sqref>
                  </c15:fullRef>
                </c:ext>
              </c:extLst>
              <c:f>'Timeline  (2)'!$I$14:$I$56</c:f>
              <c:numCache>
                <c:formatCode>General</c:formatCode>
                <c:ptCount val="43"/>
                <c:pt idx="9" formatCode="0.00%">
                  <c:v>0.40899999999999997</c:v>
                </c:pt>
                <c:pt idx="21" formatCode="0.00%">
                  <c:v>0.40899999999999997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F5A-4CE1-9CC0-A4AB30283446}"/>
            </c:ext>
          </c:extLst>
        </c:ser>
        <c:ser>
          <c:idx val="1"/>
          <c:order val="4"/>
          <c:tx>
            <c:strRef>
              <c:f>'Timeline  (2)'!$C$6</c:f>
              <c:strCache>
                <c:ptCount val="1"/>
                <c:pt idx="0">
                  <c:v>% Mortality Improvement of Hospital deaths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(2)'!$A$7:$A$56</c15:sqref>
                  </c15:fullRef>
                </c:ext>
              </c:extLst>
              <c:f>'Timeline  (2)'!$A$14:$A$56</c:f>
              <c:numCache>
                <c:formatCode>d\-mmm\-yy</c:formatCode>
                <c:ptCount val="43"/>
                <c:pt idx="0">
                  <c:v>44169</c:v>
                </c:pt>
                <c:pt idx="1">
                  <c:v>44173</c:v>
                </c:pt>
                <c:pt idx="2">
                  <c:v>44176</c:v>
                </c:pt>
                <c:pt idx="3">
                  <c:v>44183</c:v>
                </c:pt>
                <c:pt idx="4">
                  <c:v>44187</c:v>
                </c:pt>
                <c:pt idx="5">
                  <c:v>44190</c:v>
                </c:pt>
                <c:pt idx="6">
                  <c:v>44192</c:v>
                </c:pt>
                <c:pt idx="7">
                  <c:v>44197</c:v>
                </c:pt>
                <c:pt idx="8">
                  <c:v>44199</c:v>
                </c:pt>
                <c:pt idx="9">
                  <c:v>44201</c:v>
                </c:pt>
                <c:pt idx="10">
                  <c:v>44203</c:v>
                </c:pt>
                <c:pt idx="11">
                  <c:v>44204</c:v>
                </c:pt>
                <c:pt idx="12">
                  <c:v>44206</c:v>
                </c:pt>
                <c:pt idx="13">
                  <c:v>44211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44218</c:v>
                </c:pt>
                <c:pt idx="18">
                  <c:v>44220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44232</c:v>
                </c:pt>
                <c:pt idx="23">
                  <c:v>44234</c:v>
                </c:pt>
                <c:pt idx="24">
                  <c:v>44239</c:v>
                </c:pt>
                <c:pt idx="25">
                  <c:v>44245</c:v>
                </c:pt>
                <c:pt idx="26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(2)'!$C$7:$C$56</c15:sqref>
                  </c15:fullRef>
                </c:ext>
              </c:extLst>
              <c:f>'Timeline  (2)'!$C$14:$C$56</c:f>
              <c:numCache>
                <c:formatCode>0%</c:formatCode>
                <c:ptCount val="4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11">
                  <c:v>0</c:v>
                </c:pt>
                <c:pt idx="13">
                  <c:v>0</c:v>
                </c:pt>
                <c:pt idx="17">
                  <c:v>0</c:v>
                </c:pt>
                <c:pt idx="19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F5A-4CE1-9CC0-A4AB30283446}"/>
            </c:ext>
          </c:extLst>
        </c:ser>
        <c:ser>
          <c:idx val="6"/>
          <c:order val="5"/>
          <c:tx>
            <c:strRef>
              <c:f>'Timeline  (2)'!$D$6</c:f>
              <c:strCache>
                <c:ptCount val="1"/>
                <c:pt idx="0">
                  <c:v>% Mortality Improvement of Hospital deaths - Upper 95% CI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(2)'!$A$7:$A$56</c15:sqref>
                  </c15:fullRef>
                </c:ext>
              </c:extLst>
              <c:f>'Timeline  (2)'!$A$14:$A$56</c:f>
              <c:numCache>
                <c:formatCode>d\-mmm\-yy</c:formatCode>
                <c:ptCount val="43"/>
                <c:pt idx="0">
                  <c:v>44169</c:v>
                </c:pt>
                <c:pt idx="1">
                  <c:v>44173</c:v>
                </c:pt>
                <c:pt idx="2">
                  <c:v>44176</c:v>
                </c:pt>
                <c:pt idx="3">
                  <c:v>44183</c:v>
                </c:pt>
                <c:pt idx="4">
                  <c:v>44187</c:v>
                </c:pt>
                <c:pt idx="5">
                  <c:v>44190</c:v>
                </c:pt>
                <c:pt idx="6">
                  <c:v>44192</c:v>
                </c:pt>
                <c:pt idx="7">
                  <c:v>44197</c:v>
                </c:pt>
                <c:pt idx="8">
                  <c:v>44199</c:v>
                </c:pt>
                <c:pt idx="9">
                  <c:v>44201</c:v>
                </c:pt>
                <c:pt idx="10">
                  <c:v>44203</c:v>
                </c:pt>
                <c:pt idx="11">
                  <c:v>44204</c:v>
                </c:pt>
                <c:pt idx="12">
                  <c:v>44206</c:v>
                </c:pt>
                <c:pt idx="13">
                  <c:v>44211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44218</c:v>
                </c:pt>
                <c:pt idx="18">
                  <c:v>44220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44232</c:v>
                </c:pt>
                <c:pt idx="23">
                  <c:v>44234</c:v>
                </c:pt>
                <c:pt idx="24">
                  <c:v>44239</c:v>
                </c:pt>
                <c:pt idx="25">
                  <c:v>44245</c:v>
                </c:pt>
                <c:pt idx="26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(2)'!$D$7:$D$56</c15:sqref>
                  </c15:fullRef>
                </c:ext>
              </c:extLst>
              <c:f>'Timeline  (2)'!$D$14:$D$56</c:f>
              <c:numCache>
                <c:formatCode>0%</c:formatCode>
                <c:ptCount val="43"/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11">
                  <c:v>0</c:v>
                </c:pt>
                <c:pt idx="13">
                  <c:v>0</c:v>
                </c:pt>
                <c:pt idx="17">
                  <c:v>0</c:v>
                </c:pt>
                <c:pt idx="19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F5A-4CE1-9CC0-A4AB30283446}"/>
            </c:ext>
          </c:extLst>
        </c:ser>
        <c:ser>
          <c:idx val="7"/>
          <c:order val="6"/>
          <c:tx>
            <c:strRef>
              <c:f>'Timeline  (2)'!$E$6</c:f>
              <c:strCache>
                <c:ptCount val="1"/>
                <c:pt idx="0">
                  <c:v>% Mortality Improvement of Hospital deaths - Lower 95% CI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(2)'!$A$7:$A$56</c15:sqref>
                  </c15:fullRef>
                </c:ext>
              </c:extLst>
              <c:f>'Timeline  (2)'!$A$14:$A$56</c:f>
              <c:numCache>
                <c:formatCode>d\-mmm\-yy</c:formatCode>
                <c:ptCount val="43"/>
                <c:pt idx="0">
                  <c:v>44169</c:v>
                </c:pt>
                <c:pt idx="1">
                  <c:v>44173</c:v>
                </c:pt>
                <c:pt idx="2">
                  <c:v>44176</c:v>
                </c:pt>
                <c:pt idx="3">
                  <c:v>44183</c:v>
                </c:pt>
                <c:pt idx="4">
                  <c:v>44187</c:v>
                </c:pt>
                <c:pt idx="5">
                  <c:v>44190</c:v>
                </c:pt>
                <c:pt idx="6">
                  <c:v>44192</c:v>
                </c:pt>
                <c:pt idx="7">
                  <c:v>44197</c:v>
                </c:pt>
                <c:pt idx="8">
                  <c:v>44199</c:v>
                </c:pt>
                <c:pt idx="9">
                  <c:v>44201</c:v>
                </c:pt>
                <c:pt idx="10">
                  <c:v>44203</c:v>
                </c:pt>
                <c:pt idx="11">
                  <c:v>44204</c:v>
                </c:pt>
                <c:pt idx="12">
                  <c:v>44206</c:v>
                </c:pt>
                <c:pt idx="13">
                  <c:v>44211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44218</c:v>
                </c:pt>
                <c:pt idx="18">
                  <c:v>44220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44232</c:v>
                </c:pt>
                <c:pt idx="23">
                  <c:v>44234</c:v>
                </c:pt>
                <c:pt idx="24">
                  <c:v>44239</c:v>
                </c:pt>
                <c:pt idx="25">
                  <c:v>44245</c:v>
                </c:pt>
                <c:pt idx="26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(2)'!$E$7:$E$56</c15:sqref>
                  </c15:fullRef>
                </c:ext>
              </c:extLst>
              <c:f>'Timeline  (2)'!$E$14:$E$56</c:f>
              <c:numCache>
                <c:formatCode>0%</c:formatCode>
                <c:ptCount val="43"/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11">
                  <c:v>0</c:v>
                </c:pt>
                <c:pt idx="13">
                  <c:v>0</c:v>
                </c:pt>
                <c:pt idx="17">
                  <c:v>0</c:v>
                </c:pt>
                <c:pt idx="19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F5A-4CE1-9CC0-A4AB30283446}"/>
            </c:ext>
          </c:extLst>
        </c:ser>
        <c:ser>
          <c:idx val="0"/>
          <c:order val="7"/>
          <c:tx>
            <c:strRef>
              <c:f>'Timeline  (2)'!$B$6</c:f>
              <c:strCache>
                <c:ptCount val="1"/>
                <c:pt idx="0">
                  <c:v>% Mortality Improvement of Registered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'Timeline  (2)'!$A$7:$A$56</c15:sqref>
                  </c15:fullRef>
                </c:ext>
              </c:extLst>
              <c:f>'Timeline  (2)'!$A$14:$A$56</c:f>
              <c:numCache>
                <c:formatCode>d\-mmm\-yy</c:formatCode>
                <c:ptCount val="43"/>
                <c:pt idx="0">
                  <c:v>44169</c:v>
                </c:pt>
                <c:pt idx="1">
                  <c:v>44173</c:v>
                </c:pt>
                <c:pt idx="2">
                  <c:v>44176</c:v>
                </c:pt>
                <c:pt idx="3">
                  <c:v>44183</c:v>
                </c:pt>
                <c:pt idx="4">
                  <c:v>44187</c:v>
                </c:pt>
                <c:pt idx="5">
                  <c:v>44190</c:v>
                </c:pt>
                <c:pt idx="6">
                  <c:v>44192</c:v>
                </c:pt>
                <c:pt idx="7">
                  <c:v>44197</c:v>
                </c:pt>
                <c:pt idx="8">
                  <c:v>44199</c:v>
                </c:pt>
                <c:pt idx="9">
                  <c:v>44201</c:v>
                </c:pt>
                <c:pt idx="10">
                  <c:v>44203</c:v>
                </c:pt>
                <c:pt idx="11">
                  <c:v>44204</c:v>
                </c:pt>
                <c:pt idx="12">
                  <c:v>44206</c:v>
                </c:pt>
                <c:pt idx="13">
                  <c:v>44211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44218</c:v>
                </c:pt>
                <c:pt idx="18">
                  <c:v>44220</c:v>
                </c:pt>
                <c:pt idx="19">
                  <c:v>44225</c:v>
                </c:pt>
                <c:pt idx="20">
                  <c:v>44227</c:v>
                </c:pt>
                <c:pt idx="21">
                  <c:v>44228</c:v>
                </c:pt>
                <c:pt idx="22">
                  <c:v>44232</c:v>
                </c:pt>
                <c:pt idx="23">
                  <c:v>44234</c:v>
                </c:pt>
                <c:pt idx="24">
                  <c:v>44239</c:v>
                </c:pt>
                <c:pt idx="25">
                  <c:v>44245</c:v>
                </c:pt>
                <c:pt idx="26">
                  <c:v>44246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'Timeline  (2)'!$B$7:$B$56</c15:sqref>
                  </c15:fullRef>
                </c:ext>
              </c:extLst>
              <c:f>'Timeline  (2)'!$B$14:$B$56</c:f>
              <c:numCache>
                <c:formatCode>0%</c:formatCode>
                <c:ptCount val="4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11">
                  <c:v>0</c:v>
                </c:pt>
                <c:pt idx="13">
                  <c:v>0</c:v>
                </c:pt>
                <c:pt idx="17">
                  <c:v>0</c:v>
                </c:pt>
                <c:pt idx="19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F5A-4CE1-9CC0-A4AB3028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643504"/>
        <c:axId val="636643832"/>
      </c:lineChart>
      <c:dateAx>
        <c:axId val="6366435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6643832"/>
        <c:crosses val="autoZero"/>
        <c:auto val="1"/>
        <c:lblOffset val="100"/>
        <c:baseTimeUnit val="days"/>
        <c:majorUnit val="3"/>
        <c:majorTimeUnit val="days"/>
      </c:dateAx>
      <c:valAx>
        <c:axId val="636643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6643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4361857144766927E-3"/>
          <c:y val="0.8250618392327127"/>
          <c:w val="0.98147382680730277"/>
          <c:h val="0.17493816076728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115079365081"/>
          <c:y val="6.6435793148469521E-2"/>
          <c:w val="0.82118154761904749"/>
          <c:h val="0.67397840064956127"/>
        </c:manualLayout>
      </c:layout>
      <c:lineChart>
        <c:grouping val="standard"/>
        <c:varyColors val="0"/>
        <c:ser>
          <c:idx val="0"/>
          <c:order val="0"/>
          <c:tx>
            <c:strRef>
              <c:f>'R1_LR'!$B$73:$B$75</c:f>
              <c:strCache>
                <c:ptCount val="3"/>
                <c:pt idx="0">
                  <c:v>A/E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'R1_LR'!$A$76:$A$98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'R1_LR'!$B$76:$B$98</c:f>
              <c:numCache>
                <c:formatCode>0%</c:formatCode>
                <c:ptCount val="23"/>
                <c:pt idx="0">
                  <c:v>1.0671356110265573</c:v>
                </c:pt>
                <c:pt idx="1">
                  <c:v>0.87125921478410162</c:v>
                </c:pt>
                <c:pt idx="2">
                  <c:v>0.96059435446777885</c:v>
                </c:pt>
                <c:pt idx="3">
                  <c:v>1.0000000001180014</c:v>
                </c:pt>
                <c:pt idx="4">
                  <c:v>1.0023442451867519</c:v>
                </c:pt>
                <c:pt idx="5">
                  <c:v>1.0773500905992632</c:v>
                </c:pt>
                <c:pt idx="6">
                  <c:v>1.0347401799173523</c:v>
                </c:pt>
                <c:pt idx="7">
                  <c:v>0.99959667660393559</c:v>
                </c:pt>
                <c:pt idx="8">
                  <c:v>1.0375998342107473</c:v>
                </c:pt>
                <c:pt idx="9">
                  <c:v>1.0280848409594887</c:v>
                </c:pt>
                <c:pt idx="10">
                  <c:v>1.0977354916166937</c:v>
                </c:pt>
                <c:pt idx="11">
                  <c:v>0.98958696041172789</c:v>
                </c:pt>
                <c:pt idx="12">
                  <c:v>0.80789328153093731</c:v>
                </c:pt>
                <c:pt idx="13">
                  <c:v>0.74217006687360798</c:v>
                </c:pt>
                <c:pt idx="14">
                  <c:v>0.78352999497156517</c:v>
                </c:pt>
                <c:pt idx="15">
                  <c:v>0.72712883224924107</c:v>
                </c:pt>
                <c:pt idx="16">
                  <c:v>0.70770112163499788</c:v>
                </c:pt>
                <c:pt idx="17">
                  <c:v>0.64394744514338698</c:v>
                </c:pt>
                <c:pt idx="18">
                  <c:v>0.56268763897582774</c:v>
                </c:pt>
                <c:pt idx="19">
                  <c:v>0.52594934814298655</c:v>
                </c:pt>
                <c:pt idx="20">
                  <c:v>0.45846772111063927</c:v>
                </c:pt>
                <c:pt idx="21">
                  <c:v>0.37066086563167033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74-4362-B118-732CD0A99D0B}"/>
            </c:ext>
          </c:extLst>
        </c:ser>
        <c:ser>
          <c:idx val="1"/>
          <c:order val="1"/>
          <c:tx>
            <c:strRef>
              <c:f>'R1_LR'!$C$73:$C$75</c:f>
              <c:strCache>
                <c:ptCount val="3"/>
                <c:pt idx="0">
                  <c:v>A/E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'R1_LR'!$A$76:$A$98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'R1_LR'!$C$76:$C$98</c:f>
              <c:numCache>
                <c:formatCode>General</c:formatCode>
                <c:ptCount val="23"/>
                <c:pt idx="8" formatCode="0%">
                  <c:v>0.91335286690634998</c:v>
                </c:pt>
                <c:pt idx="9" formatCode="0%">
                  <c:v>0.90497724262606849</c:v>
                </c:pt>
                <c:pt idx="10" formatCode="0%">
                  <c:v>0.9662876046386456</c:v>
                </c:pt>
                <c:pt idx="11" formatCode="0%">
                  <c:v>0.87108927502161948</c:v>
                </c:pt>
                <c:pt idx="12" formatCode="0%">
                  <c:v>0.71115243132429717</c:v>
                </c:pt>
                <c:pt idx="13" formatCode="0%">
                  <c:v>0.65329921609587138</c:v>
                </c:pt>
                <c:pt idx="14" formatCode="0%">
                  <c:v>0.68970651653847825</c:v>
                </c:pt>
                <c:pt idx="15" formatCode="0%">
                  <c:v>0.64005908795299593</c:v>
                </c:pt>
                <c:pt idx="16" formatCode="0%">
                  <c:v>0.62295774059161835</c:v>
                </c:pt>
                <c:pt idx="17" formatCode="0%">
                  <c:v>0.56683822198768052</c:v>
                </c:pt>
                <c:pt idx="18" formatCode="0%">
                  <c:v>0.49530883803799119</c:v>
                </c:pt>
                <c:pt idx="19" formatCode="0%">
                  <c:v>0.46296975879850916</c:v>
                </c:pt>
                <c:pt idx="20" formatCode="0%">
                  <c:v>0.40356869156493363</c:v>
                </c:pt>
                <c:pt idx="21" formatCode="0%">
                  <c:v>0.3262762320429532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74-4362-B118-732CD0A99D0B}"/>
            </c:ext>
          </c:extLst>
        </c:ser>
        <c:ser>
          <c:idx val="2"/>
          <c:order val="2"/>
          <c:tx>
            <c:strRef>
              <c:f>'R1_LR'!$D$73:$D$75</c:f>
              <c:strCache>
                <c:ptCount val="3"/>
                <c:pt idx="0">
                  <c:v>A/E 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'R1_LR'!$A$76:$A$98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'R1_LR'!$D$76:$D$98</c:f>
              <c:numCache>
                <c:formatCode>General</c:formatCode>
                <c:ptCount val="23"/>
                <c:pt idx="8" formatCode="0%">
                  <c:v>1.2009728779825157</c:v>
                </c:pt>
                <c:pt idx="9" formatCode="0%">
                  <c:v>1.1899597219929137</c:v>
                </c:pt>
                <c:pt idx="10" formatCode="0%">
                  <c:v>1.270577065611483</c:v>
                </c:pt>
                <c:pt idx="11" formatCode="0%">
                  <c:v>1.1454002407042143</c:v>
                </c:pt>
                <c:pt idx="12" formatCode="0%">
                  <c:v>0.93509837553219899</c:v>
                </c:pt>
                <c:pt idx="13" formatCode="0%">
                  <c:v>0.85902685387730671</c:v>
                </c:pt>
                <c:pt idx="14" formatCode="0%">
                  <c:v>0.90689902023972413</c:v>
                </c:pt>
                <c:pt idx="15" formatCode="0%">
                  <c:v>0.84161733409940831</c:v>
                </c:pt>
                <c:pt idx="16" formatCode="0%">
                  <c:v>0.81913067521636518</c:v>
                </c:pt>
                <c:pt idx="17" formatCode="0%">
                  <c:v>0.7453388011107408</c:v>
                </c:pt>
                <c:pt idx="18" formatCode="0%">
                  <c:v>0.65128440744211824</c:v>
                </c:pt>
                <c:pt idx="19" formatCode="0%">
                  <c:v>0.60876156827143058</c:v>
                </c:pt>
                <c:pt idx="20" formatCode="0%">
                  <c:v>0.53065476721394289</c:v>
                </c:pt>
                <c:pt idx="21" formatCode="0%">
                  <c:v>0.42902247270670091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74-4362-B118-732CD0A9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4480"/>
        <c:axId val="587825136"/>
      </c:lineChart>
      <c:dateAx>
        <c:axId val="587824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5136"/>
        <c:crosses val="autoZero"/>
        <c:auto val="1"/>
        <c:lblOffset val="100"/>
        <c:baseTimeUnit val="days"/>
      </c:dateAx>
      <c:valAx>
        <c:axId val="58782513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Actual</a:t>
                </a:r>
                <a:r>
                  <a:rPr lang="en-GB" baseline="0"/>
                  <a:t> vs Expected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44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5555555555554"/>
          <c:y val="6.3500000000000001E-2"/>
          <c:w val="0.82338650793650792"/>
          <c:h val="0.68441027777777774"/>
        </c:manualLayout>
      </c:layout>
      <c:lineChart>
        <c:grouping val="standard"/>
        <c:varyColors val="0"/>
        <c:ser>
          <c:idx val="0"/>
          <c:order val="0"/>
          <c:tx>
            <c:strRef>
              <c:f>'R1_LR'!$G$73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'R1_LR'!$A$76:$A$98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'R1_LR'!$G$76:$G$98</c:f>
              <c:numCache>
                <c:formatCode>General</c:formatCode>
                <c:ptCount val="23"/>
                <c:pt idx="0">
                  <c:v>392</c:v>
                </c:pt>
                <c:pt idx="1">
                  <c:v>553</c:v>
                </c:pt>
                <c:pt idx="2">
                  <c:v>799.00000000000011</c:v>
                </c:pt>
                <c:pt idx="3">
                  <c:v>1164</c:v>
                </c:pt>
                <c:pt idx="4">
                  <c:v>1474</c:v>
                </c:pt>
                <c:pt idx="5">
                  <c:v>1617</c:v>
                </c:pt>
                <c:pt idx="6">
                  <c:v>1864</c:v>
                </c:pt>
                <c:pt idx="7">
                  <c:v>1706</c:v>
                </c:pt>
                <c:pt idx="8">
                  <c:v>1673</c:v>
                </c:pt>
                <c:pt idx="9">
                  <c:v>1889</c:v>
                </c:pt>
                <c:pt idx="10">
                  <c:v>1827</c:v>
                </c:pt>
                <c:pt idx="11">
                  <c:v>1959.9999999999998</c:v>
                </c:pt>
                <c:pt idx="12">
                  <c:v>3635</c:v>
                </c:pt>
                <c:pt idx="13">
                  <c:v>4307</c:v>
                </c:pt>
                <c:pt idx="14">
                  <c:v>5035</c:v>
                </c:pt>
                <c:pt idx="15">
                  <c:v>5104</c:v>
                </c:pt>
                <c:pt idx="16">
                  <c:v>4358</c:v>
                </c:pt>
                <c:pt idx="17">
                  <c:v>3259</c:v>
                </c:pt>
                <c:pt idx="18">
                  <c:v>2256</c:v>
                </c:pt>
                <c:pt idx="19">
                  <c:v>1563</c:v>
                </c:pt>
                <c:pt idx="20">
                  <c:v>1081</c:v>
                </c:pt>
                <c:pt idx="21">
                  <c:v>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D-4E95-B2C7-B8DF3C4D6E43}"/>
            </c:ext>
          </c:extLst>
        </c:ser>
        <c:ser>
          <c:idx val="1"/>
          <c:order val="1"/>
          <c:tx>
            <c:strRef>
              <c:f>'R1_LR'!$H$73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'R1_LR'!$A$76:$A$98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'R1_LR'!$H$76:$H$98</c:f>
              <c:numCache>
                <c:formatCode>General</c:formatCode>
                <c:ptCount val="23"/>
                <c:pt idx="0">
                  <c:v>367.33850501240983</c:v>
                </c:pt>
                <c:pt idx="1">
                  <c:v>634.71351650155418</c:v>
                </c:pt>
                <c:pt idx="2">
                  <c:v>831.77669771200067</c:v>
                </c:pt>
                <c:pt idx="3">
                  <c:v>1163.9999998626465</c:v>
                </c:pt>
                <c:pt idx="4">
                  <c:v>1470.5526639955633</c:v>
                </c:pt>
                <c:pt idx="5">
                  <c:v>1500.9048721577246</c:v>
                </c:pt>
                <c:pt idx="6">
                  <c:v>1801.4184006548221</c:v>
                </c:pt>
                <c:pt idx="7">
                  <c:v>1706.6883473402729</c:v>
                </c:pt>
                <c:pt idx="8">
                  <c:v>1612.3749684988832</c:v>
                </c:pt>
                <c:pt idx="9">
                  <c:v>1837.3969975445202</c:v>
                </c:pt>
                <c:pt idx="10">
                  <c:v>1664.3353648967654</c:v>
                </c:pt>
                <c:pt idx="11">
                  <c:v>1980.6243194479055</c:v>
                </c:pt>
                <c:pt idx="12">
                  <c:v>4499.3566391736376</c:v>
                </c:pt>
                <c:pt idx="13">
                  <c:v>5803.2521011568697</c:v>
                </c:pt>
                <c:pt idx="14">
                  <c:v>6426.0462679322482</c:v>
                </c:pt>
                <c:pt idx="15">
                  <c:v>7019.3888257899252</c:v>
                </c:pt>
                <c:pt idx="16">
                  <c:v>6157.9667839606318</c:v>
                </c:pt>
                <c:pt idx="17">
                  <c:v>5060.9720165507024</c:v>
                </c:pt>
                <c:pt idx="18">
                  <c:v>4009.3292330114873</c:v>
                </c:pt>
                <c:pt idx="19">
                  <c:v>2971.7690601169388</c:v>
                </c:pt>
                <c:pt idx="20">
                  <c:v>2357.8541088591246</c:v>
                </c:pt>
                <c:pt idx="21">
                  <c:v>2058.4854532719978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D-4E95-B2C7-B8DF3C4D6E43}"/>
            </c:ext>
          </c:extLst>
        </c:ser>
        <c:ser>
          <c:idx val="2"/>
          <c:order val="2"/>
          <c:tx>
            <c:strRef>
              <c:f>'R1_LR'!$I$73</c:f>
              <c:strCache>
                <c:ptCount val="1"/>
                <c:pt idx="0">
                  <c:v>Expected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'R1_LR'!$A$76:$A$98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'R1_LR'!$I$76:$I$98</c:f>
              <c:numCache>
                <c:formatCode>General</c:formatCode>
                <c:ptCount val="23"/>
                <c:pt idx="8">
                  <c:v>1393.0372872453463</c:v>
                </c:pt>
                <c:pt idx="9">
                  <c:v>1587.4486884617838</c:v>
                </c:pt>
                <c:pt idx="10">
                  <c:v>1437.9293074369564</c:v>
                </c:pt>
                <c:pt idx="11">
                  <c:v>1711.192236868183</c:v>
                </c:pt>
                <c:pt idx="12">
                  <c:v>3887.2915354292936</c:v>
                </c:pt>
                <c:pt idx="13">
                  <c:v>5013.81299147973</c:v>
                </c:pt>
                <c:pt idx="14">
                  <c:v>5551.8860287985308</c:v>
                </c:pt>
                <c:pt idx="15">
                  <c:v>6064.5138748973732</c:v>
                </c:pt>
                <c:pt idx="16">
                  <c:v>5320.2744468687833</c:v>
                </c:pt>
                <c:pt idx="17">
                  <c:v>4372.5081736564325</c:v>
                </c:pt>
                <c:pt idx="18">
                  <c:v>3463.9244763440743</c:v>
                </c:pt>
                <c:pt idx="19">
                  <c:v>2567.5076770008909</c:v>
                </c:pt>
                <c:pt idx="20">
                  <c:v>2037.1059807405359</c:v>
                </c:pt>
                <c:pt idx="21">
                  <c:v>1778.4616157429616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FD-4E95-B2C7-B8DF3C4D6E43}"/>
            </c:ext>
          </c:extLst>
        </c:ser>
        <c:ser>
          <c:idx val="3"/>
          <c:order val="3"/>
          <c:tx>
            <c:strRef>
              <c:f>'R1_LR'!$J$73</c:f>
              <c:strCache>
                <c:ptCount val="1"/>
                <c:pt idx="0">
                  <c:v>Expected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'R1_LR'!$A$76:$A$98</c:f>
              <c:numCache>
                <c:formatCode>d\-mmm\-yy</c:formatCode>
                <c:ptCount val="23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f>'R1_LR'!$J$76:$J$98</c:f>
              <c:numCache>
                <c:formatCode>General</c:formatCode>
                <c:ptCount val="23"/>
                <c:pt idx="8">
                  <c:v>1831.7126497524202</c:v>
                </c:pt>
                <c:pt idx="9">
                  <c:v>2087.3453066272564</c:v>
                </c:pt>
                <c:pt idx="10">
                  <c:v>1890.7414223565743</c:v>
                </c:pt>
                <c:pt idx="11">
                  <c:v>2250.0564020276279</c:v>
                </c:pt>
                <c:pt idx="12">
                  <c:v>5111.4217429179826</c:v>
                </c:pt>
                <c:pt idx="13">
                  <c:v>6592.6912108340093</c:v>
                </c:pt>
                <c:pt idx="14">
                  <c:v>7300.2065070659664</c:v>
                </c:pt>
                <c:pt idx="15">
                  <c:v>7974.2637766824773</c:v>
                </c:pt>
                <c:pt idx="16">
                  <c:v>6995.6591210524812</c:v>
                </c:pt>
                <c:pt idx="17">
                  <c:v>5749.4358594449723</c:v>
                </c:pt>
                <c:pt idx="18">
                  <c:v>4554.7339896789008</c:v>
                </c:pt>
                <c:pt idx="19">
                  <c:v>3376.0304432329867</c:v>
                </c:pt>
                <c:pt idx="20">
                  <c:v>2678.6022369777133</c:v>
                </c:pt>
                <c:pt idx="21">
                  <c:v>2338.5092908010338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FD-4E95-B2C7-B8DF3C4D6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01232"/>
        <c:axId val="871093032"/>
      </c:lineChart>
      <c:dateAx>
        <c:axId val="871101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093032"/>
        <c:crosses val="autoZero"/>
        <c:auto val="1"/>
        <c:lblOffset val="100"/>
        <c:baseTimeUnit val="days"/>
      </c:dateAx>
      <c:valAx>
        <c:axId val="8710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Registered</a:t>
                </a:r>
                <a:r>
                  <a:rPr lang="en-GB" baseline="0"/>
                  <a:t> Deaths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3507539682539685E-2"/>
              <c:y val="0.260043055555555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1012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ONS </a:t>
            </a:r>
            <a:r>
              <a:rPr lang="en-GB" baseline="0"/>
              <a:t>Deaths: </a:t>
            </a:r>
            <a:r>
              <a:rPr lang="en-GB"/>
              <a:t>Actual vs Expected of age 80+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'R1_WeightedAve (2)'!$A$54:$A$73</c15:sqref>
                  </c15:fullRef>
                </c:ext>
              </c:extLst>
              <c:f>'R1_WeightedAve (2)'!$A$56:$A$73</c:f>
              <c:numCache>
                <c:formatCode>d\-mmm\-yy</c:formatCode>
                <c:ptCount val="18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'R1_WeightedAve (2)'!$B$54:$B$73</c15:sqref>
                  </c15:fullRef>
                </c:ext>
              </c:extLst>
              <c:f>'R1_WeightedAve (2)'!$B$56:$B$73</c:f>
              <c:numCache>
                <c:formatCode>0%</c:formatCode>
                <c:ptCount val="18"/>
                <c:pt idx="0">
                  <c:v>1.1024792845086395</c:v>
                </c:pt>
                <c:pt idx="1">
                  <c:v>0.88796217745168993</c:v>
                </c:pt>
                <c:pt idx="2">
                  <c:v>0.94788496211618811</c:v>
                </c:pt>
                <c:pt idx="3">
                  <c:v>1.0000016291901854</c:v>
                </c:pt>
                <c:pt idx="4">
                  <c:v>0.99808630160602174</c:v>
                </c:pt>
                <c:pt idx="5">
                  <c:v>1.0714582577450011</c:v>
                </c:pt>
                <c:pt idx="6">
                  <c:v>1.0000000310840864</c:v>
                </c:pt>
                <c:pt idx="7">
                  <c:v>1.0023357026349633</c:v>
                </c:pt>
                <c:pt idx="8">
                  <c:v>1.0292107028418274</c:v>
                </c:pt>
                <c:pt idx="9">
                  <c:v>1.0234751776047948</c:v>
                </c:pt>
                <c:pt idx="10">
                  <c:v>1.103949132507686</c:v>
                </c:pt>
                <c:pt idx="11">
                  <c:v>0.9545777174704082</c:v>
                </c:pt>
                <c:pt idx="12">
                  <c:v>0.79293867931795448</c:v>
                </c:pt>
                <c:pt idx="13">
                  <c:v>0.75403168885010197</c:v>
                </c:pt>
                <c:pt idx="14">
                  <c:v>0.7994498717053633</c:v>
                </c:pt>
                <c:pt idx="15">
                  <c:v>0.7154983047704806</c:v>
                </c:pt>
                <c:pt idx="16">
                  <c:v>0.73083925263739535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2-4D77-903A-AB895B766316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'R1_WeightedAve (2)'!$A$54:$A$73</c15:sqref>
                  </c15:fullRef>
                </c:ext>
              </c:extLst>
              <c:f>'R1_WeightedAve (2)'!$A$56:$A$73</c:f>
              <c:numCache>
                <c:formatCode>d\-mmm\-yy</c:formatCode>
                <c:ptCount val="18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'R1_WeightedAve (2)'!$C$54:$C$73</c15:sqref>
                  </c15:fullRef>
                </c:ext>
              </c:extLst>
              <c:f>'R1_WeightedAve (2)'!$C$56:$C$73</c:f>
              <c:numCache>
                <c:formatCode>General</c:formatCode>
                <c:ptCount val="18"/>
                <c:pt idx="8" formatCode="0%">
                  <c:v>0.908804932326296</c:v>
                </c:pt>
                <c:pt idx="9" formatCode="0%">
                  <c:v>0.90374039732825839</c:v>
                </c:pt>
                <c:pt idx="10" formatCode="0%">
                  <c:v>0.97479982853861491</c:v>
                </c:pt>
                <c:pt idx="11" formatCode="0%">
                  <c:v>0.84290314464326788</c:v>
                </c:pt>
                <c:pt idx="12" formatCode="0%">
                  <c:v>0.7001740079137172</c:v>
                </c:pt>
                <c:pt idx="13" formatCode="0%">
                  <c:v>0.66581868616907858</c:v>
                </c:pt>
                <c:pt idx="14" formatCode="0%">
                  <c:v>0.70592346596022171</c:v>
                </c:pt>
                <c:pt idx="15" formatCode="0%">
                  <c:v>0.63179326317834483</c:v>
                </c:pt>
                <c:pt idx="16" formatCode="0%">
                  <c:v>0.64533949724831385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2-4D77-903A-AB895B766316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'R1_WeightedAve (2)'!$A$54:$A$73</c15:sqref>
                  </c15:fullRef>
                </c:ext>
              </c:extLst>
              <c:f>'R1_WeightedAve (2)'!$A$56:$A$73</c:f>
              <c:numCache>
                <c:formatCode>d\-mmm\-yy</c:formatCode>
                <c:ptCount val="18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'R1_WeightedAve (2)'!$D$54:$D$73</c15:sqref>
                  </c15:fullRef>
                </c:ext>
              </c:extLst>
              <c:f>'R1_WeightedAve (2)'!$D$56:$D$73</c:f>
              <c:numCache>
                <c:formatCode>General</c:formatCode>
                <c:ptCount val="18"/>
                <c:pt idx="8" formatCode="0%">
                  <c:v>1.1863936549569474</c:v>
                </c:pt>
                <c:pt idx="9" formatCode="0%">
                  <c:v>1.1797821897532992</c:v>
                </c:pt>
                <c:pt idx="10" formatCode="0%">
                  <c:v>1.2725462751076995</c:v>
                </c:pt>
                <c:pt idx="11" formatCode="0%">
                  <c:v>1.1003625827472812</c:v>
                </c:pt>
                <c:pt idx="12" formatCode="0%">
                  <c:v>0.91403773329914395</c:v>
                </c:pt>
                <c:pt idx="13" formatCode="0%">
                  <c:v>0.8691887956646267</c:v>
                </c:pt>
                <c:pt idx="14" formatCode="0%">
                  <c:v>0.92154332696747276</c:v>
                </c:pt>
                <c:pt idx="15" formatCode="0%">
                  <c:v>0.82477052227332537</c:v>
                </c:pt>
                <c:pt idx="16" formatCode="0%">
                  <c:v>0.84245436792327677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E2-4D77-903A-AB895B76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4480"/>
        <c:axId val="587825136"/>
      </c:lineChart>
      <c:dateAx>
        <c:axId val="587824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25136"/>
        <c:crosses val="autoZero"/>
        <c:auto val="1"/>
        <c:lblOffset val="100"/>
        <c:baseTimeUnit val="days"/>
      </c:dateAx>
      <c:valAx>
        <c:axId val="58782513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2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115079365081"/>
          <c:y val="6.6435793148469521E-2"/>
          <c:w val="0.82118154761904749"/>
          <c:h val="0.67397840064956127"/>
        </c:manualLayout>
      </c:layout>
      <c:lineChart>
        <c:grouping val="standard"/>
        <c:varyColors val="0"/>
        <c:ser>
          <c:idx val="0"/>
          <c:order val="0"/>
          <c:tx>
            <c:strRef>
              <c:f>'R1_WeightedAve_MSE'!$B$70</c:f>
              <c:strCache>
                <c:ptCount val="1"/>
                <c:pt idx="0">
                  <c:v>A/E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'R1_WeightedAve_MSE'!$A$71:$A$90</c15:sqref>
                  </c15:fullRef>
                </c:ext>
              </c:extLst>
              <c:f>'R1_WeightedAve_MSE'!$A$73:$A$90</c:f>
              <c:numCache>
                <c:formatCode>d\-mmm\-yy</c:formatCode>
                <c:ptCount val="18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'R1_WeightedAve_MSE'!$B$71:$B$90</c15:sqref>
                  </c15:fullRef>
                </c:ext>
              </c:extLst>
              <c:f>'R1_WeightedAve_MSE'!$B$73:$B$90</c:f>
              <c:numCache>
                <c:formatCode>0%</c:formatCode>
                <c:ptCount val="18"/>
                <c:pt idx="0">
                  <c:v>1.0790937569387422</c:v>
                </c:pt>
                <c:pt idx="1">
                  <c:v>0.86912793293800572</c:v>
                </c:pt>
                <c:pt idx="2">
                  <c:v>0.9415732694597031</c:v>
                </c:pt>
                <c:pt idx="3">
                  <c:v>1.0241976506039459</c:v>
                </c:pt>
                <c:pt idx="4">
                  <c:v>1.0013134300825963</c:v>
                </c:pt>
                <c:pt idx="5">
                  <c:v>1.0605705693576819</c:v>
                </c:pt>
                <c:pt idx="6">
                  <c:v>1.0068880879378557</c:v>
                </c:pt>
                <c:pt idx="7">
                  <c:v>0.99537628547229906</c:v>
                </c:pt>
                <c:pt idx="8">
                  <c:v>1.0273306428724154</c:v>
                </c:pt>
                <c:pt idx="9">
                  <c:v>1.0335026317529232</c:v>
                </c:pt>
                <c:pt idx="10">
                  <c:v>1.1084698259554286</c:v>
                </c:pt>
                <c:pt idx="11">
                  <c:v>0.96831063906186099</c:v>
                </c:pt>
                <c:pt idx="12">
                  <c:v>0.80243375605251965</c:v>
                </c:pt>
                <c:pt idx="13">
                  <c:v>0.76022329943821831</c:v>
                </c:pt>
                <c:pt idx="14">
                  <c:v>0.80744875491063761</c:v>
                </c:pt>
                <c:pt idx="15">
                  <c:v>0.72513192965637641</c:v>
                </c:pt>
                <c:pt idx="16">
                  <c:v>0.73693850741872602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2-4A7D-A620-B065317C82DD}"/>
            </c:ext>
          </c:extLst>
        </c:ser>
        <c:ser>
          <c:idx val="1"/>
          <c:order val="1"/>
          <c:tx>
            <c:strRef>
              <c:f>'R1_WeightedAve_MSE'!$C$70</c:f>
              <c:strCache>
                <c:ptCount val="1"/>
                <c:pt idx="0">
                  <c:v>A/E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'R1_WeightedAve_MSE'!$A$71:$A$90</c15:sqref>
                  </c15:fullRef>
                </c:ext>
              </c:extLst>
              <c:f>'R1_WeightedAve_MSE'!$A$73:$A$90</c:f>
              <c:numCache>
                <c:formatCode>d\-mmm\-yy</c:formatCode>
                <c:ptCount val="18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'R1_WeightedAve_MSE'!$C$71:$C$90</c15:sqref>
                  </c15:fullRef>
                </c:ext>
              </c:extLst>
              <c:f>'R1_WeightedAve_MSE'!$C$73:$C$90</c:f>
              <c:numCache>
                <c:formatCode>General</c:formatCode>
                <c:ptCount val="18"/>
                <c:pt idx="8" formatCode="0%">
                  <c:v>0.9016440010578719</c:v>
                </c:pt>
                <c:pt idx="9" formatCode="0%">
                  <c:v>0.90706089072948359</c:v>
                </c:pt>
                <c:pt idx="10" formatCode="0%">
                  <c:v>0.97285637867466679</c:v>
                </c:pt>
                <c:pt idx="11" formatCode="0%">
                  <c:v>0.84984467749305548</c:v>
                </c:pt>
                <c:pt idx="12" formatCode="0%">
                  <c:v>0.70426165851352207</c:v>
                </c:pt>
                <c:pt idx="13" formatCode="0%">
                  <c:v>0.66721535287448652</c:v>
                </c:pt>
                <c:pt idx="14" formatCode="0%">
                  <c:v>0.70866310771306251</c:v>
                </c:pt>
                <c:pt idx="15" formatCode="0%">
                  <c:v>0.63641716411975802</c:v>
                </c:pt>
                <c:pt idx="16" formatCode="0%">
                  <c:v>0.64677929055519789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2-4A7D-A620-B065317C82DD}"/>
            </c:ext>
          </c:extLst>
        </c:ser>
        <c:ser>
          <c:idx val="2"/>
          <c:order val="2"/>
          <c:tx>
            <c:strRef>
              <c:f>'R1_WeightedAve_MSE'!$D$70</c:f>
              <c:strCache>
                <c:ptCount val="1"/>
                <c:pt idx="0">
                  <c:v>A/E 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'R1_WeightedAve_MSE'!$A$71:$A$90</c15:sqref>
                  </c15:fullRef>
                </c:ext>
              </c:extLst>
              <c:f>'R1_WeightedAve_MSE'!$A$73:$A$90</c:f>
              <c:numCache>
                <c:formatCode>d\-mmm\-yy</c:formatCode>
                <c:ptCount val="18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'R1_WeightedAve_MSE'!$D$71:$D$90</c15:sqref>
                  </c15:fullRef>
                </c:ext>
              </c:extLst>
              <c:f>'R1_WeightedAve_MSE'!$D$73:$D$90</c:f>
              <c:numCache>
                <c:formatCode>General</c:formatCode>
                <c:ptCount val="18"/>
                <c:pt idx="8" formatCode="0%">
                  <c:v>1.1937337795882299</c:v>
                </c:pt>
                <c:pt idx="9" formatCode="0%">
                  <c:v>1.2009054839124631</c:v>
                </c:pt>
                <c:pt idx="10" formatCode="0%">
                  <c:v>1.2880155810378298</c:v>
                </c:pt>
                <c:pt idx="11" formatCode="0%">
                  <c:v>1.1251539385128242</c:v>
                </c:pt>
                <c:pt idx="12" formatCode="0%">
                  <c:v>0.93240894460569013</c:v>
                </c:pt>
                <c:pt idx="13" formatCode="0%">
                  <c:v>0.8833613976820921</c:v>
                </c:pt>
                <c:pt idx="14" formatCode="0%">
                  <c:v>0.93823625403432087</c:v>
                </c:pt>
                <c:pt idx="15" formatCode="0%">
                  <c:v>0.84258606038320394</c:v>
                </c:pt>
                <c:pt idx="16" formatCode="0%">
                  <c:v>0.85630502301128764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2-4A7D-A620-B065317C8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4480"/>
        <c:axId val="587825136"/>
      </c:lineChart>
      <c:dateAx>
        <c:axId val="587824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5136"/>
        <c:crosses val="autoZero"/>
        <c:auto val="1"/>
        <c:lblOffset val="100"/>
        <c:baseTimeUnit val="days"/>
      </c:dateAx>
      <c:valAx>
        <c:axId val="58782513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Actual</a:t>
                </a:r>
                <a:r>
                  <a:rPr lang="en-GB" baseline="0"/>
                  <a:t> vs Expected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44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5555555555554"/>
          <c:y val="6.3500000000000001E-2"/>
          <c:w val="0.82338650793650792"/>
          <c:h val="0.68441027777777774"/>
        </c:manualLayout>
      </c:layout>
      <c:lineChart>
        <c:grouping val="standard"/>
        <c:varyColors val="0"/>
        <c:ser>
          <c:idx val="0"/>
          <c:order val="0"/>
          <c:tx>
            <c:strRef>
              <c:f>'R1_WeightedAve_MSE'!$G$70</c:f>
              <c:strCache>
                <c:ptCount val="1"/>
                <c:pt idx="0">
                  <c:v>Actual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'R1_WeightedAve_MSE'!$A$73:$A$89</c:f>
              <c:numCache>
                <c:formatCode>d\-mmm\-yy</c:formatCode>
                <c:ptCount val="17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f>'R1_WeightedAve_MSE'!$G$73:$G$89</c:f>
              <c:numCache>
                <c:formatCode>General</c:formatCode>
                <c:ptCount val="17"/>
                <c:pt idx="0">
                  <c:v>392</c:v>
                </c:pt>
                <c:pt idx="1">
                  <c:v>553</c:v>
                </c:pt>
                <c:pt idx="2">
                  <c:v>799.00000000000011</c:v>
                </c:pt>
                <c:pt idx="3">
                  <c:v>1164</c:v>
                </c:pt>
                <c:pt idx="4">
                  <c:v>1474</c:v>
                </c:pt>
                <c:pt idx="5">
                  <c:v>1617</c:v>
                </c:pt>
                <c:pt idx="6">
                  <c:v>1864</c:v>
                </c:pt>
                <c:pt idx="7">
                  <c:v>1706</c:v>
                </c:pt>
                <c:pt idx="8">
                  <c:v>1673</c:v>
                </c:pt>
                <c:pt idx="9">
                  <c:v>1889</c:v>
                </c:pt>
                <c:pt idx="10">
                  <c:v>1827</c:v>
                </c:pt>
                <c:pt idx="11">
                  <c:v>1959.9999999999998</c:v>
                </c:pt>
                <c:pt idx="12">
                  <c:v>3635</c:v>
                </c:pt>
                <c:pt idx="13">
                  <c:v>4307</c:v>
                </c:pt>
                <c:pt idx="14">
                  <c:v>5035</c:v>
                </c:pt>
                <c:pt idx="15">
                  <c:v>5104</c:v>
                </c:pt>
                <c:pt idx="16">
                  <c:v>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6-4E3C-8D0E-A7C4F7E3D5C7}"/>
            </c:ext>
          </c:extLst>
        </c:ser>
        <c:ser>
          <c:idx val="1"/>
          <c:order val="1"/>
          <c:tx>
            <c:strRef>
              <c:f>'R1_WeightedAve_MSE'!$H$70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'R1_WeightedAve_MSE'!$A$73:$A$89</c:f>
              <c:numCache>
                <c:formatCode>d\-mmm\-yy</c:formatCode>
                <c:ptCount val="17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f>'R1_WeightedAve_MSE'!$H$73:$H$89</c:f>
              <c:numCache>
                <c:formatCode>General</c:formatCode>
                <c:ptCount val="17"/>
                <c:pt idx="0">
                  <c:v>363.26778602820974</c:v>
                </c:pt>
                <c:pt idx="1">
                  <c:v>636.26996560867076</c:v>
                </c:pt>
                <c:pt idx="2">
                  <c:v>848.57973979920337</c:v>
                </c:pt>
                <c:pt idx="3">
                  <c:v>1136.4993849708753</c:v>
                </c:pt>
                <c:pt idx="4">
                  <c:v>1472.0665435181597</c:v>
                </c:pt>
                <c:pt idx="5">
                  <c:v>1524.6510196669999</c:v>
                </c:pt>
                <c:pt idx="6">
                  <c:v>1851.2484379644825</c:v>
                </c:pt>
                <c:pt idx="7">
                  <c:v>1713.9246985279694</c:v>
                </c:pt>
                <c:pt idx="8">
                  <c:v>1628.4922596315182</c:v>
                </c:pt>
                <c:pt idx="9">
                  <c:v>1827.7650602554036</c:v>
                </c:pt>
                <c:pt idx="10">
                  <c:v>1648.218072535484</c:v>
                </c:pt>
                <c:pt idx="11">
                  <c:v>2024.1438242369495</c:v>
                </c:pt>
                <c:pt idx="12">
                  <c:v>4529.9689508102992</c:v>
                </c:pt>
                <c:pt idx="13">
                  <c:v>5665.4406714221213</c:v>
                </c:pt>
                <c:pt idx="14">
                  <c:v>6235.6898433229198</c:v>
                </c:pt>
                <c:pt idx="15">
                  <c:v>7038.7191506222462</c:v>
                </c:pt>
                <c:pt idx="16">
                  <c:v>5913.6548791089281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16-4E3C-8D0E-A7C4F7E3D5C7}"/>
            </c:ext>
          </c:extLst>
        </c:ser>
        <c:ser>
          <c:idx val="2"/>
          <c:order val="2"/>
          <c:tx>
            <c:strRef>
              <c:f>'R1_WeightedAve_MSE'!$I$70</c:f>
              <c:strCache>
                <c:ptCount val="1"/>
                <c:pt idx="0">
                  <c:v>Expected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'R1_WeightedAve_MSE'!$A$73:$A$89</c:f>
              <c:numCache>
                <c:formatCode>d\-mmm\-yy</c:formatCode>
                <c:ptCount val="17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f>'R1_WeightedAve_MSE'!$I$73:$I$89</c:f>
              <c:numCache>
                <c:formatCode>General</c:formatCode>
                <c:ptCount val="17"/>
                <c:pt idx="8">
                  <c:v>1401.485011655689</c:v>
                </c:pt>
                <c:pt idx="9">
                  <c:v>1572.9797434563916</c:v>
                </c:pt>
                <c:pt idx="10">
                  <c:v>1418.4611016334745</c:v>
                </c:pt>
                <c:pt idx="11">
                  <c:v>1741.983859195868</c:v>
                </c:pt>
                <c:pt idx="12">
                  <c:v>3898.5039998058132</c:v>
                </c:pt>
                <c:pt idx="13">
                  <c:v>4875.6941511157374</c:v>
                </c:pt>
                <c:pt idx="14">
                  <c:v>5366.4521897869645</c:v>
                </c:pt>
                <c:pt idx="15">
                  <c:v>6057.5414666588795</c:v>
                </c:pt>
                <c:pt idx="16">
                  <c:v>5089.3079952685894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16-4E3C-8D0E-A7C4F7E3D5C7}"/>
            </c:ext>
          </c:extLst>
        </c:ser>
        <c:ser>
          <c:idx val="3"/>
          <c:order val="3"/>
          <c:tx>
            <c:strRef>
              <c:f>'R1_WeightedAve_MSE'!$J$70</c:f>
              <c:strCache>
                <c:ptCount val="1"/>
                <c:pt idx="0">
                  <c:v>Expected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'R1_WeightedAve_MSE'!$A$73:$A$89</c:f>
              <c:numCache>
                <c:formatCode>d\-mmm\-yy</c:formatCode>
                <c:ptCount val="17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</c:numCache>
            </c:numRef>
          </c:cat>
          <c:val>
            <c:numRef>
              <c:f>'R1_WeightedAve_MSE'!$J$73:$J$89</c:f>
              <c:numCache>
                <c:formatCode>General</c:formatCode>
                <c:ptCount val="17"/>
                <c:pt idx="8">
                  <c:v>1855.4995076073476</c:v>
                </c:pt>
                <c:pt idx="9">
                  <c:v>2082.5503770544155</c:v>
                </c:pt>
                <c:pt idx="10">
                  <c:v>1877.9750434374935</c:v>
                </c:pt>
                <c:pt idx="11">
                  <c:v>2306.3037892780308</c:v>
                </c:pt>
                <c:pt idx="12">
                  <c:v>5161.4339018147848</c:v>
                </c:pt>
                <c:pt idx="13">
                  <c:v>6455.1871917285043</c:v>
                </c:pt>
                <c:pt idx="14">
                  <c:v>7104.9274968588743</c:v>
                </c:pt>
                <c:pt idx="15">
                  <c:v>8019.8968345856129</c:v>
                </c:pt>
                <c:pt idx="16">
                  <c:v>6738.0017629492677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16-4E3C-8D0E-A7C4F7E3D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01232"/>
        <c:axId val="871093032"/>
      </c:lineChart>
      <c:dateAx>
        <c:axId val="871101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093032"/>
        <c:crosses val="autoZero"/>
        <c:auto val="1"/>
        <c:lblOffset val="100"/>
        <c:baseTimeUnit val="days"/>
      </c:dateAx>
      <c:valAx>
        <c:axId val="8710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Registered</a:t>
                </a:r>
                <a:r>
                  <a:rPr lang="en-GB" baseline="0"/>
                  <a:t> Deaths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3507539682539685E-2"/>
              <c:y val="0.260043055555555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11012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98115079365081"/>
          <c:y val="6.6435793148469521E-2"/>
          <c:w val="0.82118154761904749"/>
          <c:h val="0.67397840064956127"/>
        </c:manualLayout>
      </c:layout>
      <c:lineChart>
        <c:grouping val="standard"/>
        <c:varyColors val="0"/>
        <c:ser>
          <c:idx val="0"/>
          <c:order val="0"/>
          <c:tx>
            <c:strRef>
              <c:f>'R2_MortalityRatio'!$B$73</c:f>
              <c:strCache>
                <c:ptCount val="1"/>
                <c:pt idx="0">
                  <c:v>A/E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'R2_MortalityRatio'!$A$74:$A$97</c15:sqref>
                  </c15:fullRef>
                </c:ext>
              </c:extLst>
              <c:f>'R2_MortalityRatio'!$A$76:$A$97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'R2_MortalityRatio'!$B$74:$B$97</c15:sqref>
                  </c15:fullRef>
                </c:ext>
              </c:extLst>
              <c:f>'R2_MortalityRatio'!$B$76:$B$97</c:f>
              <c:numCache>
                <c:formatCode>0%</c:formatCode>
                <c:ptCount val="22"/>
                <c:pt idx="0">
                  <c:v>1.1444293202195146</c:v>
                </c:pt>
                <c:pt idx="1">
                  <c:v>0.94176996143064229</c:v>
                </c:pt>
                <c:pt idx="2">
                  <c:v>0.94203196448014304</c:v>
                </c:pt>
                <c:pt idx="3">
                  <c:v>0.91491464885680973</c:v>
                </c:pt>
                <c:pt idx="4">
                  <c:v>0.96137280661297364</c:v>
                </c:pt>
                <c:pt idx="5">
                  <c:v>1.077567281130603</c:v>
                </c:pt>
                <c:pt idx="6">
                  <c:v>1.002451246658447</c:v>
                </c:pt>
                <c:pt idx="7">
                  <c:v>1.0154627706108661</c:v>
                </c:pt>
                <c:pt idx="8">
                  <c:v>1.0055831159281765</c:v>
                </c:pt>
                <c:pt idx="9">
                  <c:v>0.98145898270036158</c:v>
                </c:pt>
                <c:pt idx="10">
                  <c:v>1.0770290357354324</c:v>
                </c:pt>
                <c:pt idx="11">
                  <c:v>0.92434675863883864</c:v>
                </c:pt>
                <c:pt idx="12">
                  <c:v>0.78748117976992715</c:v>
                </c:pt>
                <c:pt idx="13">
                  <c:v>0.76097011355271438</c:v>
                </c:pt>
                <c:pt idx="14">
                  <c:v>0.78948688719016114</c:v>
                </c:pt>
                <c:pt idx="15">
                  <c:v>0.72435109751989113</c:v>
                </c:pt>
                <c:pt idx="16">
                  <c:v>0.73604235205381408</c:v>
                </c:pt>
                <c:pt idx="17">
                  <c:v>0.64246012079617565</c:v>
                </c:pt>
                <c:pt idx="18">
                  <c:v>0.55104564877957285</c:v>
                </c:pt>
                <c:pt idx="19">
                  <c:v>0.50971020920491106</c:v>
                </c:pt>
                <c:pt idx="20">
                  <c:v>0.49092384728464089</c:v>
                </c:pt>
                <c:pt idx="21">
                  <c:v>0.34650776639979741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5-4471-9FCA-09B033080032}"/>
            </c:ext>
          </c:extLst>
        </c:ser>
        <c:ser>
          <c:idx val="1"/>
          <c:order val="1"/>
          <c:tx>
            <c:strRef>
              <c:f>'R2_MortalityRatio'!$C$73</c:f>
              <c:strCache>
                <c:ptCount val="1"/>
                <c:pt idx="0">
                  <c:v>A/E Lower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'R2_MortalityRatio'!$A$74:$A$97</c15:sqref>
                  </c15:fullRef>
                </c:ext>
              </c:extLst>
              <c:f>'R2_MortalityRatio'!$A$76:$A$97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'R2_MortalityRatio'!$C$74:$C$97</c15:sqref>
                  </c15:fullRef>
                </c:ext>
              </c:extLst>
              <c:f>'R2_MortalityRatio'!$C$76:$C$97</c:f>
              <c:numCache>
                <c:formatCode>General</c:formatCode>
                <c:ptCount val="22"/>
                <c:pt idx="8" formatCode="0%">
                  <c:v>0.87722638123147767</c:v>
                </c:pt>
                <c:pt idx="9" formatCode="0%">
                  <c:v>0.85618155086730729</c:v>
                </c:pt>
                <c:pt idx="10" formatCode="0%">
                  <c:v>0.93955265212199846</c:v>
                </c:pt>
                <c:pt idx="11" formatCode="0%">
                  <c:v>0.80635936427328603</c:v>
                </c:pt>
                <c:pt idx="12" formatCode="0%">
                  <c:v>0.68696386671115106</c:v>
                </c:pt>
                <c:pt idx="13" formatCode="0%">
                  <c:v>0.66383678123015866</c:v>
                </c:pt>
                <c:pt idx="14" formatCode="0%">
                  <c:v>0.68871355744699536</c:v>
                </c:pt>
                <c:pt idx="15" formatCode="0%">
                  <c:v>0.63189196591861629</c:v>
                </c:pt>
                <c:pt idx="16" formatCode="0%">
                  <c:v>0.64209090098862576</c:v>
                </c:pt>
                <c:pt idx="17" formatCode="0%">
                  <c:v>0.56045388782345151</c:v>
                </c:pt>
                <c:pt idx="18" formatCode="0%">
                  <c:v>0.48070793225886121</c:v>
                </c:pt>
                <c:pt idx="19" formatCode="0%">
                  <c:v>0.4446487169634416</c:v>
                </c:pt>
                <c:pt idx="20" formatCode="0%">
                  <c:v>0.42826032298308719</c:v>
                </c:pt>
                <c:pt idx="21" formatCode="0%">
                  <c:v>0.30227810031091168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5-4471-9FCA-09B033080032}"/>
            </c:ext>
          </c:extLst>
        </c:ser>
        <c:ser>
          <c:idx val="2"/>
          <c:order val="2"/>
          <c:tx>
            <c:strRef>
              <c:f>'R2_MortalityRatio'!$D$73</c:f>
              <c:strCache>
                <c:ptCount val="1"/>
                <c:pt idx="0">
                  <c:v>A/E  Upper 95% CI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'R2_MortalityRatio'!$A$74:$A$97</c15:sqref>
                  </c15:fullRef>
                </c:ext>
              </c:extLst>
              <c:f>'R2_MortalityRatio'!$A$76:$A$97</c:f>
              <c:numCache>
                <c:formatCode>d\-mmm\-yy</c:formatCode>
                <c:ptCount val="22"/>
                <c:pt idx="0">
                  <c:v>44120</c:v>
                </c:pt>
                <c:pt idx="1">
                  <c:v>44127</c:v>
                </c:pt>
                <c:pt idx="2">
                  <c:v>44134</c:v>
                </c:pt>
                <c:pt idx="3">
                  <c:v>44141</c:v>
                </c:pt>
                <c:pt idx="4">
                  <c:v>44148</c:v>
                </c:pt>
                <c:pt idx="5">
                  <c:v>44155</c:v>
                </c:pt>
                <c:pt idx="6">
                  <c:v>44162</c:v>
                </c:pt>
                <c:pt idx="7">
                  <c:v>44169</c:v>
                </c:pt>
                <c:pt idx="8">
                  <c:v>44176</c:v>
                </c:pt>
                <c:pt idx="9">
                  <c:v>44183</c:v>
                </c:pt>
                <c:pt idx="10">
                  <c:v>44190</c:v>
                </c:pt>
                <c:pt idx="11">
                  <c:v>44197</c:v>
                </c:pt>
                <c:pt idx="12">
                  <c:v>44204</c:v>
                </c:pt>
                <c:pt idx="13">
                  <c:v>44211</c:v>
                </c:pt>
                <c:pt idx="14">
                  <c:v>44218</c:v>
                </c:pt>
                <c:pt idx="15">
                  <c:v>44225</c:v>
                </c:pt>
                <c:pt idx="16">
                  <c:v>44232</c:v>
                </c:pt>
                <c:pt idx="17">
                  <c:v>44239</c:v>
                </c:pt>
                <c:pt idx="18">
                  <c:v>44246</c:v>
                </c:pt>
                <c:pt idx="19">
                  <c:v>44253</c:v>
                </c:pt>
                <c:pt idx="20">
                  <c:v>44260</c:v>
                </c:pt>
                <c:pt idx="21">
                  <c:v>44267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'R2_MortalityRatio'!$D$74:$D$97</c15:sqref>
                  </c15:fullRef>
                </c:ext>
              </c:extLst>
              <c:f>'R2_MortalityRatio'!$D$76:$D$97</c:f>
              <c:numCache>
                <c:formatCode>General</c:formatCode>
                <c:ptCount val="22"/>
                <c:pt idx="8" formatCode="0%">
                  <c:v>1.1779407028913149</c:v>
                </c:pt>
                <c:pt idx="9" formatCode="0%">
                  <c:v>1.1496816778531045</c:v>
                </c:pt>
                <c:pt idx="10" formatCode="0%">
                  <c:v>1.261632498888501</c:v>
                </c:pt>
                <c:pt idx="11" formatCode="0%">
                  <c:v>1.0827803821878323</c:v>
                </c:pt>
                <c:pt idx="12" formatCode="0%">
                  <c:v>0.9224559558716019</c:v>
                </c:pt>
                <c:pt idx="13" formatCode="0%">
                  <c:v>0.89140087600833551</c:v>
                </c:pt>
                <c:pt idx="14" formatCode="0%">
                  <c:v>0.92480544282197086</c:v>
                </c:pt>
                <c:pt idx="15" formatCode="0%">
                  <c:v>0.84850533728891542</c:v>
                </c:pt>
                <c:pt idx="16" formatCode="0%">
                  <c:v>0.86220048030119545</c:v>
                </c:pt>
                <c:pt idx="17" formatCode="0%">
                  <c:v>0.75257819496279121</c:v>
                </c:pt>
                <c:pt idx="18" formatCode="0%">
                  <c:v>0.64549522418092431</c:v>
                </c:pt>
                <c:pt idx="19" formatCode="0%">
                  <c:v>0.59707486391865405</c:v>
                </c:pt>
                <c:pt idx="20" formatCode="0%">
                  <c:v>0.57506850759204864</c:v>
                </c:pt>
                <c:pt idx="21" formatCode="0%">
                  <c:v>0.40589941840215832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D5-4471-9FCA-09B033080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24480"/>
        <c:axId val="587825136"/>
      </c:lineChart>
      <c:dateAx>
        <c:axId val="5878244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5136"/>
        <c:crosses val="autoZero"/>
        <c:auto val="1"/>
        <c:lblOffset val="100"/>
        <c:baseTimeUnit val="days"/>
      </c:dateAx>
      <c:valAx>
        <c:axId val="587825136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Actual</a:t>
                </a:r>
                <a:r>
                  <a:rPr lang="en-GB" baseline="0"/>
                  <a:t> vs Expected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78244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7</xdr:row>
      <xdr:rowOff>9525</xdr:rowOff>
    </xdr:from>
    <xdr:to>
      <xdr:col>21</xdr:col>
      <xdr:colOff>233363</xdr:colOff>
      <xdr:row>30</xdr:row>
      <xdr:rowOff>171449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713061-CAE7-430A-9C33-5C677918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33</xdr:row>
      <xdr:rowOff>104775</xdr:rowOff>
    </xdr:from>
    <xdr:to>
      <xdr:col>21</xdr:col>
      <xdr:colOff>223838</xdr:colOff>
      <xdr:row>58</xdr:row>
      <xdr:rowOff>166688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26CB76B-6D07-40EB-BBB9-9D8DA98F8FF5}"/>
            </a:ext>
          </a:extLst>
        </xdr:cNvPr>
        <xdr:cNvGrpSpPr/>
      </xdr:nvGrpSpPr>
      <xdr:grpSpPr>
        <a:xfrm>
          <a:off x="10153650" y="7534275"/>
          <a:ext cx="6319838" cy="4824413"/>
          <a:chOff x="7848600" y="7534275"/>
          <a:chExt cx="6319838" cy="482441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881FD46-D1AD-48D9-AE7E-4EBE2C8B1777}"/>
              </a:ext>
            </a:extLst>
          </xdr:cNvPr>
          <xdr:cNvGraphicFramePr>
            <a:graphicFrameLocks/>
          </xdr:cNvGraphicFramePr>
        </xdr:nvGraphicFramePr>
        <xdr:xfrm>
          <a:off x="7848600" y="7534275"/>
          <a:ext cx="6319838" cy="48244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FBB78E23-6862-4331-889E-DB2BBD4B0093}"/>
              </a:ext>
            </a:extLst>
          </xdr:cNvPr>
          <xdr:cNvSpPr/>
        </xdr:nvSpPr>
        <xdr:spPr>
          <a:xfrm>
            <a:off x="10487025" y="8277225"/>
            <a:ext cx="1104900" cy="2676525"/>
          </a:xfrm>
          <a:prstGeom prst="rect">
            <a:avLst/>
          </a:prstGeom>
          <a:solidFill>
            <a:schemeClr val="bg1">
              <a:lumMod val="65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516CD8BD-C19F-40A3-8843-0A3B6B98F4F0}"/>
              </a:ext>
            </a:extLst>
          </xdr:cNvPr>
          <xdr:cNvSpPr/>
        </xdr:nvSpPr>
        <xdr:spPr>
          <a:xfrm>
            <a:off x="11315700" y="8277225"/>
            <a:ext cx="1123950" cy="2676525"/>
          </a:xfrm>
          <a:prstGeom prst="rect">
            <a:avLst/>
          </a:prstGeom>
          <a:solidFill>
            <a:srgbClr val="FF0000">
              <a:alpha val="4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EF22F784-0E9D-41B4-985D-C0556CC4C167}"/>
              </a:ext>
            </a:extLst>
          </xdr:cNvPr>
          <xdr:cNvSpPr txBox="1"/>
        </xdr:nvSpPr>
        <xdr:spPr>
          <a:xfrm>
            <a:off x="10287000" y="7810499"/>
            <a:ext cx="1143000" cy="638176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GB" sz="800">
                <a:latin typeface="Arial" panose="020B0604020202020204" pitchFamily="34" charset="0"/>
                <a:cs typeface="Arial" panose="020B0604020202020204" pitchFamily="34" charset="0"/>
              </a:rPr>
              <a:t>15.2% increase in community antibody positivity</a:t>
            </a:r>
          </a:p>
        </xdr:txBody>
      </xdr:sp>
    </xdr:grpSp>
    <xdr:clientData/>
  </xdr:twoCellAnchor>
  <xdr:twoCellAnchor>
    <xdr:from>
      <xdr:col>21</xdr:col>
      <xdr:colOff>504824</xdr:colOff>
      <xdr:row>5</xdr:row>
      <xdr:rowOff>923924</xdr:rowOff>
    </xdr:from>
    <xdr:to>
      <xdr:col>31</xdr:col>
      <xdr:colOff>19049</xdr:colOff>
      <xdr:row>30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B529729-8652-4654-BF13-0AB8C522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476250</xdr:colOff>
      <xdr:row>25</xdr:row>
      <xdr:rowOff>171450</xdr:rowOff>
    </xdr:from>
    <xdr:to>
      <xdr:col>11</xdr:col>
      <xdr:colOff>476250</xdr:colOff>
      <xdr:row>26</xdr:row>
      <xdr:rowOff>123825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52AFEE8-C48A-454A-B088-949802420252}"/>
            </a:ext>
          </a:extLst>
        </xdr:cNvPr>
        <xdr:cNvCxnSpPr/>
      </xdr:nvCxnSpPr>
      <xdr:spPr>
        <a:xfrm>
          <a:off x="10629900" y="6076950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25</xdr:row>
      <xdr:rowOff>161925</xdr:rowOff>
    </xdr:from>
    <xdr:to>
      <xdr:col>15</xdr:col>
      <xdr:colOff>142875</xdr:colOff>
      <xdr:row>26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1E1EA3B-9252-4A46-A13D-6AEB290355E4}"/>
            </a:ext>
          </a:extLst>
        </xdr:cNvPr>
        <xdr:cNvCxnSpPr/>
      </xdr:nvCxnSpPr>
      <xdr:spPr>
        <a:xfrm>
          <a:off x="12734925" y="6067425"/>
          <a:ext cx="0" cy="142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99</xdr:row>
      <xdr:rowOff>176211</xdr:rowOff>
    </xdr:from>
    <xdr:to>
      <xdr:col>4</xdr:col>
      <xdr:colOff>372750</xdr:colOff>
      <xdr:row>118</xdr:row>
      <xdr:rowOff>156711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DE4BE-7347-4AC8-A633-BA469C1D5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99</xdr:row>
      <xdr:rowOff>176211</xdr:rowOff>
    </xdr:from>
    <xdr:to>
      <xdr:col>11</xdr:col>
      <xdr:colOff>0</xdr:colOff>
      <xdr:row>118</xdr:row>
      <xdr:rowOff>156711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2B2BB-391A-4AE3-B559-E884D573C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99</xdr:row>
      <xdr:rowOff>176211</xdr:rowOff>
    </xdr:from>
    <xdr:to>
      <xdr:col>4</xdr:col>
      <xdr:colOff>372750</xdr:colOff>
      <xdr:row>118</xdr:row>
      <xdr:rowOff>156711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AAB2C-9B1B-4942-AA28-8D5C5CC1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99</xdr:row>
      <xdr:rowOff>176211</xdr:rowOff>
    </xdr:from>
    <xdr:to>
      <xdr:col>11</xdr:col>
      <xdr:colOff>0</xdr:colOff>
      <xdr:row>118</xdr:row>
      <xdr:rowOff>156711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2E5B4-D278-42B9-A3CE-34A49FEC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3</xdr:row>
      <xdr:rowOff>109537</xdr:rowOff>
    </xdr:from>
    <xdr:to>
      <xdr:col>18</xdr:col>
      <xdr:colOff>438150</xdr:colOff>
      <xdr:row>22</xdr:row>
      <xdr:rowOff>90037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2CD6F-E2A8-4898-B31A-61D1DE74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0.32906</cdr:x>
      <cdr:y>0.81143</cdr:y>
    </cdr:from>
    <cdr:to>
      <cdr:x>0.52374</cdr:x>
      <cdr:y>0.84633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EF22F784-0E9D-41B4-985D-C0556CC4C167}"/>
            </a:ext>
          </a:extLst>
        </cdr:cNvPr>
        <cdr:cNvSpPr txBox="1"/>
      </cdr:nvSpPr>
      <cdr:spPr>
        <a:xfrm xmlns:a="http://schemas.openxmlformats.org/drawingml/2006/main">
          <a:off x="2079624" y="3470275"/>
          <a:ext cx="1230313" cy="1492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Start of Lockdown</a:t>
          </a:r>
        </a:p>
      </cdr:txBody>
    </cdr:sp>
  </cdr:relSizeAnchor>
  <cdr:relSizeAnchor xmlns:cdr="http://schemas.openxmlformats.org/drawingml/2006/chartDrawing">
    <cdr:from>
      <cdr:x>0</cdr:x>
      <cdr:y>0.81143</cdr:y>
    </cdr:from>
    <cdr:to>
      <cdr:x>0.18764</cdr:x>
      <cdr:y>0.84187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4DC1A98A-F176-4AB6-87B6-441C4CD9C841}"/>
            </a:ext>
          </a:extLst>
        </cdr:cNvPr>
        <cdr:cNvSpPr txBox="1"/>
      </cdr:nvSpPr>
      <cdr:spPr>
        <a:xfrm xmlns:a="http://schemas.openxmlformats.org/drawingml/2006/main">
          <a:off x="0" y="3470275"/>
          <a:ext cx="1185862" cy="1301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Start of </a:t>
          </a:r>
          <a:r>
            <a:rPr lang="en-GB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Vaccination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0.52951</cdr:x>
      <cdr:y>0.05396</cdr:y>
    </cdr:from>
    <cdr:to>
      <cdr:x>0.7581</cdr:x>
      <cdr:y>0.14084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EF22F784-0E9D-41B4-985D-C0556CC4C167}"/>
            </a:ext>
          </a:extLst>
        </cdr:cNvPr>
        <cdr:cNvSpPr txBox="1"/>
      </cdr:nvSpPr>
      <cdr:spPr>
        <a:xfrm xmlns:a="http://schemas.openxmlformats.org/drawingml/2006/main">
          <a:off x="3346426" y="260327"/>
          <a:ext cx="1444652" cy="41914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800">
              <a:solidFill>
                <a:srgbClr val="FF0000"/>
              </a:solidFill>
            </a:rPr>
            <a:t>13%-14%</a:t>
          </a:r>
          <a:r>
            <a:rPr lang="en-GB" sz="800" baseline="0">
              <a:solidFill>
                <a:srgbClr val="FF0000"/>
              </a:solidFill>
            </a:rPr>
            <a:t> improvement in hospital mortality in the corresponding period</a:t>
          </a:r>
          <a:endParaRPr lang="en-GB" sz="8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0.32906</cdr:x>
      <cdr:y>0.81143</cdr:y>
    </cdr:from>
    <cdr:to>
      <cdr:x>0.52374</cdr:x>
      <cdr:y>0.84633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EF22F784-0E9D-41B4-985D-C0556CC4C167}"/>
            </a:ext>
          </a:extLst>
        </cdr:cNvPr>
        <cdr:cNvSpPr txBox="1"/>
      </cdr:nvSpPr>
      <cdr:spPr>
        <a:xfrm xmlns:a="http://schemas.openxmlformats.org/drawingml/2006/main">
          <a:off x="2079624" y="3470275"/>
          <a:ext cx="1230313" cy="1492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Start of Lockdown</a:t>
          </a:r>
        </a:p>
      </cdr:txBody>
    </cdr:sp>
  </cdr:relSizeAnchor>
  <cdr:relSizeAnchor xmlns:cdr="http://schemas.openxmlformats.org/drawingml/2006/chartDrawing">
    <cdr:from>
      <cdr:x>0</cdr:x>
      <cdr:y>0.81143</cdr:y>
    </cdr:from>
    <cdr:to>
      <cdr:x>0.18764</cdr:x>
      <cdr:y>0.84187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4DC1A98A-F176-4AB6-87B6-441C4CD9C841}"/>
            </a:ext>
          </a:extLst>
        </cdr:cNvPr>
        <cdr:cNvSpPr txBox="1"/>
      </cdr:nvSpPr>
      <cdr:spPr>
        <a:xfrm xmlns:a="http://schemas.openxmlformats.org/drawingml/2006/main">
          <a:off x="0" y="3470275"/>
          <a:ext cx="1185862" cy="1301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Start of </a:t>
          </a:r>
          <a:r>
            <a:rPr lang="en-GB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Vaccination</a:t>
          </a:r>
        </a:p>
      </cdr:txBody>
    </cdr:sp>
  </cdr:relSizeAnchor>
  <cdr:relSizeAnchor xmlns:cdr="http://schemas.openxmlformats.org/drawingml/2006/chartDrawing">
    <cdr:from>
      <cdr:x>0.32906</cdr:x>
      <cdr:y>0.81143</cdr:y>
    </cdr:from>
    <cdr:to>
      <cdr:x>0.52374</cdr:x>
      <cdr:y>0.84633</cdr:y>
    </cdr:to>
    <cdr:sp macro="" textlink="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EF22F784-0E9D-41B4-985D-C0556CC4C167}"/>
            </a:ext>
          </a:extLst>
        </cdr:cNvPr>
        <cdr:cNvSpPr txBox="1"/>
      </cdr:nvSpPr>
      <cdr:spPr>
        <a:xfrm xmlns:a="http://schemas.openxmlformats.org/drawingml/2006/main">
          <a:off x="2079624" y="3470275"/>
          <a:ext cx="1230313" cy="1492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Start of Lockdown</a:t>
          </a:r>
        </a:p>
      </cdr:txBody>
    </cdr:sp>
  </cdr:relSizeAnchor>
  <cdr:relSizeAnchor xmlns:cdr="http://schemas.openxmlformats.org/drawingml/2006/chartDrawing">
    <cdr:from>
      <cdr:x>0</cdr:x>
      <cdr:y>0.81143</cdr:y>
    </cdr:from>
    <cdr:to>
      <cdr:x>0.18764</cdr:x>
      <cdr:y>0.84187</cdr:y>
    </cdr:to>
    <cdr:sp macro="" textlink="">
      <cdr:nvSpPr>
        <cdr:cNvPr id="5" name="TextBox 6">
          <a:extLst xmlns:a="http://schemas.openxmlformats.org/drawingml/2006/main">
            <a:ext uri="{FF2B5EF4-FFF2-40B4-BE49-F238E27FC236}">
              <a16:creationId xmlns:a16="http://schemas.microsoft.com/office/drawing/2014/main" id="{4DC1A98A-F176-4AB6-87B6-441C4CD9C841}"/>
            </a:ext>
          </a:extLst>
        </cdr:cNvPr>
        <cdr:cNvSpPr txBox="1"/>
      </cdr:nvSpPr>
      <cdr:spPr>
        <a:xfrm xmlns:a="http://schemas.openxmlformats.org/drawingml/2006/main">
          <a:off x="0" y="3470275"/>
          <a:ext cx="1185862" cy="13017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>
              <a:latin typeface="Arial" panose="020B0604020202020204" pitchFamily="34" charset="0"/>
              <a:cs typeface="Arial" panose="020B0604020202020204" pitchFamily="34" charset="0"/>
            </a:rPr>
            <a:t>Start of </a:t>
          </a:r>
          <a:r>
            <a:rPr lang="en-GB" sz="9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Vaccination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99</xdr:row>
      <xdr:rowOff>176211</xdr:rowOff>
    </xdr:from>
    <xdr:to>
      <xdr:col>4</xdr:col>
      <xdr:colOff>372750</xdr:colOff>
      <xdr:row>118</xdr:row>
      <xdr:rowOff>156711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D06A0-BD5B-4772-94CA-02F414CCD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371474</xdr:colOff>
      <xdr:row>99</xdr:row>
      <xdr:rowOff>176211</xdr:rowOff>
    </xdr:from>
    <xdr:to>
      <xdr:col>10</xdr:col>
      <xdr:colOff>1200149</xdr:colOff>
      <xdr:row>118</xdr:row>
      <xdr:rowOff>156711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E913C-F90C-4D87-A0DC-3C568CB8F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53</xdr:row>
      <xdr:rowOff>52386</xdr:rowOff>
    </xdr:from>
    <xdr:to>
      <xdr:col>11</xdr:col>
      <xdr:colOff>476250</xdr:colOff>
      <xdr:row>72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472D1-CA32-4A7B-BEC4-72E4FFC5E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94</xdr:row>
      <xdr:rowOff>176211</xdr:rowOff>
    </xdr:from>
    <xdr:to>
      <xdr:col>4</xdr:col>
      <xdr:colOff>372750</xdr:colOff>
      <xdr:row>113</xdr:row>
      <xdr:rowOff>156711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6501C-777D-422F-B295-E1912B68C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94</xdr:row>
      <xdr:rowOff>176211</xdr:rowOff>
    </xdr:from>
    <xdr:to>
      <xdr:col>10</xdr:col>
      <xdr:colOff>20325</xdr:colOff>
      <xdr:row>113</xdr:row>
      <xdr:rowOff>156711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7072D4-03C9-42A4-877E-93FCCFBF0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99</xdr:row>
      <xdr:rowOff>176211</xdr:rowOff>
    </xdr:from>
    <xdr:to>
      <xdr:col>4</xdr:col>
      <xdr:colOff>372750</xdr:colOff>
      <xdr:row>118</xdr:row>
      <xdr:rowOff>156711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DF0B0-BDAD-4224-A001-9D25AD328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99</xdr:row>
      <xdr:rowOff>176211</xdr:rowOff>
    </xdr:from>
    <xdr:to>
      <xdr:col>10</xdr:col>
      <xdr:colOff>20325</xdr:colOff>
      <xdr:row>118</xdr:row>
      <xdr:rowOff>156711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62297-660C-4572-A27E-BD597E519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99</xdr:row>
      <xdr:rowOff>176211</xdr:rowOff>
    </xdr:from>
    <xdr:to>
      <xdr:col>4</xdr:col>
      <xdr:colOff>372750</xdr:colOff>
      <xdr:row>118</xdr:row>
      <xdr:rowOff>156711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EAE44-96D6-41A7-80E9-FF228374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99</xdr:row>
      <xdr:rowOff>176211</xdr:rowOff>
    </xdr:from>
    <xdr:to>
      <xdr:col>10</xdr:col>
      <xdr:colOff>10800</xdr:colOff>
      <xdr:row>118</xdr:row>
      <xdr:rowOff>156711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31CF9-5553-47EB-B01B-3EA4C0206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ott.reid@uk.zurich.com" TargetMode="External"/><Relationship Id="rId2" Type="http://schemas.openxmlformats.org/officeDocument/2006/relationships/hyperlink" Target="mailto:wui_hua@cantab.net" TargetMode="External"/><Relationship Id="rId1" Type="http://schemas.openxmlformats.org/officeDocument/2006/relationships/hyperlink" Target="https://www.actuaries.org.uk/system/files/field/document/Covid19_Vaccination_MortalityImpact_final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ons.gov.uk/peoplepopulationandcommunity/birthsdeathsandmarriages/deaths/datasets/weeklyprovisionalfiguresondeathsregisteredinenglandandwales" TargetMode="External"/><Relationship Id="rId4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8379-1B65-495F-AD7A-19BBC9DF9090}">
  <dimension ref="A1:I58"/>
  <sheetViews>
    <sheetView showGridLines="0" tabSelected="1" topLeftCell="A10" workbookViewId="0">
      <selection activeCell="A25" sqref="A25"/>
    </sheetView>
  </sheetViews>
  <sheetFormatPr defaultRowHeight="15" x14ac:dyDescent="0.25"/>
  <cols>
    <col min="1" max="1" width="22.28515625" customWidth="1"/>
    <col min="2" max="8" width="20.7109375" customWidth="1"/>
    <col min="9" max="9" width="43.140625" customWidth="1"/>
  </cols>
  <sheetData>
    <row r="1" spans="1:9" x14ac:dyDescent="0.25">
      <c r="A1" s="102" t="s">
        <v>161</v>
      </c>
      <c r="B1" s="103"/>
      <c r="C1" s="103"/>
      <c r="D1" s="103"/>
      <c r="E1" s="103"/>
      <c r="F1" s="103"/>
      <c r="G1" s="103"/>
      <c r="H1" s="103"/>
      <c r="I1" s="104"/>
    </row>
    <row r="2" spans="1:9" x14ac:dyDescent="0.25">
      <c r="A2" s="105"/>
      <c r="B2" s="106"/>
      <c r="C2" s="106"/>
      <c r="D2" s="106"/>
      <c r="E2" s="106"/>
      <c r="F2" s="106"/>
      <c r="G2" s="106"/>
      <c r="H2" s="106"/>
      <c r="I2" s="107"/>
    </row>
    <row r="3" spans="1:9" x14ac:dyDescent="0.25">
      <c r="A3" s="77"/>
      <c r="B3" s="78"/>
      <c r="C3" s="78"/>
      <c r="D3" s="78"/>
      <c r="E3" s="78"/>
      <c r="F3" s="78"/>
      <c r="G3" s="78"/>
      <c r="H3" s="78"/>
      <c r="I3" s="79"/>
    </row>
    <row r="4" spans="1:9" x14ac:dyDescent="0.25">
      <c r="A4" s="80" t="s">
        <v>158</v>
      </c>
      <c r="B4" s="78"/>
      <c r="C4" s="78"/>
      <c r="D4" s="78"/>
      <c r="E4" s="78"/>
      <c r="F4" s="78"/>
      <c r="G4" s="78"/>
      <c r="H4" s="78"/>
      <c r="I4" s="79"/>
    </row>
    <row r="5" spans="1:9" x14ac:dyDescent="0.25">
      <c r="A5" s="77" t="s">
        <v>191</v>
      </c>
      <c r="B5" s="78"/>
      <c r="C5" s="78"/>
      <c r="D5" s="78"/>
      <c r="E5" s="78"/>
      <c r="F5" s="78"/>
      <c r="G5" s="78"/>
      <c r="H5" s="78"/>
      <c r="I5" s="79"/>
    </row>
    <row r="6" spans="1:9" x14ac:dyDescent="0.25">
      <c r="A6" s="84" t="s">
        <v>159</v>
      </c>
      <c r="B6" s="78"/>
      <c r="C6" s="78"/>
      <c r="D6" s="78"/>
      <c r="E6" s="78"/>
      <c r="F6" s="78"/>
      <c r="G6" s="78"/>
      <c r="H6" s="78"/>
      <c r="I6" s="79"/>
    </row>
    <row r="7" spans="1:9" x14ac:dyDescent="0.25">
      <c r="A7" s="77"/>
      <c r="B7" s="78"/>
      <c r="C7" s="78"/>
      <c r="D7" s="78"/>
      <c r="E7" s="78"/>
      <c r="F7" s="78"/>
      <c r="G7" s="78"/>
      <c r="H7" s="78"/>
      <c r="I7" s="79"/>
    </row>
    <row r="8" spans="1:9" x14ac:dyDescent="0.25">
      <c r="A8" s="81" t="s">
        <v>157</v>
      </c>
      <c r="B8" s="78"/>
      <c r="C8" s="78"/>
      <c r="D8" s="78"/>
      <c r="E8" s="78"/>
      <c r="F8" s="78"/>
      <c r="G8" s="78"/>
      <c r="H8" s="78"/>
      <c r="I8" s="79"/>
    </row>
    <row r="9" spans="1:9" x14ac:dyDescent="0.25">
      <c r="A9" s="77" t="s">
        <v>185</v>
      </c>
      <c r="B9" s="78"/>
      <c r="C9" s="78"/>
      <c r="D9" s="78"/>
      <c r="E9" s="78"/>
      <c r="F9" s="78"/>
      <c r="G9" s="78"/>
      <c r="H9" s="78"/>
      <c r="I9" s="79"/>
    </row>
    <row r="10" spans="1:9" x14ac:dyDescent="0.25">
      <c r="A10" s="82" t="s">
        <v>163</v>
      </c>
      <c r="B10" s="78"/>
      <c r="C10" s="78"/>
      <c r="D10" s="78"/>
      <c r="E10" s="78"/>
      <c r="F10" s="78"/>
      <c r="G10" s="78"/>
      <c r="H10" s="78"/>
      <c r="I10" s="79"/>
    </row>
    <row r="11" spans="1:9" x14ac:dyDescent="0.25">
      <c r="A11" s="77" t="s">
        <v>162</v>
      </c>
      <c r="B11" s="78"/>
      <c r="C11" s="78"/>
      <c r="D11" s="78"/>
      <c r="E11" s="78"/>
      <c r="F11" s="78"/>
      <c r="G11" s="78"/>
      <c r="H11" s="78"/>
      <c r="I11" s="79"/>
    </row>
    <row r="12" spans="1:9" x14ac:dyDescent="0.25">
      <c r="A12" s="77"/>
      <c r="B12" s="78"/>
      <c r="C12" s="78"/>
      <c r="D12" s="78"/>
      <c r="E12" s="78"/>
      <c r="F12" s="78"/>
      <c r="G12" s="78"/>
      <c r="H12" s="78"/>
      <c r="I12" s="79"/>
    </row>
    <row r="13" spans="1:9" x14ac:dyDescent="0.25">
      <c r="A13" s="77" t="s">
        <v>214</v>
      </c>
      <c r="B13" s="78"/>
      <c r="C13" s="78"/>
      <c r="D13" s="78"/>
      <c r="E13" s="78"/>
      <c r="F13" s="78"/>
      <c r="G13" s="78"/>
      <c r="H13" s="78"/>
      <c r="I13" s="79"/>
    </row>
    <row r="14" spans="1:9" x14ac:dyDescent="0.25">
      <c r="A14" s="77"/>
      <c r="B14" s="78"/>
      <c r="C14" s="78"/>
      <c r="D14" s="78"/>
      <c r="E14" s="78"/>
      <c r="F14" s="78"/>
      <c r="G14" s="78"/>
      <c r="H14" s="78"/>
      <c r="I14" s="79"/>
    </row>
    <row r="15" spans="1:9" x14ac:dyDescent="0.25">
      <c r="A15" s="81" t="s">
        <v>177</v>
      </c>
      <c r="B15" s="78"/>
      <c r="C15" s="78"/>
      <c r="D15" s="78"/>
      <c r="E15" s="78"/>
      <c r="F15" s="78"/>
      <c r="G15" s="78"/>
      <c r="H15" s="78"/>
      <c r="I15" s="79"/>
    </row>
    <row r="16" spans="1:9" x14ac:dyDescent="0.25">
      <c r="A16" s="77" t="s">
        <v>178</v>
      </c>
      <c r="B16" s="78"/>
      <c r="C16" s="78"/>
      <c r="D16" s="78"/>
      <c r="E16" s="78"/>
      <c r="F16" s="78"/>
      <c r="G16" s="78"/>
      <c r="H16" s="78"/>
      <c r="I16" s="79"/>
    </row>
    <row r="17" spans="1:9" x14ac:dyDescent="0.25">
      <c r="A17" s="77" t="s">
        <v>173</v>
      </c>
      <c r="B17" s="85" t="s">
        <v>175</v>
      </c>
      <c r="C17" s="78"/>
      <c r="D17" s="78"/>
      <c r="E17" s="78"/>
      <c r="F17" s="78"/>
      <c r="G17" s="78"/>
      <c r="H17" s="78"/>
      <c r="I17" s="79"/>
    </row>
    <row r="18" spans="1:9" x14ac:dyDescent="0.25">
      <c r="A18" s="77" t="s">
        <v>174</v>
      </c>
      <c r="B18" s="85" t="s">
        <v>176</v>
      </c>
      <c r="C18" s="78"/>
      <c r="D18" s="78"/>
      <c r="E18" s="78"/>
      <c r="F18" s="78"/>
      <c r="G18" s="78"/>
      <c r="H18" s="78"/>
      <c r="I18" s="79"/>
    </row>
    <row r="19" spans="1:9" x14ac:dyDescent="0.25">
      <c r="A19" s="77"/>
      <c r="B19" s="78"/>
      <c r="C19" s="78"/>
      <c r="D19" s="78"/>
      <c r="E19" s="78"/>
      <c r="F19" s="78"/>
      <c r="G19" s="78"/>
      <c r="H19" s="78"/>
      <c r="I19" s="79"/>
    </row>
    <row r="20" spans="1:9" x14ac:dyDescent="0.25">
      <c r="A20" s="81" t="s">
        <v>180</v>
      </c>
      <c r="B20" s="78"/>
      <c r="C20" s="78"/>
      <c r="D20" s="78"/>
      <c r="E20" s="78"/>
      <c r="F20" s="78"/>
      <c r="G20" s="78"/>
      <c r="H20" s="78"/>
      <c r="I20" s="79"/>
    </row>
    <row r="21" spans="1:9" x14ac:dyDescent="0.25">
      <c r="A21" s="77" t="s">
        <v>181</v>
      </c>
      <c r="B21" s="78"/>
      <c r="C21" s="78"/>
      <c r="D21" s="78"/>
      <c r="E21" s="78"/>
      <c r="F21" s="78"/>
      <c r="G21" s="78"/>
      <c r="H21" s="78"/>
      <c r="I21" s="79"/>
    </row>
    <row r="22" spans="1:9" x14ac:dyDescent="0.25">
      <c r="A22" s="78" t="s">
        <v>182</v>
      </c>
      <c r="B22" s="83"/>
      <c r="C22" s="78"/>
      <c r="D22" s="78"/>
      <c r="E22" s="78"/>
      <c r="F22" s="78"/>
      <c r="G22" s="78"/>
      <c r="H22" s="78"/>
      <c r="I22" s="79"/>
    </row>
    <row r="23" spans="1:9" x14ac:dyDescent="0.25">
      <c r="A23" s="78" t="s">
        <v>202</v>
      </c>
      <c r="B23" s="83"/>
      <c r="C23" s="78"/>
      <c r="D23" s="78"/>
      <c r="E23" s="78"/>
      <c r="F23" s="78"/>
      <c r="G23" s="78"/>
      <c r="H23" s="78"/>
      <c r="I23" s="79"/>
    </row>
    <row r="24" spans="1:9" x14ac:dyDescent="0.25">
      <c r="A24" s="78" t="s">
        <v>211</v>
      </c>
      <c r="B24" s="83"/>
      <c r="C24" s="78"/>
      <c r="D24" s="78"/>
      <c r="E24" s="78"/>
      <c r="F24" s="78"/>
      <c r="G24" s="78"/>
      <c r="H24" s="78"/>
      <c r="I24" s="79"/>
    </row>
    <row r="25" spans="1:9" x14ac:dyDescent="0.25">
      <c r="A25" s="78" t="s">
        <v>183</v>
      </c>
      <c r="B25" s="83"/>
      <c r="C25" s="78"/>
      <c r="D25" s="78"/>
      <c r="E25" s="78"/>
      <c r="F25" s="78"/>
      <c r="G25" s="78"/>
      <c r="H25" s="78"/>
      <c r="I25" s="79"/>
    </row>
    <row r="26" spans="1:9" x14ac:dyDescent="0.25">
      <c r="A26" s="78"/>
      <c r="B26" s="83"/>
      <c r="C26" s="78"/>
      <c r="D26" s="78"/>
      <c r="E26" s="78"/>
      <c r="F26" s="78"/>
      <c r="G26" s="78"/>
      <c r="H26" s="78"/>
      <c r="I26" s="79"/>
    </row>
    <row r="27" spans="1:9" x14ac:dyDescent="0.25">
      <c r="A27" s="81" t="s">
        <v>215</v>
      </c>
      <c r="B27" s="83"/>
      <c r="C27" s="78"/>
      <c r="D27" s="78"/>
      <c r="E27" s="78"/>
      <c r="F27" s="78"/>
      <c r="G27" s="78"/>
      <c r="H27" s="78"/>
      <c r="I27" s="79"/>
    </row>
    <row r="28" spans="1:9" x14ac:dyDescent="0.25">
      <c r="A28" s="94" t="s">
        <v>217</v>
      </c>
      <c r="B28" s="83"/>
      <c r="C28" s="96" t="s">
        <v>88</v>
      </c>
      <c r="D28" s="78"/>
      <c r="E28" s="78"/>
      <c r="F28" s="78"/>
      <c r="G28" s="78"/>
      <c r="H28" s="78"/>
      <c r="I28" s="79"/>
    </row>
    <row r="29" spans="1:9" x14ac:dyDescent="0.25">
      <c r="A29" s="78" t="s">
        <v>219</v>
      </c>
      <c r="B29" s="83"/>
      <c r="C29" s="95" t="s">
        <v>218</v>
      </c>
      <c r="D29" s="78"/>
      <c r="E29" s="78"/>
      <c r="F29" s="78"/>
      <c r="G29" s="78"/>
      <c r="H29" s="78"/>
      <c r="I29" s="79"/>
    </row>
    <row r="30" spans="1:9" x14ac:dyDescent="0.25">
      <c r="A30" s="78" t="s">
        <v>216</v>
      </c>
      <c r="B30" s="83"/>
      <c r="C30" s="78"/>
      <c r="D30" s="78"/>
      <c r="E30" s="78"/>
      <c r="F30" s="78"/>
      <c r="G30" s="78"/>
      <c r="H30" s="78"/>
      <c r="I30" s="79"/>
    </row>
    <row r="31" spans="1:9" x14ac:dyDescent="0.25">
      <c r="A31" s="78"/>
      <c r="B31" s="83"/>
      <c r="C31" s="78"/>
      <c r="D31" s="78"/>
      <c r="E31" s="78"/>
      <c r="F31" s="78"/>
      <c r="G31" s="78"/>
      <c r="H31" s="78"/>
      <c r="I31" s="79"/>
    </row>
    <row r="32" spans="1:9" x14ac:dyDescent="0.25">
      <c r="A32" s="102" t="s">
        <v>186</v>
      </c>
      <c r="B32" s="103"/>
      <c r="C32" s="103"/>
      <c r="D32" s="103"/>
      <c r="E32" s="103"/>
      <c r="F32" s="103"/>
      <c r="G32" s="103"/>
      <c r="H32" s="103"/>
      <c r="I32" s="104"/>
    </row>
    <row r="33" spans="1:9" x14ac:dyDescent="0.25">
      <c r="A33" s="105"/>
      <c r="B33" s="106"/>
      <c r="C33" s="106"/>
      <c r="D33" s="106"/>
      <c r="E33" s="106"/>
      <c r="F33" s="106"/>
      <c r="G33" s="106"/>
      <c r="H33" s="106"/>
      <c r="I33" s="107"/>
    </row>
    <row r="34" spans="1:9" ht="30" customHeight="1" x14ac:dyDescent="0.25">
      <c r="A34" s="93" t="s">
        <v>186</v>
      </c>
      <c r="B34" s="108" t="s">
        <v>187</v>
      </c>
      <c r="C34" s="109"/>
      <c r="D34" s="109"/>
      <c r="E34" s="109"/>
      <c r="F34" s="109"/>
      <c r="G34" s="109"/>
      <c r="H34" s="109"/>
      <c r="I34" s="110"/>
    </row>
    <row r="35" spans="1:9" ht="30" customHeight="1" x14ac:dyDescent="0.25">
      <c r="A35" s="80"/>
      <c r="B35" s="86"/>
      <c r="C35" s="88"/>
      <c r="D35" s="88"/>
      <c r="E35" s="88"/>
      <c r="F35" s="88"/>
      <c r="G35" s="88"/>
      <c r="H35" s="88"/>
      <c r="I35" s="87"/>
    </row>
    <row r="36" spans="1:9" ht="30" customHeight="1" x14ac:dyDescent="0.25">
      <c r="A36" s="84" t="s">
        <v>188</v>
      </c>
      <c r="B36" s="77"/>
      <c r="C36" s="89" t="s">
        <v>195</v>
      </c>
      <c r="D36" s="89"/>
      <c r="E36" s="89"/>
      <c r="F36" s="89"/>
      <c r="G36" s="89"/>
      <c r="H36" s="89"/>
      <c r="I36" s="79"/>
    </row>
    <row r="37" spans="1:9" ht="30" customHeight="1" x14ac:dyDescent="0.25">
      <c r="A37" s="84" t="s">
        <v>189</v>
      </c>
      <c r="B37" s="77"/>
      <c r="C37" s="89" t="s">
        <v>196</v>
      </c>
      <c r="D37" s="89"/>
      <c r="E37" s="89"/>
      <c r="F37" s="89"/>
      <c r="G37" s="89"/>
      <c r="H37" s="89"/>
      <c r="I37" s="79"/>
    </row>
    <row r="38" spans="1:9" ht="30" customHeight="1" x14ac:dyDescent="0.25">
      <c r="A38" s="84" t="s">
        <v>190</v>
      </c>
      <c r="B38" s="77"/>
      <c r="C38" s="89" t="s">
        <v>197</v>
      </c>
      <c r="D38" s="89"/>
      <c r="E38" s="89"/>
      <c r="F38" s="89"/>
      <c r="G38" s="89"/>
      <c r="H38" s="89"/>
      <c r="I38" s="79"/>
    </row>
    <row r="39" spans="1:9" ht="30" customHeight="1" x14ac:dyDescent="0.25">
      <c r="A39" s="84" t="s">
        <v>192</v>
      </c>
      <c r="B39" s="77"/>
      <c r="C39" s="89" t="s">
        <v>198</v>
      </c>
      <c r="D39" s="89"/>
      <c r="E39" s="89"/>
      <c r="F39" s="89"/>
      <c r="G39" s="89"/>
      <c r="H39" s="89"/>
      <c r="I39" s="79"/>
    </row>
    <row r="40" spans="1:9" ht="30" customHeight="1" x14ac:dyDescent="0.25">
      <c r="A40" s="84" t="s">
        <v>203</v>
      </c>
      <c r="B40" s="77"/>
      <c r="C40" s="89" t="s">
        <v>200</v>
      </c>
      <c r="D40" s="89"/>
      <c r="E40" s="89"/>
      <c r="F40" s="89"/>
      <c r="G40" s="89"/>
      <c r="H40" s="89"/>
      <c r="I40" s="79"/>
    </row>
    <row r="41" spans="1:9" ht="30" customHeight="1" x14ac:dyDescent="0.25">
      <c r="A41" s="84" t="s">
        <v>193</v>
      </c>
      <c r="B41" s="77"/>
      <c r="C41" s="89" t="s">
        <v>199</v>
      </c>
      <c r="D41" s="89"/>
      <c r="E41" s="89"/>
      <c r="F41" s="89"/>
      <c r="G41" s="89"/>
      <c r="H41" s="89"/>
      <c r="I41" s="79"/>
    </row>
    <row r="42" spans="1:9" ht="30" customHeight="1" x14ac:dyDescent="0.25">
      <c r="A42" s="84" t="s">
        <v>194</v>
      </c>
      <c r="B42" s="77"/>
      <c r="C42" s="89" t="s">
        <v>201</v>
      </c>
      <c r="D42" s="89"/>
      <c r="E42" s="89"/>
      <c r="F42" s="89"/>
      <c r="G42" s="89"/>
      <c r="H42" s="89"/>
      <c r="I42" s="79"/>
    </row>
    <row r="43" spans="1:9" ht="30" customHeight="1" x14ac:dyDescent="0.25">
      <c r="A43" s="90"/>
      <c r="B43" s="90"/>
      <c r="C43" s="91"/>
      <c r="D43" s="91"/>
      <c r="E43" s="91"/>
      <c r="F43" s="91"/>
      <c r="G43" s="91"/>
      <c r="H43" s="91"/>
      <c r="I43" s="92"/>
    </row>
    <row r="46" spans="1:9" s="42" customFormat="1" x14ac:dyDescent="0.25">
      <c r="A46" s="97"/>
      <c r="B46" s="98"/>
      <c r="C46" s="98"/>
      <c r="D46" s="98"/>
      <c r="E46" s="98"/>
      <c r="F46" s="98"/>
      <c r="G46" s="98"/>
      <c r="H46" s="98"/>
      <c r="I46" s="99"/>
    </row>
    <row r="47" spans="1:9" s="42" customFormat="1" x14ac:dyDescent="0.25">
      <c r="A47" s="100" t="s">
        <v>179</v>
      </c>
      <c r="B47" s="98"/>
      <c r="C47" s="98"/>
      <c r="D47" s="98"/>
      <c r="E47" s="98"/>
      <c r="F47" s="98"/>
      <c r="G47" s="98"/>
      <c r="H47" s="98"/>
      <c r="I47" s="99"/>
    </row>
    <row r="48" spans="1:9" s="42" customFormat="1" x14ac:dyDescent="0.25">
      <c r="A48" s="97" t="s">
        <v>167</v>
      </c>
      <c r="B48" s="98"/>
      <c r="C48" s="98"/>
      <c r="D48" s="98"/>
      <c r="E48" s="98"/>
      <c r="F48" s="98"/>
      <c r="G48" s="98"/>
      <c r="H48" s="98"/>
      <c r="I48" s="99"/>
    </row>
    <row r="49" spans="1:9" s="42" customFormat="1" x14ac:dyDescent="0.25">
      <c r="A49" s="97" t="s">
        <v>168</v>
      </c>
      <c r="B49" s="98"/>
      <c r="C49" s="98"/>
      <c r="D49" s="98"/>
      <c r="E49" s="98"/>
      <c r="F49" s="98"/>
      <c r="G49" s="98"/>
      <c r="H49" s="98"/>
      <c r="I49" s="99"/>
    </row>
    <row r="50" spans="1:9" s="42" customFormat="1" x14ac:dyDescent="0.25">
      <c r="A50" s="97" t="s">
        <v>169</v>
      </c>
      <c r="B50" s="98"/>
      <c r="C50" s="98"/>
      <c r="D50" s="98"/>
      <c r="E50" s="98"/>
      <c r="F50" s="98"/>
      <c r="G50" s="98"/>
      <c r="H50" s="98"/>
      <c r="I50" s="99"/>
    </row>
    <row r="51" spans="1:9" s="42" customFormat="1" x14ac:dyDescent="0.25">
      <c r="A51" s="97" t="s">
        <v>170</v>
      </c>
      <c r="B51" s="98"/>
      <c r="C51" s="98"/>
      <c r="D51" s="98"/>
      <c r="E51" s="98"/>
      <c r="F51" s="98"/>
      <c r="G51" s="98"/>
      <c r="H51" s="98"/>
      <c r="I51" s="99"/>
    </row>
    <row r="52" spans="1:9" s="42" customFormat="1" x14ac:dyDescent="0.25">
      <c r="A52" s="97" t="s">
        <v>171</v>
      </c>
      <c r="B52" s="98"/>
      <c r="C52" s="98"/>
      <c r="D52" s="98"/>
      <c r="E52" s="98"/>
      <c r="F52" s="98"/>
      <c r="G52" s="98"/>
      <c r="H52" s="98"/>
      <c r="I52" s="99"/>
    </row>
    <row r="53" spans="1:9" s="42" customFormat="1" x14ac:dyDescent="0.25">
      <c r="A53" s="97" t="s">
        <v>172</v>
      </c>
      <c r="B53" s="98"/>
      <c r="C53" s="98"/>
      <c r="D53" s="98"/>
      <c r="E53" s="98"/>
      <c r="F53" s="98"/>
      <c r="G53" s="98"/>
      <c r="H53" s="98"/>
      <c r="I53" s="99"/>
    </row>
    <row r="55" spans="1:9" x14ac:dyDescent="0.25">
      <c r="A55" s="101" t="s">
        <v>220</v>
      </c>
    </row>
    <row r="56" spans="1:9" x14ac:dyDescent="0.25">
      <c r="A56" t="s">
        <v>221</v>
      </c>
    </row>
    <row r="57" spans="1:9" x14ac:dyDescent="0.25">
      <c r="A57" t="s">
        <v>222</v>
      </c>
    </row>
    <row r="58" spans="1:9" x14ac:dyDescent="0.25">
      <c r="A58" t="s">
        <v>223</v>
      </c>
    </row>
  </sheetData>
  <mergeCells count="3">
    <mergeCell ref="A1:I2"/>
    <mergeCell ref="A32:I33"/>
    <mergeCell ref="B34:I34"/>
  </mergeCells>
  <hyperlinks>
    <hyperlink ref="A6" r:id="rId1" xr:uid="{F645BDCD-6AAE-4D73-AA9C-2AF5291EA0ED}"/>
    <hyperlink ref="B17" r:id="rId2" xr:uid="{F93432B9-E83A-438E-8D99-9FFAB5B69DE1}"/>
    <hyperlink ref="B18" r:id="rId3" xr:uid="{1820B8A2-A2CF-4BA2-9A79-8494FF81F637}"/>
    <hyperlink ref="A36" location="Deaths!A1" display="Deaths" xr:uid="{63E93446-426A-4323-BA19-AE1B42452D18}"/>
    <hyperlink ref="A37" location="'R1_LR'!A1" display="R1_LR" xr:uid="{F8D74B59-04B0-4746-B80D-CC993B5D9C52}"/>
    <hyperlink ref="A38" location="'R2_MortalityRatio'!A1" display="R2_Mortality Ratio" xr:uid="{822396AD-2C33-4F08-BFD1-3355F130E77A}"/>
    <hyperlink ref="A39" location="'R3_SimpleGompertz'!A1" display="R3_SimpleGompertz" xr:uid="{E0FF8D8E-C930-42FD-BB2C-E12A874B03BC}"/>
    <hyperlink ref="A40" location="'R4_GompertzNetwork'!A1" display="R4_GompertzNetwork" xr:uid="{0904531D-22AF-43F2-9534-B37D801BEB5D}"/>
    <hyperlink ref="A41" location="'R5_Lasso'!A1" display="R5_Lasso" xr:uid="{86564C2B-196E-4992-BB18-21B826C43537}"/>
    <hyperlink ref="A42" location="Comparison!A1" display="Comparison" xr:uid="{8BB04582-4DED-4422-B1DF-D6D5C613153C}"/>
    <hyperlink ref="C29" r:id="rId4" xr:uid="{1BB38283-2488-4338-8EAD-FDD6E799E976}"/>
    <hyperlink ref="C28" r:id="rId5" xr:uid="{58541431-6381-42B7-BA25-4AA8800585C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322D-C2E7-4186-AAD9-667539FBE9FF}">
  <dimension ref="A1:AG136"/>
  <sheetViews>
    <sheetView topLeftCell="G1" workbookViewId="0">
      <selection activeCell="N6" sqref="N6"/>
    </sheetView>
  </sheetViews>
  <sheetFormatPr defaultRowHeight="15" x14ac:dyDescent="0.25"/>
  <cols>
    <col min="1" max="1" width="29.28515625" customWidth="1"/>
    <col min="2" max="2" width="17.140625" customWidth="1"/>
    <col min="3" max="3" width="17.7109375" customWidth="1"/>
    <col min="4" max="4" width="17.85546875" customWidth="1"/>
    <col min="5" max="6" width="18.7109375" customWidth="1"/>
    <col min="7" max="12" width="10.85546875" customWidth="1"/>
    <col min="14" max="14" width="12" bestFit="1" customWidth="1"/>
    <col min="15" max="15" width="11.42578125" customWidth="1"/>
    <col min="16" max="16" width="18" customWidth="1"/>
    <col min="17" max="17" width="19.7109375" customWidth="1"/>
    <col min="21" max="21" width="12" bestFit="1" customWidth="1"/>
    <col min="22" max="22" width="12.7109375" bestFit="1" customWidth="1"/>
  </cols>
  <sheetData>
    <row r="1" spans="1:33" x14ac:dyDescent="0.25">
      <c r="A1" s="76" t="s">
        <v>156</v>
      </c>
    </row>
    <row r="3" spans="1:33" x14ac:dyDescent="0.25">
      <c r="A3" s="56" t="s">
        <v>155</v>
      </c>
      <c r="B3" s="40"/>
      <c r="C3" s="40"/>
      <c r="D3" s="40"/>
      <c r="E3" s="40"/>
      <c r="F3" s="40"/>
    </row>
    <row r="4" spans="1:33" x14ac:dyDescent="0.25">
      <c r="N4" t="s">
        <v>93</v>
      </c>
    </row>
    <row r="5" spans="1:33" x14ac:dyDescent="0.25">
      <c r="A5" t="s">
        <v>117</v>
      </c>
      <c r="N5" t="s">
        <v>94</v>
      </c>
    </row>
    <row r="6" spans="1:33" x14ac:dyDescent="0.25">
      <c r="A6" t="s">
        <v>206</v>
      </c>
      <c r="B6" s="39">
        <v>11.743525</v>
      </c>
      <c r="C6" s="39">
        <v>6.7905319999999998</v>
      </c>
      <c r="D6" s="39">
        <v>26.920012</v>
      </c>
      <c r="E6" s="39">
        <v>3.7228720000000002</v>
      </c>
      <c r="F6" s="42"/>
      <c r="N6" t="s">
        <v>212</v>
      </c>
    </row>
    <row r="8" spans="1:33" x14ac:dyDescent="0.25">
      <c r="AC8" s="30"/>
    </row>
    <row r="10" spans="1:33" x14ac:dyDescent="0.25">
      <c r="A10" s="45" t="s">
        <v>164</v>
      </c>
    </row>
    <row r="11" spans="1:33" x14ac:dyDescent="0.25">
      <c r="B11" s="30" t="s">
        <v>98</v>
      </c>
      <c r="I11" s="30"/>
      <c r="N11" s="30" t="s">
        <v>151</v>
      </c>
      <c r="AC11" s="30"/>
    </row>
    <row r="12" spans="1:33" ht="30" x14ac:dyDescent="0.25">
      <c r="A12" s="30" t="s">
        <v>207</v>
      </c>
      <c r="B12" s="30" t="s">
        <v>75</v>
      </c>
      <c r="C12" s="30" t="s">
        <v>68</v>
      </c>
      <c r="D12" s="30" t="s">
        <v>69</v>
      </c>
      <c r="E12" s="30" t="s">
        <v>70</v>
      </c>
      <c r="F12" s="30" t="s">
        <v>71</v>
      </c>
      <c r="G12" s="30" t="s">
        <v>83</v>
      </c>
      <c r="H12" s="30"/>
      <c r="I12" s="30"/>
      <c r="J12" s="30"/>
      <c r="K12" s="30"/>
      <c r="L12" s="30"/>
      <c r="M12" s="30"/>
      <c r="N12" s="30" t="s">
        <v>44</v>
      </c>
      <c r="O12" s="30" t="s">
        <v>208</v>
      </c>
      <c r="P12" s="30" t="s">
        <v>45</v>
      </c>
      <c r="Q12" s="48" t="s">
        <v>59</v>
      </c>
      <c r="S12" s="30" t="s">
        <v>100</v>
      </c>
      <c r="U12" s="30" t="s">
        <v>209</v>
      </c>
      <c r="V12" s="30" t="s">
        <v>102</v>
      </c>
      <c r="AC12" s="30"/>
      <c r="AD12" s="30"/>
      <c r="AE12" s="30"/>
      <c r="AF12" s="30"/>
      <c r="AG12" s="30"/>
    </row>
    <row r="13" spans="1:33" x14ac:dyDescent="0.25">
      <c r="A13" s="57">
        <v>44120</v>
      </c>
      <c r="B13" s="42">
        <f>'R1_LR'!B13</f>
        <v>3.7881322866302923E-7</v>
      </c>
      <c r="C13" s="42">
        <f>'R1_LR'!C13</f>
        <v>1.0668463235875589E-6</v>
      </c>
      <c r="D13" s="42">
        <f>'R1_LR'!D13</f>
        <v>2.6197369484705229E-6</v>
      </c>
      <c r="E13" s="42">
        <f>'R1_LR'!E13</f>
        <v>1.0026147556245892E-5</v>
      </c>
      <c r="F13" s="42">
        <f>'R1_LR'!F13</f>
        <v>3.6211101169638465E-5</v>
      </c>
      <c r="G13" s="42">
        <f>'R1_LR'!G13</f>
        <v>1.3018381489721291E-4</v>
      </c>
      <c r="H13" s="42"/>
      <c r="I13" s="42"/>
      <c r="J13" s="42"/>
      <c r="K13" s="42"/>
      <c r="L13" s="42"/>
      <c r="M13" s="42"/>
      <c r="N13" s="42">
        <f>(B13*B$6+C13*C$6+D13*D$6+E13*E$6)</f>
        <v>1.1954247081522479E-4</v>
      </c>
      <c r="O13" s="42">
        <f t="shared" ref="O13:O20" si="0">N13-G13</f>
        <v>-1.0641344081988117E-5</v>
      </c>
      <c r="P13" s="42">
        <f>ABS(O13)</f>
        <v>1.0641344081988117E-5</v>
      </c>
      <c r="Q13" s="59">
        <f t="shared" ref="Q13:Q20" si="1">P13/G13</f>
        <v>8.1740914493787328E-2</v>
      </c>
      <c r="R13" s="42"/>
      <c r="S13" s="59">
        <f t="shared" ref="S13:S20" si="2">G13/N13</f>
        <v>1.0890172673311755</v>
      </c>
      <c r="T13" s="42"/>
      <c r="U13" s="60">
        <f t="shared" ref="U13:U20" si="3">O13/G13*100</f>
        <v>-8.1740914493787322</v>
      </c>
      <c r="V13" s="42">
        <f>STDEV(U13:U20)</f>
        <v>6.5361169603561491</v>
      </c>
    </row>
    <row r="14" spans="1:33" x14ac:dyDescent="0.25">
      <c r="A14" s="57">
        <v>44127</v>
      </c>
      <c r="B14" s="42">
        <f>'R1_LR'!B14</f>
        <v>7.5762645732605845E-7</v>
      </c>
      <c r="C14" s="42">
        <f>'R1_LR'!C14</f>
        <v>1.733625275829783E-6</v>
      </c>
      <c r="D14" s="42">
        <f>'R1_LR'!D14</f>
        <v>4.4909776259494675E-6</v>
      </c>
      <c r="E14" s="42">
        <f>'R1_LR'!E14</f>
        <v>1.6391955528465508E-5</v>
      </c>
      <c r="F14" s="42">
        <f>'R1_LR'!F14</f>
        <v>5.3122879188425659E-5</v>
      </c>
      <c r="G14" s="42">
        <f>'R1_LR'!G14</f>
        <v>1.836521674442825E-4</v>
      </c>
      <c r="H14" s="42"/>
      <c r="I14" s="42"/>
      <c r="J14" s="42"/>
      <c r="K14" s="42"/>
      <c r="L14" s="42"/>
      <c r="M14" s="42"/>
      <c r="N14" s="42">
        <f t="shared" ref="N14:N20" si="4">(B14*B$6+C14*C$6+D14*D$6+E14*E$6)</f>
        <v>2.0259176699826157E-4</v>
      </c>
      <c r="O14" s="42">
        <f t="shared" si="0"/>
        <v>1.8939599553979071E-5</v>
      </c>
      <c r="P14" s="42">
        <f t="shared" ref="P14:P20" si="5">ABS(O14)</f>
        <v>1.8939599553979071E-5</v>
      </c>
      <c r="Q14" s="59">
        <f t="shared" si="1"/>
        <v>0.10312755802201508</v>
      </c>
      <c r="R14" s="42"/>
      <c r="S14" s="59">
        <f t="shared" si="2"/>
        <v>0.90651347863439291</v>
      </c>
      <c r="T14" s="42"/>
      <c r="U14" s="60">
        <f t="shared" si="3"/>
        <v>10.312755802201508</v>
      </c>
      <c r="V14" s="42"/>
    </row>
    <row r="15" spans="1:33" x14ac:dyDescent="0.25">
      <c r="A15" s="57">
        <v>44134</v>
      </c>
      <c r="B15" s="42">
        <f>'R1_LR'!B15</f>
        <v>6.3135538110504875E-7</v>
      </c>
      <c r="C15" s="42">
        <f>'R1_LR'!C15</f>
        <v>2.000336856726673E-6</v>
      </c>
      <c r="D15" s="42">
        <f>'R1_LR'!D15</f>
        <v>6.4869676819270088E-6</v>
      </c>
      <c r="E15" s="42">
        <f>'R1_LR'!E15</f>
        <v>2.3076053899296102E-5</v>
      </c>
      <c r="F15" s="42">
        <f>'R1_LR'!F15</f>
        <v>7.2024278150599586E-5</v>
      </c>
      <c r="G15" s="42">
        <f>'R1_LR'!G15</f>
        <v>2.6534915332365592E-4</v>
      </c>
      <c r="H15" s="42"/>
      <c r="I15" s="42"/>
      <c r="J15" s="42"/>
      <c r="K15" s="42"/>
      <c r="L15" s="42"/>
      <c r="M15" s="42"/>
      <c r="N15" s="42">
        <f t="shared" si="4"/>
        <v>2.8153613191154108E-4</v>
      </c>
      <c r="O15" s="42">
        <f t="shared" si="0"/>
        <v>1.6186978587885161E-5</v>
      </c>
      <c r="P15" s="42">
        <f t="shared" si="5"/>
        <v>1.6186978587885161E-5</v>
      </c>
      <c r="Q15" s="59">
        <f t="shared" si="1"/>
        <v>6.1002563547437896E-2</v>
      </c>
      <c r="R15" s="42"/>
      <c r="S15" s="59">
        <f t="shared" si="2"/>
        <v>0.94250479155914835</v>
      </c>
      <c r="T15" s="42"/>
      <c r="U15" s="60">
        <f t="shared" si="3"/>
        <v>6.1002563547437898</v>
      </c>
      <c r="V15" s="42"/>
    </row>
    <row r="16" spans="1:33" x14ac:dyDescent="0.25">
      <c r="A16" s="57">
        <v>44141</v>
      </c>
      <c r="B16" s="42">
        <f>'R1_LR'!B16</f>
        <v>1.2627107622100973E-7</v>
      </c>
      <c r="C16" s="42">
        <f>'R1_LR'!C16</f>
        <v>3.0671831803142315E-6</v>
      </c>
      <c r="D16" s="42">
        <f>'R1_LR'!D16</f>
        <v>9.7304515228905132E-6</v>
      </c>
      <c r="E16" s="42">
        <f>'R1_LR'!E16</f>
        <v>2.9919297469432187E-5</v>
      </c>
      <c r="F16" s="42">
        <f>'R1_LR'!F16</f>
        <v>9.530284318822431E-5</v>
      </c>
      <c r="G16" s="42">
        <f>'R1_LR'!G16</f>
        <v>3.8656622586825463E-4</v>
      </c>
      <c r="H16" s="42"/>
      <c r="I16" s="42"/>
      <c r="J16" s="42"/>
      <c r="K16" s="42"/>
      <c r="L16" s="42"/>
      <c r="M16" s="42"/>
      <c r="N16" s="42">
        <f t="shared" si="4"/>
        <v>3.9564025964641467E-4</v>
      </c>
      <c r="O16" s="42">
        <f t="shared" si="0"/>
        <v>9.0740337781600395E-6</v>
      </c>
      <c r="P16" s="42">
        <f t="shared" si="5"/>
        <v>9.0740337781600395E-6</v>
      </c>
      <c r="Q16" s="59">
        <f t="shared" si="1"/>
        <v>2.3473426209905245E-2</v>
      </c>
      <c r="R16" s="42"/>
      <c r="S16" s="59">
        <f t="shared" si="2"/>
        <v>0.97706493826925112</v>
      </c>
      <c r="T16" s="42"/>
      <c r="U16" s="60">
        <f t="shared" si="3"/>
        <v>2.3473426209905246</v>
      </c>
      <c r="V16" s="42"/>
    </row>
    <row r="17" spans="1:24" x14ac:dyDescent="0.25">
      <c r="A17" s="57">
        <v>44148</v>
      </c>
      <c r="B17" s="42">
        <f>'R1_LR'!B17</f>
        <v>7.5762645732605845E-7</v>
      </c>
      <c r="C17" s="42">
        <f>'R1_LR'!C17</f>
        <v>3.7339621325564558E-6</v>
      </c>
      <c r="D17" s="42">
        <f>'R1_LR'!D17</f>
        <v>1.1726441578868055E-5</v>
      </c>
      <c r="E17" s="42">
        <f>'R1_LR'!E17</f>
        <v>4.0104590224983567E-5</v>
      </c>
      <c r="F17" s="42">
        <f>'R1_LR'!F17</f>
        <v>1.2116791545225178E-4</v>
      </c>
      <c r="G17" s="42">
        <f>'R1_LR'!G17</f>
        <v>4.8951771213900973E-4</v>
      </c>
      <c r="H17" s="42"/>
      <c r="I17" s="42"/>
      <c r="J17" s="42"/>
      <c r="K17" s="42"/>
      <c r="L17" s="42"/>
      <c r="M17" s="42"/>
      <c r="N17" s="42">
        <f t="shared" si="4"/>
        <v>4.9923299863067485E-4</v>
      </c>
      <c r="O17" s="42">
        <f t="shared" si="0"/>
        <v>9.7152864916651193E-6</v>
      </c>
      <c r="P17" s="42">
        <f t="shared" si="5"/>
        <v>9.7152864916651193E-6</v>
      </c>
      <c r="Q17" s="59">
        <f t="shared" si="1"/>
        <v>1.9846649571090988E-2</v>
      </c>
      <c r="R17" s="42"/>
      <c r="S17" s="59">
        <f t="shared" si="2"/>
        <v>0.98053957467091968</v>
      </c>
      <c r="T17" s="42"/>
      <c r="U17" s="60">
        <f t="shared" si="3"/>
        <v>1.9846649571090988</v>
      </c>
      <c r="V17" s="42"/>
    </row>
    <row r="18" spans="1:24" x14ac:dyDescent="0.25">
      <c r="A18" s="57">
        <v>44155</v>
      </c>
      <c r="B18" s="42">
        <f>'R1_LR'!B18</f>
        <v>1.2627107622100975E-6</v>
      </c>
      <c r="C18" s="42">
        <f>'R1_LR'!C18</f>
        <v>3.7339621325564558E-6</v>
      </c>
      <c r="D18" s="42">
        <f>'R1_LR'!D18</f>
        <v>1.1476942821870861E-5</v>
      </c>
      <c r="E18" s="42">
        <f>'R1_LR'!E18</f>
        <v>4.1377751819427494E-5</v>
      </c>
      <c r="F18" s="42">
        <f>'R1_LR'!F18</f>
        <v>1.3688592090500693E-4</v>
      </c>
      <c r="G18" s="42">
        <f>'R1_LR'!G18</f>
        <v>5.3700823645100326E-4</v>
      </c>
      <c r="H18" s="42"/>
      <c r="I18" s="42"/>
      <c r="J18" s="42"/>
      <c r="K18" s="42"/>
      <c r="L18" s="42"/>
      <c r="M18" s="42"/>
      <c r="N18" s="42">
        <f t="shared" si="4"/>
        <v>5.0318777691126925E-4</v>
      </c>
      <c r="O18" s="42">
        <f t="shared" si="0"/>
        <v>-3.3820459539734009E-5</v>
      </c>
      <c r="P18" s="42">
        <f t="shared" si="5"/>
        <v>3.3820459539734009E-5</v>
      </c>
      <c r="Q18" s="59">
        <f t="shared" si="1"/>
        <v>6.2979405610699216E-2</v>
      </c>
      <c r="R18" s="42"/>
      <c r="S18" s="59">
        <f t="shared" si="2"/>
        <v>1.0672124027879513</v>
      </c>
      <c r="T18" s="42"/>
      <c r="U18" s="60">
        <f t="shared" si="3"/>
        <v>-6.2979405610699217</v>
      </c>
      <c r="V18" s="42"/>
    </row>
    <row r="19" spans="1:24" x14ac:dyDescent="0.25">
      <c r="A19" s="57">
        <v>44162</v>
      </c>
      <c r="B19" s="42">
        <f>'R1_LR'!B19</f>
        <v>1.5152529146521169E-6</v>
      </c>
      <c r="C19" s="42">
        <f>'R1_LR'!C19</f>
        <v>3.8673179230049011E-6</v>
      </c>
      <c r="D19" s="42">
        <f>'R1_LR'!D19</f>
        <v>1.4221429148839981E-5</v>
      </c>
      <c r="E19" s="42">
        <f>'R1_LR'!E19</f>
        <v>4.1536897018732985E-5</v>
      </c>
      <c r="F19" s="42">
        <f>'R1_LR'!F19</f>
        <v>1.5021638122569804E-4</v>
      </c>
      <c r="G19" s="42">
        <f>'R1_LR'!G19</f>
        <v>6.1903732389899195E-4</v>
      </c>
      <c r="H19" s="42"/>
      <c r="I19" s="42"/>
      <c r="J19" s="42"/>
      <c r="K19" s="42"/>
      <c r="L19" s="42"/>
      <c r="M19" s="42"/>
      <c r="N19" s="42">
        <f t="shared" si="4"/>
        <v>5.8153315081672485E-4</v>
      </c>
      <c r="O19" s="42">
        <f t="shared" si="0"/>
        <v>-3.7504173082267105E-5</v>
      </c>
      <c r="P19" s="42">
        <f t="shared" si="5"/>
        <v>3.7504173082267105E-5</v>
      </c>
      <c r="Q19" s="59">
        <f t="shared" si="1"/>
        <v>6.0584671770755202E-2</v>
      </c>
      <c r="R19" s="42"/>
      <c r="S19" s="59">
        <f t="shared" si="2"/>
        <v>1.0644918918716757</v>
      </c>
      <c r="T19" s="42"/>
      <c r="U19" s="60">
        <f t="shared" si="3"/>
        <v>-6.0584671770755198</v>
      </c>
      <c r="V19" s="42"/>
    </row>
    <row r="20" spans="1:24" x14ac:dyDescent="0.25">
      <c r="A20" s="57">
        <v>44169</v>
      </c>
      <c r="B20" s="42">
        <f>'R1_LR'!B20</f>
        <v>1.5152529146521169E-6</v>
      </c>
      <c r="C20" s="42">
        <f>'R1_LR'!C20</f>
        <v>4.4007410847986805E-6</v>
      </c>
      <c r="D20" s="42">
        <f>'R1_LR'!D20</f>
        <v>1.2849185985355421E-5</v>
      </c>
      <c r="E20" s="42">
        <f>'R1_LR'!E20</f>
        <v>4.3764929809009846E-5</v>
      </c>
      <c r="F20" s="42">
        <f>'R1_LR'!F20</f>
        <v>1.3967139022574837E-4</v>
      </c>
      <c r="G20" s="42">
        <f>'R1_LR'!G20</f>
        <v>5.6656527605776844E-4</v>
      </c>
      <c r="H20" s="42"/>
      <c r="I20" s="42"/>
      <c r="J20" s="42"/>
      <c r="K20" s="42"/>
      <c r="L20" s="42"/>
      <c r="M20" s="42"/>
      <c r="N20" s="42">
        <f t="shared" si="4"/>
        <v>5.5650925632850807E-4</v>
      </c>
      <c r="O20" s="42">
        <f t="shared" si="0"/>
        <v>-1.0056019729260367E-5</v>
      </c>
      <c r="P20" s="42">
        <f t="shared" si="5"/>
        <v>1.0056019729260367E-5</v>
      </c>
      <c r="Q20" s="59">
        <f t="shared" si="1"/>
        <v>1.7749092918703739E-2</v>
      </c>
      <c r="R20" s="42"/>
      <c r="S20" s="59">
        <f t="shared" si="2"/>
        <v>1.0180698157576094</v>
      </c>
      <c r="T20" s="42"/>
      <c r="U20" s="60">
        <f t="shared" si="3"/>
        <v>-1.7749092918703739</v>
      </c>
      <c r="V20" s="42"/>
    </row>
    <row r="21" spans="1:24" x14ac:dyDescent="0.25">
      <c r="Q21" s="33"/>
    </row>
    <row r="22" spans="1:24" x14ac:dyDescent="0.25">
      <c r="A22" t="s">
        <v>104</v>
      </c>
      <c r="P22">
        <f>AVERAGE(P13:P20)</f>
        <v>1.8242236855617373E-5</v>
      </c>
      <c r="Q22" s="66">
        <f>AVERAGE(Q13:Q20)</f>
        <v>5.3813035268049335E-2</v>
      </c>
    </row>
    <row r="24" spans="1:24" x14ac:dyDescent="0.25">
      <c r="A24" s="45" t="s">
        <v>165</v>
      </c>
    </row>
    <row r="25" spans="1:24" x14ac:dyDescent="0.25">
      <c r="B25" s="30" t="s">
        <v>98</v>
      </c>
      <c r="I25" s="30"/>
    </row>
    <row r="26" spans="1:24" x14ac:dyDescent="0.25">
      <c r="A26" s="30" t="s">
        <v>207</v>
      </c>
      <c r="B26" s="30" t="s">
        <v>75</v>
      </c>
      <c r="C26" s="30" t="s">
        <v>68</v>
      </c>
      <c r="D26" s="30" t="s">
        <v>69</v>
      </c>
      <c r="E26" s="30" t="s">
        <v>70</v>
      </c>
      <c r="F26" s="30" t="s">
        <v>71</v>
      </c>
      <c r="G26" s="30" t="s">
        <v>83</v>
      </c>
      <c r="H26" s="30"/>
      <c r="I26" s="30"/>
      <c r="J26" s="30"/>
      <c r="K26" s="30"/>
      <c r="L26" s="30"/>
      <c r="M26" s="30"/>
      <c r="N26" s="30" t="s">
        <v>44</v>
      </c>
      <c r="O26" s="30" t="s">
        <v>208</v>
      </c>
      <c r="P26" s="30" t="s">
        <v>45</v>
      </c>
      <c r="Q26" s="30" t="s">
        <v>59</v>
      </c>
      <c r="S26" s="30" t="s">
        <v>100</v>
      </c>
      <c r="U26" s="30" t="s">
        <v>106</v>
      </c>
      <c r="V26" s="30" t="s">
        <v>107</v>
      </c>
      <c r="W26" s="30" t="s">
        <v>108</v>
      </c>
      <c r="X26" s="30" t="s">
        <v>109</v>
      </c>
    </row>
    <row r="27" spans="1:24" x14ac:dyDescent="0.25">
      <c r="A27" s="6">
        <v>44176</v>
      </c>
      <c r="B27">
        <f>'R1_LR'!B27</f>
        <v>1.0101686097680779E-6</v>
      </c>
      <c r="C27">
        <f>'R1_LR'!C27</f>
        <v>4.0006737134533459E-6</v>
      </c>
      <c r="D27">
        <f>'R1_LR'!D27</f>
        <v>1.2724436606856824E-5</v>
      </c>
      <c r="E27">
        <f>'R1_LR'!E27</f>
        <v>4.4560655805537296E-5</v>
      </c>
      <c r="F27">
        <f>'R1_LR'!F27</f>
        <v>1.3091705807484675E-4</v>
      </c>
      <c r="G27">
        <f>'R1_LR'!G27</f>
        <v>5.5560592429346222E-4</v>
      </c>
      <c r="I27" s="42"/>
      <c r="J27" s="42"/>
      <c r="K27" s="42"/>
      <c r="L27" s="42"/>
      <c r="N27" s="42">
        <f>(B27*B$6+C27*C$6+D27*D$6+E27*E$6)</f>
        <v>5.4746524714568761E-4</v>
      </c>
      <c r="O27">
        <f>N27-G27</f>
        <v>-8.1406771477746066E-6</v>
      </c>
      <c r="P27">
        <f t="shared" ref="P27:P30" si="6">ABS(O27)</f>
        <v>8.1406771477746066E-6</v>
      </c>
      <c r="Q27" s="33">
        <f>P27/G27</f>
        <v>1.4651890470978547E-2</v>
      </c>
      <c r="S27" s="33">
        <f>G27/N27</f>
        <v>1.0148697605742421</v>
      </c>
      <c r="U27">
        <f>N27-1.96*N27*$V$13/100</f>
        <v>4.7733062815902744E-4</v>
      </c>
      <c r="V27">
        <f>N27+1.96*N27*$V$13/100</f>
        <v>6.1759986613234784E-4</v>
      </c>
      <c r="W27" s="33">
        <f>G27/U27</f>
        <v>1.1639854882900089</v>
      </c>
      <c r="X27" s="33">
        <f>G27/V27</f>
        <v>0.89962118640485467</v>
      </c>
    </row>
    <row r="28" spans="1:24" x14ac:dyDescent="0.25">
      <c r="A28" s="6">
        <v>44183</v>
      </c>
      <c r="B28">
        <f>'R1_LR'!B28</f>
        <v>8.8389753354706816E-7</v>
      </c>
      <c r="C28">
        <f>'R1_LR'!C28</f>
        <v>4.6674526656955694E-6</v>
      </c>
      <c r="D28">
        <f>'R1_LR'!D28</f>
        <v>1.4720426662834366E-5</v>
      </c>
      <c r="E28">
        <f>'R1_LR'!E28</f>
        <v>4.7106978994425145E-5</v>
      </c>
      <c r="F28">
        <f>'R1_LR'!F28</f>
        <v>1.2733574037675064E-4</v>
      </c>
      <c r="G28">
        <f>'R1_LR'!G28</f>
        <v>6.2733986311437541E-4</v>
      </c>
      <c r="I28" s="42"/>
      <c r="J28" s="42"/>
      <c r="K28" s="42"/>
      <c r="L28" s="42"/>
      <c r="N28" s="42">
        <f t="shared" ref="N28:N30" si="7">(B28*B$6+C28*C$6+D28*D$6+E28*E$6)</f>
        <v>6.1372187497909397E-4</v>
      </c>
      <c r="O28">
        <f>N28-G28</f>
        <v>-1.3617988135281446E-5</v>
      </c>
      <c r="P28">
        <f t="shared" si="6"/>
        <v>1.3617988135281446E-5</v>
      </c>
      <c r="Q28" s="33">
        <f>P28/G28</f>
        <v>2.1707512842681638E-2</v>
      </c>
      <c r="S28" s="33">
        <f>G28/N28</f>
        <v>1.0221891848579543</v>
      </c>
      <c r="U28">
        <f>N28-1.96*N28*$V$13/100</f>
        <v>5.3509925904164234E-4</v>
      </c>
      <c r="V28">
        <f>N28+1.96*N28*$V$13/100</f>
        <v>6.923444909165456E-4</v>
      </c>
      <c r="W28" s="33">
        <f>G28/U28</f>
        <v>1.1723803621741788</v>
      </c>
      <c r="X28" s="33">
        <f>G28/V28</f>
        <v>0.9061094171254036</v>
      </c>
    </row>
    <row r="29" spans="1:24" x14ac:dyDescent="0.25">
      <c r="A29" s="6">
        <v>44190</v>
      </c>
      <c r="B29">
        <f>'R1_LR'!B29</f>
        <v>1.0101686097680779E-6</v>
      </c>
      <c r="C29">
        <f>'R1_LR'!C29</f>
        <v>4.4007410847986805E-6</v>
      </c>
      <c r="D29">
        <f>'R1_LR'!D29</f>
        <v>1.2973935363854018E-5</v>
      </c>
      <c r="E29">
        <f>'R1_LR'!E29</f>
        <v>4.2491768214565925E-5</v>
      </c>
      <c r="F29">
        <f>'R1_LR'!F29</f>
        <v>1.3370252739558817E-4</v>
      </c>
      <c r="G29">
        <f>'R1_LR'!G29</f>
        <v>6.0674956586022441E-4</v>
      </c>
      <c r="I29" s="42"/>
      <c r="J29" s="42"/>
      <c r="K29" s="42"/>
      <c r="L29" s="42"/>
      <c r="N29" s="42">
        <f t="shared" si="7"/>
        <v>5.4919622328173886E-4</v>
      </c>
      <c r="O29">
        <f>N29-G29</f>
        <v>-5.7553342578485554E-5</v>
      </c>
      <c r="P29">
        <f t="shared" si="6"/>
        <v>5.7553342578485554E-5</v>
      </c>
      <c r="Q29" s="33">
        <f>P29/G29</f>
        <v>9.4855185428750668E-2</v>
      </c>
      <c r="S29" s="33">
        <f>G29/N29</f>
        <v>1.1047955906079867</v>
      </c>
      <c r="U29">
        <f>N29-1.96*N29*$V$13/100</f>
        <v>4.7883985259045467E-4</v>
      </c>
      <c r="V29">
        <f>N29+1.96*N29*$V$13/100</f>
        <v>6.195525939730231E-4</v>
      </c>
      <c r="W29" s="33">
        <f>G29/U29</f>
        <v>1.2671242015003483</v>
      </c>
      <c r="X29" s="33">
        <f>G29/V29</f>
        <v>0.97933504235581303</v>
      </c>
    </row>
    <row r="30" spans="1:24" x14ac:dyDescent="0.25">
      <c r="A30" s="6">
        <v>44197</v>
      </c>
      <c r="B30">
        <f>'R1_LR'!B30</f>
        <v>1.1364396859890877E-6</v>
      </c>
      <c r="C30">
        <f>'R1_LR'!C30</f>
        <v>4.2673852943502357E-6</v>
      </c>
      <c r="D30">
        <f>'R1_LR'!D30</f>
        <v>1.621741920481752E-5</v>
      </c>
      <c r="E30">
        <f>'R1_LR'!E30</f>
        <v>4.7584414592341615E-5</v>
      </c>
      <c r="F30">
        <f>'R1_LR'!F30</f>
        <v>1.4086516279178041E-4</v>
      </c>
      <c r="G30">
        <f>'R1_LR'!G30</f>
        <v>6.5091907448606447E-4</v>
      </c>
      <c r="I30" s="42"/>
      <c r="J30" s="42"/>
      <c r="K30" s="42"/>
      <c r="L30" s="42"/>
      <c r="N30" s="42">
        <f t="shared" si="7"/>
        <v>6.5604742858595784E-4</v>
      </c>
      <c r="O30">
        <f>N30-G30</f>
        <v>5.1283540998933643E-6</v>
      </c>
      <c r="P30">
        <f t="shared" si="6"/>
        <v>5.1283540998933643E-6</v>
      </c>
      <c r="Q30" s="33">
        <f>P30/G30</f>
        <v>7.8786354570151065E-3</v>
      </c>
      <c r="S30" s="33">
        <f>G30/N30</f>
        <v>0.99218295221284991</v>
      </c>
      <c r="U30">
        <f>N30-1.96*N30*$V$13/100</f>
        <v>5.7200257518029494E-4</v>
      </c>
      <c r="V30">
        <f>N30+1.96*N30*$V$13/100</f>
        <v>7.4009228199162073E-4</v>
      </c>
      <c r="W30" s="33">
        <f>G30/U30</f>
        <v>1.1379652867487442</v>
      </c>
      <c r="X30" s="33">
        <f>G30/V30</f>
        <v>0.87951069119976866</v>
      </c>
    </row>
    <row r="31" spans="1:24" x14ac:dyDescent="0.25">
      <c r="Q31" s="33"/>
    </row>
    <row r="32" spans="1:24" x14ac:dyDescent="0.25">
      <c r="A32" t="s">
        <v>104</v>
      </c>
      <c r="P32">
        <f>SUM(P27:P30)/COUNT(P27:P30)</f>
        <v>2.1110090490358743E-5</v>
      </c>
      <c r="Q32" s="67">
        <f>AVERAGE(Q27:Q30)</f>
        <v>3.4773306049856491E-2</v>
      </c>
    </row>
    <row r="34" spans="1:24" x14ac:dyDescent="0.25">
      <c r="A34" s="45" t="s">
        <v>166</v>
      </c>
      <c r="B34" s="30"/>
      <c r="I34" s="30"/>
    </row>
    <row r="35" spans="1:24" x14ac:dyDescent="0.25">
      <c r="A35" s="45"/>
      <c r="B35" s="30" t="s">
        <v>98</v>
      </c>
      <c r="I35" s="30"/>
    </row>
    <row r="36" spans="1:24" x14ac:dyDescent="0.25">
      <c r="A36" s="30" t="s">
        <v>207</v>
      </c>
      <c r="B36" s="30" t="s">
        <v>75</v>
      </c>
      <c r="C36" s="30" t="s">
        <v>68</v>
      </c>
      <c r="D36" s="30" t="s">
        <v>69</v>
      </c>
      <c r="E36" s="30" t="s">
        <v>70</v>
      </c>
      <c r="F36" s="30" t="s">
        <v>71</v>
      </c>
      <c r="G36" s="30" t="s">
        <v>83</v>
      </c>
      <c r="H36" s="30"/>
      <c r="I36" s="30"/>
      <c r="J36" s="30"/>
      <c r="K36" s="30"/>
      <c r="L36" s="30"/>
      <c r="M36" s="30"/>
      <c r="N36" s="30" t="s">
        <v>44</v>
      </c>
      <c r="O36" s="30" t="s">
        <v>208</v>
      </c>
      <c r="P36" s="30"/>
      <c r="S36" s="30" t="s">
        <v>100</v>
      </c>
      <c r="U36" s="30" t="s">
        <v>106</v>
      </c>
      <c r="V36" s="30" t="s">
        <v>107</v>
      </c>
      <c r="W36" s="30" t="s">
        <v>108</v>
      </c>
      <c r="X36" s="30" t="s">
        <v>109</v>
      </c>
    </row>
    <row r="37" spans="1:24" x14ac:dyDescent="0.25">
      <c r="A37" s="6">
        <v>44204</v>
      </c>
      <c r="B37">
        <f>'R1_LR'!B37</f>
        <v>3.409319057967263E-6</v>
      </c>
      <c r="C37">
        <f>'R1_LR'!C37</f>
        <v>1.0535107445427143E-5</v>
      </c>
      <c r="D37">
        <f>'R1_LR'!D37</f>
        <v>3.530407411510276E-5</v>
      </c>
      <c r="E37">
        <f>'R1_LR'!E37</f>
        <v>9.882916876870951E-5</v>
      </c>
      <c r="F37">
        <f>'R1_LR'!F37</f>
        <v>2.7854693207414206E-4</v>
      </c>
      <c r="G37">
        <f>'R1_LR'!G37</f>
        <v>1.2071892019167574E-3</v>
      </c>
      <c r="I37" s="42"/>
      <c r="J37" s="42"/>
      <c r="K37" s="42"/>
      <c r="L37" s="42"/>
      <c r="N37" s="42">
        <f>(B37*B$6+C37*C$6+D37*D$6+E37*E$6)</f>
        <v>1.4298908518415852E-3</v>
      </c>
      <c r="O37">
        <f t="shared" ref="O37:O45" si="8">N37-G37</f>
        <v>2.2270164992482778E-4</v>
      </c>
      <c r="S37" s="33">
        <f t="shared" ref="S37:S46" si="9">G37/N37</f>
        <v>0.84425269268769298</v>
      </c>
      <c r="U37">
        <f t="shared" ref="U37:U46" si="10">N37-1.96*N37*$V$13/100</f>
        <v>1.2467105484172594E-3</v>
      </c>
      <c r="V37">
        <f t="shared" ref="V37:V46" si="11">N37+1.96*N37*$V$13/100</f>
        <v>1.613071155265911E-3</v>
      </c>
      <c r="W37" s="33">
        <f t="shared" ref="W37:W46" si="12">G37/U37</f>
        <v>0.96829950099429607</v>
      </c>
      <c r="X37" s="33">
        <f t="shared" ref="X37:X46" si="13">G37/V37</f>
        <v>0.74837938672194226</v>
      </c>
    </row>
    <row r="38" spans="1:24" x14ac:dyDescent="0.25">
      <c r="A38" s="6">
        <v>44211</v>
      </c>
      <c r="B38">
        <f>'R1_LR'!B38</f>
        <v>4.9245719726193799E-6</v>
      </c>
      <c r="C38">
        <f>'R1_LR'!C38</f>
        <v>1.5869339063364936E-5</v>
      </c>
      <c r="D38">
        <f>'R1_LR'!D38</f>
        <v>4.3288034339012925E-5</v>
      </c>
      <c r="E38">
        <f>'R1_LR'!E38</f>
        <v>1.2142778707008913E-4</v>
      </c>
      <c r="F38">
        <f>'R1_LR'!F38</f>
        <v>3.3067500079087431E-4</v>
      </c>
      <c r="G38">
        <f>'R1_LR'!G38</f>
        <v>1.4303614560262651E-3</v>
      </c>
      <c r="I38" s="42"/>
      <c r="J38" s="42"/>
      <c r="K38" s="42"/>
      <c r="L38" s="42"/>
      <c r="N38" s="42">
        <f t="shared" ref="N38:N45" si="14">(B38*B$6+C38*C$6+D38*D$6+E38*E$6)</f>
        <v>1.7829676011712216E-3</v>
      </c>
      <c r="O38">
        <f t="shared" si="8"/>
        <v>3.5260614514495648E-4</v>
      </c>
      <c r="S38" s="33">
        <f t="shared" si="9"/>
        <v>0.80223636990748937</v>
      </c>
      <c r="U38">
        <f t="shared" si="10"/>
        <v>1.5545553795267191E-3</v>
      </c>
      <c r="V38">
        <f t="shared" si="11"/>
        <v>2.0113798228157242E-3</v>
      </c>
      <c r="W38" s="33">
        <f t="shared" si="12"/>
        <v>0.92010968207625743</v>
      </c>
      <c r="X38" s="33">
        <f t="shared" si="13"/>
        <v>0.71113443607279836</v>
      </c>
    </row>
    <row r="39" spans="1:24" x14ac:dyDescent="0.25">
      <c r="A39" s="6">
        <v>44218</v>
      </c>
      <c r="B39">
        <f>'R1_LR'!B39</f>
        <v>4.4194876677353407E-6</v>
      </c>
      <c r="C39">
        <f>'R1_LR'!C39</f>
        <v>1.8003031710540054E-5</v>
      </c>
      <c r="D39">
        <f>'R1_LR'!D39</f>
        <v>4.8777006992951164E-5</v>
      </c>
      <c r="E39">
        <f>'R1_LR'!E39</f>
        <v>1.4291238897633034E-4</v>
      </c>
      <c r="F39">
        <f>'R1_LR'!F39</f>
        <v>3.8121137275289724E-4</v>
      </c>
      <c r="G39">
        <f>'R1_LR'!G39</f>
        <v>1.6721313979782321E-3</v>
      </c>
      <c r="I39" s="42"/>
      <c r="J39" s="42"/>
      <c r="K39" s="42"/>
      <c r="L39" s="42"/>
      <c r="N39" s="42">
        <f t="shared" si="14"/>
        <v>2.0192726717880968E-3</v>
      </c>
      <c r="O39">
        <f t="shared" si="8"/>
        <v>3.4714127380986478E-4</v>
      </c>
      <c r="S39" s="33">
        <f t="shared" si="9"/>
        <v>0.8280859842952929</v>
      </c>
      <c r="U39">
        <f t="shared" si="10"/>
        <v>1.7605879055780029E-3</v>
      </c>
      <c r="V39">
        <f t="shared" si="11"/>
        <v>2.2779574379981908E-3</v>
      </c>
      <c r="W39" s="33">
        <f t="shared" si="12"/>
        <v>0.94975740358120297</v>
      </c>
      <c r="X39" s="33">
        <f t="shared" si="13"/>
        <v>0.73404856916363515</v>
      </c>
    </row>
    <row r="40" spans="1:24" x14ac:dyDescent="0.25">
      <c r="A40" s="6">
        <v>44225</v>
      </c>
      <c r="B40">
        <f>'R1_LR'!B40</f>
        <v>6.3135538110504868E-6</v>
      </c>
      <c r="C40">
        <f>'R1_LR'!C40</f>
        <v>1.6536118015607163E-5</v>
      </c>
      <c r="D40">
        <f>'R1_LR'!D40</f>
        <v>5.389173151139361E-5</v>
      </c>
      <c r="E40">
        <f>'R1_LR'!E40</f>
        <v>1.3797888779786013E-4</v>
      </c>
      <c r="F40">
        <f>'R1_LR'!F40</f>
        <v>3.6827883662088351E-4</v>
      </c>
      <c r="G40">
        <f>'R1_LR'!G40</f>
        <v>1.6950464062126904E-3</v>
      </c>
      <c r="I40" s="42"/>
      <c r="J40" s="42"/>
      <c r="K40" s="42"/>
      <c r="L40" s="42"/>
      <c r="N40" s="42">
        <f t="shared" si="14"/>
        <v>2.150876212520963E-3</v>
      </c>
      <c r="O40">
        <f t="shared" si="8"/>
        <v>4.5582980630827258E-4</v>
      </c>
      <c r="S40" s="33">
        <f t="shared" si="9"/>
        <v>0.78807250568176068</v>
      </c>
      <c r="U40">
        <f t="shared" si="10"/>
        <v>1.8753319940721797E-3</v>
      </c>
      <c r="V40">
        <f t="shared" si="11"/>
        <v>2.4264204309697463E-3</v>
      </c>
      <c r="W40" s="33">
        <f t="shared" si="12"/>
        <v>0.90386470852661716</v>
      </c>
      <c r="X40" s="33">
        <f t="shared" si="13"/>
        <v>0.69857901976832848</v>
      </c>
    </row>
    <row r="41" spans="1:24" x14ac:dyDescent="0.25">
      <c r="A41" s="6">
        <v>44232</v>
      </c>
      <c r="B41">
        <f>'R1_LR'!B41</f>
        <v>5.05084304884039E-6</v>
      </c>
      <c r="C41">
        <f>'R1_LR'!C41</f>
        <v>1.8003031710540054E-5</v>
      </c>
      <c r="D41">
        <f>'R1_LR'!D41</f>
        <v>4.5284024394990465E-5</v>
      </c>
      <c r="E41">
        <f>'R1_LR'!E41</f>
        <v>1.2763444984300327E-4</v>
      </c>
      <c r="F41">
        <f>'R1_LR'!F41</f>
        <v>3.1993104769658596E-4</v>
      </c>
      <c r="G41">
        <f>'R1_LR'!G41</f>
        <v>1.4472986360256476E-3</v>
      </c>
      <c r="I41" s="42"/>
      <c r="J41" s="42"/>
      <c r="K41" s="42"/>
      <c r="L41" s="42"/>
      <c r="N41" s="42">
        <f t="shared" si="14"/>
        <v>1.8757780642199276E-3</v>
      </c>
      <c r="O41">
        <f t="shared" si="8"/>
        <v>4.2847942819428E-4</v>
      </c>
      <c r="S41" s="33">
        <f t="shared" si="9"/>
        <v>0.77157242833390849</v>
      </c>
      <c r="U41">
        <f t="shared" si="10"/>
        <v>1.6354760897594545E-3</v>
      </c>
      <c r="V41">
        <f t="shared" si="11"/>
        <v>2.1160800386804007E-3</v>
      </c>
      <c r="W41" s="33">
        <f t="shared" si="12"/>
        <v>0.8849402599572801</v>
      </c>
      <c r="X41" s="33">
        <f t="shared" si="13"/>
        <v>0.68395269062137698</v>
      </c>
    </row>
    <row r="42" spans="1:24" x14ac:dyDescent="0.25">
      <c r="A42" s="6">
        <v>44239</v>
      </c>
      <c r="B42">
        <f>'R1_LR'!B42</f>
        <v>4.2932165915143315E-6</v>
      </c>
      <c r="C42">
        <f>'R1_LR'!C42</f>
        <v>1.2402088511705372E-5</v>
      </c>
      <c r="D42">
        <f>'R1_LR'!D42</f>
        <v>3.8797056713063453E-5</v>
      </c>
      <c r="E42">
        <f>'R1_LR'!E42</f>
        <v>1.0853702592634441E-4</v>
      </c>
      <c r="F42">
        <f>'R1_LR'!F42</f>
        <v>2.5924760892329074E-4</v>
      </c>
      <c r="G42">
        <f>'R1_LR'!G42</f>
        <v>1.08231901211739E-3</v>
      </c>
      <c r="I42" s="42"/>
      <c r="J42" s="42"/>
      <c r="K42" s="42"/>
      <c r="L42" s="42"/>
      <c r="N42" s="42">
        <f t="shared" si="14"/>
        <v>1.5831209623432415E-3</v>
      </c>
      <c r="O42">
        <f t="shared" si="8"/>
        <v>5.008019502258515E-4</v>
      </c>
      <c r="S42" s="33">
        <f t="shared" si="9"/>
        <v>0.68366160126855102</v>
      </c>
      <c r="U42">
        <f t="shared" si="10"/>
        <v>1.3803106724068082E-3</v>
      </c>
      <c r="V42">
        <f t="shared" si="11"/>
        <v>1.7859312522796747E-3</v>
      </c>
      <c r="W42" s="33">
        <f t="shared" si="12"/>
        <v>0.78411261591579329</v>
      </c>
      <c r="X42" s="33">
        <f t="shared" si="13"/>
        <v>0.60602501397287833</v>
      </c>
    </row>
    <row r="43" spans="1:24" x14ac:dyDescent="0.25">
      <c r="A43" s="6">
        <v>44246</v>
      </c>
      <c r="B43">
        <f>'R1_LR'!B43</f>
        <v>3.0305058293042338E-6</v>
      </c>
      <c r="C43">
        <f>'R1_LR'!C43</f>
        <v>9.6016169122880285E-6</v>
      </c>
      <c r="D43">
        <f>'R1_LR'!D43</f>
        <v>3.1312094003147674E-5</v>
      </c>
      <c r="E43">
        <f>'R1_LR'!E43</f>
        <v>8.5142681628437334E-5</v>
      </c>
      <c r="F43">
        <f>'R1_LR'!F43</f>
        <v>1.8563163401798179E-4</v>
      </c>
      <c r="G43">
        <f>'R1_LR'!G43</f>
        <v>7.4922113879620489E-4</v>
      </c>
      <c r="I43" s="42"/>
      <c r="J43" s="42"/>
      <c r="K43" s="42"/>
      <c r="L43" s="42"/>
      <c r="N43" s="42">
        <f t="shared" si="14"/>
        <v>1.2606861596130001E-3</v>
      </c>
      <c r="O43">
        <f t="shared" si="8"/>
        <v>5.1146502081679524E-4</v>
      </c>
      <c r="S43" s="33">
        <f t="shared" si="9"/>
        <v>0.59429631481493972</v>
      </c>
      <c r="U43">
        <f t="shared" si="10"/>
        <v>1.0991823126981575E-3</v>
      </c>
      <c r="V43">
        <f t="shared" si="11"/>
        <v>1.4221900065278428E-3</v>
      </c>
      <c r="W43" s="33">
        <f t="shared" si="12"/>
        <v>0.68161680745853293</v>
      </c>
      <c r="X43" s="33">
        <f t="shared" si="13"/>
        <v>0.52680804629288969</v>
      </c>
    </row>
    <row r="44" spans="1:24" x14ac:dyDescent="0.25">
      <c r="A44" s="6">
        <v>44253</v>
      </c>
      <c r="B44">
        <f>'R1_LR'!B44</f>
        <v>2.1466082957571658E-6</v>
      </c>
      <c r="C44">
        <f>'R1_LR'!C44</f>
        <v>6.9345011033191321E-6</v>
      </c>
      <c r="D44">
        <f>'R1_LR'!D44</f>
        <v>2.3452883157736109E-5</v>
      </c>
      <c r="E44">
        <f>'R1_LR'!E44</f>
        <v>6.4931241316640057E-5</v>
      </c>
      <c r="F44">
        <f>'R1_LR'!F44</f>
        <v>1.3469733786728154E-4</v>
      </c>
      <c r="G44">
        <f>'R1_LR'!G44</f>
        <v>5.1907475174577491E-4</v>
      </c>
      <c r="I44" s="42"/>
      <c r="J44" s="42"/>
      <c r="K44" s="42"/>
      <c r="L44" s="42"/>
      <c r="N44" s="42">
        <f t="shared" si="14"/>
        <v>9.4538029609637193E-4</v>
      </c>
      <c r="O44">
        <f t="shared" si="8"/>
        <v>4.2630554435059702E-4</v>
      </c>
      <c r="S44" s="33">
        <f t="shared" si="9"/>
        <v>0.54906449170679617</v>
      </c>
      <c r="U44">
        <f t="shared" si="10"/>
        <v>8.2426961882525241E-4</v>
      </c>
      <c r="V44">
        <f t="shared" si="11"/>
        <v>1.0664909733674914E-3</v>
      </c>
      <c r="W44" s="33">
        <f t="shared" si="12"/>
        <v>0.62973903185411506</v>
      </c>
      <c r="X44" s="33">
        <f t="shared" si="13"/>
        <v>0.48671274741948717</v>
      </c>
    </row>
    <row r="45" spans="1:24" x14ac:dyDescent="0.25">
      <c r="A45" s="6">
        <v>44260</v>
      </c>
      <c r="B45">
        <f>'R1_LR'!B45</f>
        <v>2.525421524420195E-6</v>
      </c>
      <c r="C45">
        <f>'R1_LR'!C45</f>
        <v>6.6677895224222424E-6</v>
      </c>
      <c r="D45">
        <f>'R1_LR'!D45</f>
        <v>1.6841166097310504E-5</v>
      </c>
      <c r="E45">
        <f>'R1_LR'!E45</f>
        <v>5.5223384159005154E-5</v>
      </c>
      <c r="F45">
        <f>'R1_LR'!F45</f>
        <v>9.2716335961821566E-5</v>
      </c>
      <c r="G45">
        <f>'R1_LR'!G45</f>
        <v>3.5900179567318149E-4</v>
      </c>
      <c r="I45" s="42"/>
      <c r="J45" s="42"/>
      <c r="K45" s="42"/>
      <c r="L45" s="42"/>
      <c r="N45" s="42">
        <f t="shared" si="14"/>
        <v>7.3388917299323545E-4</v>
      </c>
      <c r="O45">
        <f t="shared" si="8"/>
        <v>3.7488737732005396E-4</v>
      </c>
      <c r="S45" s="33">
        <f t="shared" si="9"/>
        <v>0.48917712494511834</v>
      </c>
      <c r="U45">
        <f t="shared" si="10"/>
        <v>6.3987217776902789E-4</v>
      </c>
      <c r="V45">
        <f t="shared" si="11"/>
        <v>8.2790616821744301E-4</v>
      </c>
      <c r="W45" s="33">
        <f t="shared" si="12"/>
        <v>0.56105236037121298</v>
      </c>
      <c r="X45" s="33">
        <f t="shared" si="13"/>
        <v>0.43362618791226654</v>
      </c>
    </row>
    <row r="46" spans="1:24" x14ac:dyDescent="0.25">
      <c r="A46" s="6">
        <v>44267</v>
      </c>
      <c r="B46">
        <f>'R1_LR'!B46</f>
        <v>1.3889818384311071E-6</v>
      </c>
      <c r="C46">
        <f>'R1_LR'!C46</f>
        <v>4.1340295039017908E-6</v>
      </c>
      <c r="D46">
        <f>'R1_LR'!D46</f>
        <v>1.6841166097310504E-5</v>
      </c>
      <c r="E46">
        <f>'R1_LR'!E46</f>
        <v>3.5489379445124347E-5</v>
      </c>
      <c r="F46">
        <f>'R1_LR'!F46</f>
        <v>6.6652301603455411E-5</v>
      </c>
      <c r="G46">
        <f>'R1_LR'!G46</f>
        <v>2.5339349685350368E-4</v>
      </c>
      <c r="I46" s="42"/>
      <c r="J46" s="42"/>
      <c r="K46" s="42"/>
      <c r="L46" s="42"/>
      <c r="N46" s="42">
        <f t="shared" ref="N46" si="15">(B46*B$6+C46*C$6+D46*D$6+E46*E$6)</f>
        <v>6.2987061304657166E-4</v>
      </c>
      <c r="O46">
        <f t="shared" ref="O46" si="16">N46-G46</f>
        <v>3.7647711619306798E-4</v>
      </c>
      <c r="S46" s="33">
        <f t="shared" si="9"/>
        <v>0.40229452145399291</v>
      </c>
      <c r="U46">
        <f t="shared" si="10"/>
        <v>5.4917921631000464E-4</v>
      </c>
      <c r="V46">
        <f t="shared" si="11"/>
        <v>7.1056200978313869E-4</v>
      </c>
      <c r="W46" s="33">
        <f t="shared" si="12"/>
        <v>0.46140401771953859</v>
      </c>
      <c r="X46" s="33">
        <f t="shared" si="13"/>
        <v>0.35660996980522303</v>
      </c>
    </row>
    <row r="47" spans="1:24" x14ac:dyDescent="0.25">
      <c r="S47" s="33"/>
    </row>
    <row r="48" spans="1:24" x14ac:dyDescent="0.25">
      <c r="S48" s="33"/>
    </row>
    <row r="49" spans="19:19" x14ac:dyDescent="0.25">
      <c r="S49" s="33"/>
    </row>
    <row r="50" spans="19:19" x14ac:dyDescent="0.25">
      <c r="S50" s="33"/>
    </row>
    <row r="51" spans="19:19" x14ac:dyDescent="0.25">
      <c r="S51" s="33"/>
    </row>
    <row r="52" spans="19:19" x14ac:dyDescent="0.25">
      <c r="S52" s="33"/>
    </row>
    <row r="53" spans="19:19" x14ac:dyDescent="0.25">
      <c r="S53" s="33"/>
    </row>
    <row r="67" spans="1:15" x14ac:dyDescent="0.25">
      <c r="A67" s="45" t="s">
        <v>210</v>
      </c>
    </row>
    <row r="68" spans="1:15" x14ac:dyDescent="0.25">
      <c r="A68" t="s">
        <v>47</v>
      </c>
      <c r="B68" t="s">
        <v>111</v>
      </c>
    </row>
    <row r="69" spans="1:15" x14ac:dyDescent="0.25">
      <c r="A69" t="s">
        <v>112</v>
      </c>
      <c r="B69" t="s">
        <v>116</v>
      </c>
    </row>
    <row r="71" spans="1:15" x14ac:dyDescent="0.25">
      <c r="A71" t="s">
        <v>184</v>
      </c>
      <c r="B71">
        <v>3011127</v>
      </c>
    </row>
    <row r="73" spans="1:15" x14ac:dyDescent="0.25">
      <c r="A73" s="30" t="s">
        <v>207</v>
      </c>
      <c r="B73" s="30" t="s">
        <v>100</v>
      </c>
      <c r="C73" s="30" t="s">
        <v>137</v>
      </c>
      <c r="D73" s="30" t="s">
        <v>138</v>
      </c>
      <c r="G73" s="30" t="s">
        <v>122</v>
      </c>
      <c r="H73" s="30"/>
      <c r="I73" s="30"/>
      <c r="J73" s="30"/>
      <c r="K73" s="30"/>
      <c r="L73" s="30"/>
      <c r="M73" s="30" t="s">
        <v>112</v>
      </c>
      <c r="N73" s="30" t="s">
        <v>139</v>
      </c>
      <c r="O73" s="30" t="s">
        <v>140</v>
      </c>
    </row>
    <row r="74" spans="1:15" x14ac:dyDescent="0.25">
      <c r="A74" s="31"/>
      <c r="B74" s="33"/>
    </row>
    <row r="75" spans="1:15" x14ac:dyDescent="0.25">
      <c r="A75" s="31"/>
      <c r="B75" s="33"/>
    </row>
    <row r="76" spans="1:15" x14ac:dyDescent="0.25">
      <c r="A76" s="31">
        <f t="shared" ref="A76:A83" si="17">A13</f>
        <v>44120</v>
      </c>
      <c r="B76" s="33">
        <f t="shared" ref="B76:B83" si="18">S13</f>
        <v>1.0890172673311755</v>
      </c>
      <c r="G76">
        <f t="shared" ref="G76:G83" si="19">G13*$B$71</f>
        <v>392</v>
      </c>
      <c r="M76">
        <f t="shared" ref="M76:M83" si="20">N13*$B$71</f>
        <v>359.9575615184354</v>
      </c>
    </row>
    <row r="77" spans="1:15" x14ac:dyDescent="0.25">
      <c r="A77" s="31">
        <f t="shared" si="17"/>
        <v>44127</v>
      </c>
      <c r="B77" s="33">
        <f t="shared" si="18"/>
        <v>0.90651347863439291</v>
      </c>
      <c r="G77">
        <f t="shared" si="19"/>
        <v>553</v>
      </c>
      <c r="M77">
        <f t="shared" si="20"/>
        <v>610.02953958617434</v>
      </c>
    </row>
    <row r="78" spans="1:15" x14ac:dyDescent="0.25">
      <c r="A78" s="31">
        <f t="shared" si="17"/>
        <v>44134</v>
      </c>
      <c r="B78" s="33">
        <f t="shared" si="18"/>
        <v>0.94250479155914835</v>
      </c>
      <c r="G78">
        <f t="shared" si="19"/>
        <v>799.00000000000011</v>
      </c>
      <c r="M78">
        <f t="shared" si="20"/>
        <v>847.74104827440294</v>
      </c>
    </row>
    <row r="79" spans="1:15" x14ac:dyDescent="0.25">
      <c r="A79" s="31">
        <f t="shared" si="17"/>
        <v>44141</v>
      </c>
      <c r="B79" s="33">
        <f t="shared" si="18"/>
        <v>0.97706493826925112</v>
      </c>
      <c r="G79">
        <f t="shared" si="19"/>
        <v>1164</v>
      </c>
      <c r="M79">
        <f t="shared" si="20"/>
        <v>1191.3230681083296</v>
      </c>
    </row>
    <row r="80" spans="1:15" x14ac:dyDescent="0.25">
      <c r="A80" s="31">
        <f t="shared" si="17"/>
        <v>44148</v>
      </c>
      <c r="B80" s="33">
        <f t="shared" si="18"/>
        <v>0.98053957467091968</v>
      </c>
      <c r="G80">
        <f t="shared" si="19"/>
        <v>1474</v>
      </c>
      <c r="M80">
        <f t="shared" si="20"/>
        <v>1503.253961467788</v>
      </c>
    </row>
    <row r="81" spans="1:17" x14ac:dyDescent="0.25">
      <c r="A81" s="31">
        <f t="shared" si="17"/>
        <v>44155</v>
      </c>
      <c r="B81" s="33">
        <f t="shared" si="18"/>
        <v>1.0672124027879513</v>
      </c>
      <c r="G81">
        <f t="shared" si="19"/>
        <v>1617</v>
      </c>
      <c r="M81">
        <f t="shared" si="20"/>
        <v>1515.1623011274994</v>
      </c>
    </row>
    <row r="82" spans="1:17" x14ac:dyDescent="0.25">
      <c r="A82" s="31">
        <f t="shared" si="17"/>
        <v>44162</v>
      </c>
      <c r="B82" s="33">
        <f t="shared" si="18"/>
        <v>1.0644918918716757</v>
      </c>
      <c r="G82">
        <f t="shared" si="19"/>
        <v>1864</v>
      </c>
      <c r="M82">
        <f t="shared" si="20"/>
        <v>1751.0701718193122</v>
      </c>
    </row>
    <row r="83" spans="1:17" x14ac:dyDescent="0.25">
      <c r="A83" s="31">
        <f t="shared" si="17"/>
        <v>44169</v>
      </c>
      <c r="B83" s="33">
        <f t="shared" si="18"/>
        <v>1.0180698157576094</v>
      </c>
      <c r="G83">
        <f t="shared" si="19"/>
        <v>1706</v>
      </c>
      <c r="M83">
        <f t="shared" si="20"/>
        <v>1675.7200474806916</v>
      </c>
      <c r="Q83" s="31"/>
    </row>
    <row r="84" spans="1:17" x14ac:dyDescent="0.25">
      <c r="A84" s="31">
        <f>A27</f>
        <v>44176</v>
      </c>
      <c r="B84" s="33">
        <f>S27</f>
        <v>1.0148697605742421</v>
      </c>
      <c r="C84" s="43">
        <f>X27</f>
        <v>0.89962118640485467</v>
      </c>
      <c r="D84" s="43">
        <f>W27</f>
        <v>1.1639854882900089</v>
      </c>
      <c r="G84">
        <f>G27*$B$71</f>
        <v>1673</v>
      </c>
      <c r="M84">
        <f>N27*$B$71</f>
        <v>1648.4873872420528</v>
      </c>
      <c r="N84">
        <f t="shared" ref="N84:O87" si="21">U27*$B$71</f>
        <v>1437.3031423766079</v>
      </c>
      <c r="O84">
        <f t="shared" si="21"/>
        <v>1859.6716321074982</v>
      </c>
      <c r="Q84" s="31"/>
    </row>
    <row r="85" spans="1:17" x14ac:dyDescent="0.25">
      <c r="A85" s="31">
        <f>A28</f>
        <v>44183</v>
      </c>
      <c r="B85" s="33">
        <f>S28</f>
        <v>1.0221891848579543</v>
      </c>
      <c r="C85" s="43">
        <f>X28</f>
        <v>0.9061094171254036</v>
      </c>
      <c r="D85" s="43">
        <f>W28</f>
        <v>1.1723803621741788</v>
      </c>
      <c r="G85">
        <f>G28*$B$71</f>
        <v>1889</v>
      </c>
      <c r="M85">
        <f>N28*$B$71</f>
        <v>1847.9945082401744</v>
      </c>
      <c r="N85">
        <f t="shared" si="21"/>
        <v>1611.2518265802835</v>
      </c>
      <c r="O85">
        <f t="shared" si="21"/>
        <v>2084.737189900065</v>
      </c>
      <c r="Q85" s="31"/>
    </row>
    <row r="86" spans="1:17" x14ac:dyDescent="0.25">
      <c r="A86" s="31">
        <f>A29</f>
        <v>44190</v>
      </c>
      <c r="B86" s="33">
        <f>S29</f>
        <v>1.1047955906079867</v>
      </c>
      <c r="C86" s="43">
        <f>X29</f>
        <v>0.97933504235581303</v>
      </c>
      <c r="D86" s="43">
        <f>W29</f>
        <v>1.2671242015003483</v>
      </c>
      <c r="G86">
        <f>G29*$B$71</f>
        <v>1827</v>
      </c>
      <c r="M86">
        <f>N29*$B$71</f>
        <v>1653.6995762216725</v>
      </c>
      <c r="N86">
        <f t="shared" si="21"/>
        <v>1441.8476088111381</v>
      </c>
      <c r="O86">
        <f t="shared" si="21"/>
        <v>1865.5515436322071</v>
      </c>
      <c r="Q86" s="31"/>
    </row>
    <row r="87" spans="1:17" x14ac:dyDescent="0.25">
      <c r="A87" s="31">
        <f>A30</f>
        <v>44197</v>
      </c>
      <c r="B87" s="33">
        <f>S30</f>
        <v>0.99218295221284991</v>
      </c>
      <c r="C87" s="43">
        <f>X30</f>
        <v>0.87951069119976866</v>
      </c>
      <c r="D87" s="43">
        <f>W30</f>
        <v>1.1379652867487442</v>
      </c>
      <c r="G87">
        <f>G30*$B$71</f>
        <v>1959.9999999999998</v>
      </c>
      <c r="M87">
        <f>N30*$B$71</f>
        <v>1975.4421254957495</v>
      </c>
      <c r="N87">
        <f t="shared" si="21"/>
        <v>1722.3723981949161</v>
      </c>
      <c r="O87">
        <f t="shared" si="21"/>
        <v>2228.5118527965828</v>
      </c>
      <c r="Q87" s="31"/>
    </row>
    <row r="88" spans="1:17" x14ac:dyDescent="0.25">
      <c r="A88" s="31">
        <f>A37</f>
        <v>44204</v>
      </c>
      <c r="B88" s="33">
        <f>S37</f>
        <v>0.84425269268769298</v>
      </c>
      <c r="C88" s="43">
        <f>X37</f>
        <v>0.74837938672194226</v>
      </c>
      <c r="D88" s="43">
        <f>W37</f>
        <v>0.96829950099429607</v>
      </c>
      <c r="G88">
        <f>G37*$B$71</f>
        <v>3635</v>
      </c>
      <c r="M88">
        <f t="shared" ref="M88:M97" si="22">N37*$B$71</f>
        <v>4305.5829510331969</v>
      </c>
      <c r="N88">
        <f t="shared" ref="N88:N97" si="23">U37*$B$71</f>
        <v>3754.0037935240171</v>
      </c>
      <c r="O88">
        <f t="shared" ref="O88:O97" si="24">V37*$B$71</f>
        <v>4857.1621085423767</v>
      </c>
      <c r="Q88" s="31"/>
    </row>
    <row r="89" spans="1:17" x14ac:dyDescent="0.25">
      <c r="A89" s="31">
        <f t="shared" ref="A89:A97" si="25">A38</f>
        <v>44211</v>
      </c>
      <c r="B89" s="33">
        <f t="shared" ref="B89:B96" si="26">S38</f>
        <v>0.80223636990748937</v>
      </c>
      <c r="C89" s="43">
        <f t="shared" ref="C89:C96" si="27">X38</f>
        <v>0.71113443607279836</v>
      </c>
      <c r="D89" s="43">
        <f t="shared" ref="D89:D96" si="28">W38</f>
        <v>0.92010968207625743</v>
      </c>
      <c r="G89">
        <f t="shared" ref="G89:G97" si="29">G38*$B$71</f>
        <v>4307</v>
      </c>
      <c r="M89">
        <f t="shared" si="22"/>
        <v>5368.7418840118971</v>
      </c>
      <c r="N89">
        <f t="shared" si="23"/>
        <v>4680.963676288151</v>
      </c>
      <c r="O89">
        <f t="shared" si="24"/>
        <v>6056.5200917356433</v>
      </c>
      <c r="Q89" s="31"/>
    </row>
    <row r="90" spans="1:17" x14ac:dyDescent="0.25">
      <c r="A90" s="31">
        <f t="shared" si="25"/>
        <v>44218</v>
      </c>
      <c r="B90" s="33">
        <f t="shared" si="26"/>
        <v>0.8280859842952929</v>
      </c>
      <c r="C90" s="43">
        <f t="shared" si="27"/>
        <v>0.73404856916363515</v>
      </c>
      <c r="D90" s="43">
        <f t="shared" si="28"/>
        <v>0.94975740358120297</v>
      </c>
      <c r="G90">
        <f t="shared" si="29"/>
        <v>5035</v>
      </c>
      <c r="M90">
        <f t="shared" si="22"/>
        <v>6080.2864623832766</v>
      </c>
      <c r="N90">
        <f t="shared" si="23"/>
        <v>5301.3537783593747</v>
      </c>
      <c r="O90">
        <f t="shared" si="24"/>
        <v>6859.2191464071784</v>
      </c>
      <c r="Q90" s="31"/>
    </row>
    <row r="91" spans="1:17" x14ac:dyDescent="0.25">
      <c r="A91" s="31">
        <f t="shared" si="25"/>
        <v>44225</v>
      </c>
      <c r="B91" s="33">
        <f t="shared" si="26"/>
        <v>0.78807250568176068</v>
      </c>
      <c r="C91" s="43">
        <f t="shared" si="27"/>
        <v>0.69857901976832848</v>
      </c>
      <c r="D91" s="43">
        <f t="shared" si="28"/>
        <v>0.90386470852661716</v>
      </c>
      <c r="G91">
        <f t="shared" si="29"/>
        <v>5104</v>
      </c>
      <c r="M91">
        <f t="shared" si="22"/>
        <v>6476.56143717961</v>
      </c>
      <c r="N91">
        <f t="shared" si="23"/>
        <v>5646.8628013145799</v>
      </c>
      <c r="O91">
        <f t="shared" si="24"/>
        <v>7306.2600730446393</v>
      </c>
      <c r="Q91" s="31"/>
    </row>
    <row r="92" spans="1:17" x14ac:dyDescent="0.25">
      <c r="A92" s="31">
        <f t="shared" si="25"/>
        <v>44232</v>
      </c>
      <c r="B92" s="33">
        <f t="shared" si="26"/>
        <v>0.77157242833390849</v>
      </c>
      <c r="C92" s="43">
        <f t="shared" si="27"/>
        <v>0.68395269062137698</v>
      </c>
      <c r="D92" s="43">
        <f t="shared" si="28"/>
        <v>0.8849402599572801</v>
      </c>
      <c r="G92">
        <f t="shared" si="29"/>
        <v>4358</v>
      </c>
      <c r="M92">
        <f t="shared" si="22"/>
        <v>5648.2059751803581</v>
      </c>
      <c r="N92">
        <f t="shared" si="23"/>
        <v>4924.6262117291171</v>
      </c>
      <c r="O92">
        <f t="shared" si="24"/>
        <v>6371.7857386315991</v>
      </c>
    </row>
    <row r="93" spans="1:17" x14ac:dyDescent="0.25">
      <c r="A93" s="31">
        <f t="shared" si="25"/>
        <v>44239</v>
      </c>
      <c r="B93" s="33">
        <f t="shared" si="26"/>
        <v>0.68366160126855102</v>
      </c>
      <c r="C93" s="43">
        <f t="shared" si="27"/>
        <v>0.60602501397287833</v>
      </c>
      <c r="D93" s="43">
        <f t="shared" si="28"/>
        <v>0.78411261591579329</v>
      </c>
      <c r="G93">
        <f t="shared" si="29"/>
        <v>3259</v>
      </c>
      <c r="M93">
        <f t="shared" si="22"/>
        <v>4766.9782739777174</v>
      </c>
      <c r="N93">
        <f t="shared" si="23"/>
        <v>4156.290734072295</v>
      </c>
      <c r="O93">
        <f t="shared" si="24"/>
        <v>5377.6658138831399</v>
      </c>
    </row>
    <row r="94" spans="1:17" x14ac:dyDescent="0.25">
      <c r="A94" s="31">
        <f t="shared" si="25"/>
        <v>44246</v>
      </c>
      <c r="B94" s="33">
        <f t="shared" si="26"/>
        <v>0.59429631481493972</v>
      </c>
      <c r="C94" s="43">
        <f t="shared" si="27"/>
        <v>0.52680804629288969</v>
      </c>
      <c r="D94" s="43">
        <f t="shared" si="28"/>
        <v>0.68161680745853293</v>
      </c>
      <c r="G94">
        <f t="shared" si="29"/>
        <v>2256</v>
      </c>
      <c r="M94">
        <f t="shared" si="22"/>
        <v>3796.0861337370143</v>
      </c>
      <c r="N94">
        <f t="shared" si="23"/>
        <v>3309.7775396878651</v>
      </c>
      <c r="O94">
        <f t="shared" si="24"/>
        <v>4282.3947277861635</v>
      </c>
    </row>
    <row r="95" spans="1:17" x14ac:dyDescent="0.25">
      <c r="A95" s="31">
        <f t="shared" si="25"/>
        <v>44253</v>
      </c>
      <c r="B95" s="33">
        <f t="shared" si="26"/>
        <v>0.54906449170679617</v>
      </c>
      <c r="C95" s="43">
        <f t="shared" si="27"/>
        <v>0.48671274741948717</v>
      </c>
      <c r="D95" s="43">
        <f t="shared" si="28"/>
        <v>0.62973903185411506</v>
      </c>
      <c r="G95">
        <f t="shared" si="29"/>
        <v>1563</v>
      </c>
      <c r="M95">
        <f t="shared" si="22"/>
        <v>2846.6601348437803</v>
      </c>
      <c r="N95">
        <f t="shared" si="23"/>
        <v>2481.9805045244257</v>
      </c>
      <c r="O95">
        <f t="shared" si="24"/>
        <v>3211.3397651631344</v>
      </c>
    </row>
    <row r="96" spans="1:17" x14ac:dyDescent="0.25">
      <c r="A96" s="31">
        <f t="shared" si="25"/>
        <v>44260</v>
      </c>
      <c r="B96" s="33">
        <f t="shared" si="26"/>
        <v>0.48917712494511834</v>
      </c>
      <c r="C96" s="43">
        <f t="shared" si="27"/>
        <v>0.43362618791226654</v>
      </c>
      <c r="D96" s="43">
        <f t="shared" si="28"/>
        <v>0.56105236037121298</v>
      </c>
      <c r="G96">
        <f t="shared" si="29"/>
        <v>1081</v>
      </c>
      <c r="M96">
        <f t="shared" si="22"/>
        <v>2209.833503807602</v>
      </c>
      <c r="N96">
        <f t="shared" si="23"/>
        <v>1926.7363910291197</v>
      </c>
      <c r="O96">
        <f t="shared" si="24"/>
        <v>2492.9306165860844</v>
      </c>
    </row>
    <row r="97" spans="1:15" x14ac:dyDescent="0.25">
      <c r="A97" s="31">
        <f t="shared" si="25"/>
        <v>44267</v>
      </c>
      <c r="B97" s="33">
        <f t="shared" ref="B97" si="30">S46</f>
        <v>0.40229452145399291</v>
      </c>
      <c r="C97" s="43">
        <f t="shared" ref="C97" si="31">X46</f>
        <v>0.35660996980522303</v>
      </c>
      <c r="D97" s="43">
        <f t="shared" ref="D97" si="32">W46</f>
        <v>0.46140401771953859</v>
      </c>
      <c r="G97">
        <f t="shared" si="29"/>
        <v>763</v>
      </c>
      <c r="M97">
        <f t="shared" si="22"/>
        <v>1896.6204094510842</v>
      </c>
      <c r="N97">
        <f t="shared" si="23"/>
        <v>1653.6483660698952</v>
      </c>
      <c r="O97">
        <f t="shared" si="24"/>
        <v>2139.592452832273</v>
      </c>
    </row>
    <row r="98" spans="1:15" x14ac:dyDescent="0.25">
      <c r="A98" s="31"/>
      <c r="B98" s="33"/>
      <c r="C98" s="43"/>
      <c r="D98" s="43"/>
    </row>
    <row r="99" spans="1:15" ht="18.75" x14ac:dyDescent="0.25">
      <c r="A99" s="50" t="s">
        <v>135</v>
      </c>
      <c r="G99" s="50" t="s">
        <v>136</v>
      </c>
      <c r="H99" s="50"/>
      <c r="I99" s="50"/>
      <c r="J99" s="50"/>
      <c r="K99" s="50"/>
      <c r="L99" s="50"/>
    </row>
    <row r="119" spans="1:24" x14ac:dyDescent="0.25">
      <c r="A119" s="45"/>
      <c r="B119" s="30"/>
    </row>
    <row r="120" spans="1:24" x14ac:dyDescent="0.25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S120" s="30"/>
      <c r="U120" s="30"/>
      <c r="V120" s="30"/>
      <c r="W120" s="30"/>
      <c r="X120" s="30"/>
    </row>
    <row r="121" spans="1:24" x14ac:dyDescent="0.25">
      <c r="S121" s="33"/>
      <c r="W121" s="33"/>
      <c r="X121" s="33"/>
    </row>
    <row r="122" spans="1:24" x14ac:dyDescent="0.25">
      <c r="A122" s="6"/>
      <c r="S122" s="33"/>
      <c r="W122" s="33"/>
      <c r="X122" s="33"/>
    </row>
    <row r="123" spans="1:24" x14ac:dyDescent="0.25">
      <c r="A123" s="6"/>
      <c r="S123" s="33"/>
      <c r="W123" s="33"/>
      <c r="X123" s="33"/>
    </row>
    <row r="124" spans="1:24" x14ac:dyDescent="0.25">
      <c r="A124" s="6"/>
      <c r="S124" s="33"/>
      <c r="W124" s="33"/>
      <c r="X124" s="33"/>
    </row>
    <row r="125" spans="1:24" x14ac:dyDescent="0.25">
      <c r="A125" s="6"/>
      <c r="S125" s="33"/>
      <c r="W125" s="33"/>
      <c r="X125" s="33"/>
    </row>
    <row r="126" spans="1:24" x14ac:dyDescent="0.25">
      <c r="A126" s="6"/>
      <c r="S126" s="33"/>
      <c r="W126" s="33"/>
      <c r="X126" s="33"/>
    </row>
    <row r="127" spans="1:24" x14ac:dyDescent="0.25">
      <c r="A127" s="6"/>
      <c r="S127" s="33"/>
    </row>
    <row r="128" spans="1:24" x14ac:dyDescent="0.25">
      <c r="A128" s="6"/>
      <c r="S128" s="33"/>
    </row>
    <row r="129" spans="1:19" x14ac:dyDescent="0.25">
      <c r="A129" s="6"/>
      <c r="S129" s="33"/>
    </row>
    <row r="130" spans="1:19" x14ac:dyDescent="0.25">
      <c r="A130" s="6"/>
      <c r="S130" s="33"/>
    </row>
    <row r="131" spans="1:19" x14ac:dyDescent="0.25">
      <c r="A131" s="6"/>
      <c r="S131" s="33"/>
    </row>
    <row r="132" spans="1:19" x14ac:dyDescent="0.25">
      <c r="A132" s="6"/>
      <c r="S132" s="33"/>
    </row>
    <row r="133" spans="1:19" x14ac:dyDescent="0.25">
      <c r="A133" s="6"/>
      <c r="S133" s="33"/>
    </row>
    <row r="134" spans="1:19" x14ac:dyDescent="0.25">
      <c r="A134" s="6"/>
      <c r="S134" s="33"/>
    </row>
    <row r="135" spans="1:19" x14ac:dyDescent="0.25">
      <c r="A135" s="6"/>
      <c r="S135" s="33"/>
    </row>
    <row r="136" spans="1:19" x14ac:dyDescent="0.25">
      <c r="A136" s="6"/>
      <c r="S136" s="33"/>
    </row>
  </sheetData>
  <hyperlinks>
    <hyperlink ref="A1" location="Contents!A1" display="&lt;&lt; Click to go back to &quot;Contents&quot;" xr:uid="{1883EAF0-9370-4048-9584-11F355B82A77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F9D1-04C5-4FAD-9D17-5FEE944A827D}">
  <sheetPr codeName="Sheet1"/>
  <dimension ref="A1:L31"/>
  <sheetViews>
    <sheetView topLeftCell="A16" workbookViewId="0">
      <selection activeCell="J28" sqref="J28"/>
    </sheetView>
  </sheetViews>
  <sheetFormatPr defaultRowHeight="15" x14ac:dyDescent="0.25"/>
  <cols>
    <col min="1" max="1" width="27.140625" customWidth="1"/>
    <col min="2" max="2" width="12.42578125" customWidth="1"/>
    <col min="3" max="3" width="14.7109375" customWidth="1"/>
    <col min="4" max="5" width="11.85546875" customWidth="1"/>
    <col min="6" max="6" width="10.7109375" customWidth="1"/>
  </cols>
  <sheetData>
    <row r="1" spans="1:12" x14ac:dyDescent="0.25">
      <c r="A1" s="76" t="s">
        <v>156</v>
      </c>
    </row>
    <row r="3" spans="1:12" ht="15.75" x14ac:dyDescent="0.25">
      <c r="B3" t="s">
        <v>127</v>
      </c>
      <c r="C3" t="s">
        <v>128</v>
      </c>
      <c r="D3" t="s">
        <v>129</v>
      </c>
      <c r="E3" t="s">
        <v>204</v>
      </c>
      <c r="F3" t="s">
        <v>130</v>
      </c>
      <c r="G3" t="s">
        <v>132</v>
      </c>
      <c r="H3" t="s">
        <v>133</v>
      </c>
      <c r="L3" s="64" t="s">
        <v>134</v>
      </c>
    </row>
    <row r="4" spans="1:12" x14ac:dyDescent="0.25">
      <c r="A4" s="31">
        <v>44120</v>
      </c>
      <c r="B4" s="33">
        <f>'R1_LR'!B76</f>
        <v>1.0671356110265573</v>
      </c>
      <c r="C4" s="33">
        <f>'R2_MortalityRatio'!B76</f>
        <v>1.1444293202195146</v>
      </c>
      <c r="D4" s="43">
        <f>'R3_SimpleGompertz'!B76</f>
        <v>1.1904287080565672</v>
      </c>
      <c r="E4" s="43">
        <f>'R5_Lasso'!B76</f>
        <v>1.0890172673311755</v>
      </c>
      <c r="F4" s="43">
        <f>'R4_GompertzNetwork'!B76</f>
        <v>1.0890169837600445</v>
      </c>
    </row>
    <row r="5" spans="1:12" x14ac:dyDescent="0.25">
      <c r="A5" s="31">
        <v>44127</v>
      </c>
      <c r="B5" s="33">
        <f>'R1_LR'!B77</f>
        <v>0.87125921478410162</v>
      </c>
      <c r="C5" s="33">
        <f>'R2_MortalityRatio'!B77</f>
        <v>0.94176996143064229</v>
      </c>
      <c r="D5" s="43">
        <f>'R3_SimpleGompertz'!B77</f>
        <v>0.97962362433821681</v>
      </c>
      <c r="E5" s="43">
        <f>'R5_Lasso'!B77</f>
        <v>0.90651347863439291</v>
      </c>
      <c r="F5" s="43">
        <f>'R4_GompertzNetwork'!B77</f>
        <v>0.90651411341619947</v>
      </c>
    </row>
    <row r="6" spans="1:12" x14ac:dyDescent="0.25">
      <c r="A6" s="31">
        <v>44134</v>
      </c>
      <c r="B6" s="33">
        <f>'R1_LR'!B78</f>
        <v>0.96059435446777885</v>
      </c>
      <c r="C6" s="33">
        <f>'R2_MortalityRatio'!B78</f>
        <v>0.94203196448014304</v>
      </c>
      <c r="D6" s="43">
        <f>'R3_SimpleGompertz'!B78</f>
        <v>0.97989615838310151</v>
      </c>
      <c r="E6" s="43">
        <f>'R5_Lasso'!B78</f>
        <v>0.94250479155914835</v>
      </c>
      <c r="F6" s="43">
        <f>'R4_GompertzNetwork'!B78</f>
        <v>0.94250470988199309</v>
      </c>
    </row>
    <row r="7" spans="1:12" x14ac:dyDescent="0.25">
      <c r="A7" s="31">
        <v>44141</v>
      </c>
      <c r="B7" s="33">
        <f>'R1_LR'!B79</f>
        <v>1.0000000001180014</v>
      </c>
      <c r="C7" s="33">
        <f>'R2_MortalityRatio'!B79</f>
        <v>0.91491464885680973</v>
      </c>
      <c r="D7" s="43">
        <f>'R3_SimpleGompertz'!B79</f>
        <v>0.95168888473753022</v>
      </c>
      <c r="E7" s="43">
        <f>'R5_Lasso'!B79</f>
        <v>0.97706493826925112</v>
      </c>
      <c r="F7" s="43">
        <f>'R4_GompertzNetwork'!B79</f>
        <v>0.97706361201221725</v>
      </c>
    </row>
    <row r="8" spans="1:12" x14ac:dyDescent="0.25">
      <c r="A8" s="31">
        <v>44148</v>
      </c>
      <c r="B8" s="33">
        <f>'R1_LR'!B80</f>
        <v>1.0023442451867519</v>
      </c>
      <c r="C8" s="33">
        <f>'R2_MortalityRatio'!B80</f>
        <v>0.96137280661297364</v>
      </c>
      <c r="D8" s="43">
        <f>'R3_SimpleGompertz'!B80</f>
        <v>1.0000143896326252</v>
      </c>
      <c r="E8" s="43">
        <f>'R5_Lasso'!B80</f>
        <v>0.98053957467091968</v>
      </c>
      <c r="F8" s="43">
        <f>'R4_GompertzNetwork'!B80</f>
        <v>0.98053888755426322</v>
      </c>
    </row>
    <row r="9" spans="1:12" x14ac:dyDescent="0.25">
      <c r="A9" s="31">
        <v>44155</v>
      </c>
      <c r="B9" s="33">
        <f>'R1_LR'!B81</f>
        <v>1.0773500905992632</v>
      </c>
      <c r="C9" s="33">
        <f>'R2_MortalityRatio'!B81</f>
        <v>1.077567281130603</v>
      </c>
      <c r="D9" s="43">
        <f>'R3_SimpleGompertz'!B81</f>
        <v>1.1208792047326102</v>
      </c>
      <c r="E9" s="43">
        <f>'R5_Lasso'!B81</f>
        <v>1.0672124027879513</v>
      </c>
      <c r="F9" s="43">
        <f>'R4_GompertzNetwork'!B81</f>
        <v>1.0672123833202818</v>
      </c>
    </row>
    <row r="10" spans="1:12" x14ac:dyDescent="0.25">
      <c r="A10" s="31">
        <v>44162</v>
      </c>
      <c r="B10" s="33">
        <f>'R1_LR'!B82</f>
        <v>1.0347401799173523</v>
      </c>
      <c r="C10" s="33">
        <f>'R2_MortalityRatio'!B82</f>
        <v>1.002451246658447</v>
      </c>
      <c r="D10" s="43">
        <f>'R3_SimpleGompertz'!B82</f>
        <v>1.0427439435232335</v>
      </c>
      <c r="E10" s="43">
        <f>'R5_Lasso'!B82</f>
        <v>1.0644918918716757</v>
      </c>
      <c r="F10" s="43">
        <f>'R4_GompertzNetwork'!B82</f>
        <v>1.0644935189675488</v>
      </c>
    </row>
    <row r="11" spans="1:12" x14ac:dyDescent="0.25">
      <c r="A11" s="31">
        <v>44169</v>
      </c>
      <c r="B11" s="33">
        <f>'R1_LR'!B83</f>
        <v>0.99959667660393559</v>
      </c>
      <c r="C11" s="33">
        <f>'R2_MortalityRatio'!B83</f>
        <v>1.0154627706108661</v>
      </c>
      <c r="D11" s="43">
        <f>'R3_SimpleGompertz'!B83</f>
        <v>1.0562784548948529</v>
      </c>
      <c r="E11" s="43">
        <f>'R5_Lasso'!B83</f>
        <v>1.0180698157576094</v>
      </c>
      <c r="F11" s="43">
        <f>'R4_GompertzNetwork'!B83</f>
        <v>1.018070158134442</v>
      </c>
    </row>
    <row r="12" spans="1:12" x14ac:dyDescent="0.25">
      <c r="A12" s="31">
        <v>44176</v>
      </c>
      <c r="B12" s="33">
        <f>'R1_LR'!B84</f>
        <v>1.0375998342107473</v>
      </c>
      <c r="C12" s="33">
        <f>'R2_MortalityRatio'!B84</f>
        <v>1.0055831159281765</v>
      </c>
      <c r="D12" s="43">
        <f>'R3_SimpleGompertz'!B84</f>
        <v>1.046001695682057</v>
      </c>
      <c r="E12" s="43">
        <f>'R5_Lasso'!B84</f>
        <v>1.0148697605742421</v>
      </c>
      <c r="F12" s="43">
        <f>'R4_GompertzNetwork'!B84</f>
        <v>1.0148692975381428</v>
      </c>
      <c r="G12" s="33">
        <f>'R4_GompertzNetwork'!C84</f>
        <v>0.89962062286689792</v>
      </c>
      <c r="H12" s="33">
        <f>'R4_GompertzNetwork'!D84</f>
        <v>1.1639852134946802</v>
      </c>
    </row>
    <row r="13" spans="1:12" x14ac:dyDescent="0.25">
      <c r="A13" s="31">
        <v>44183</v>
      </c>
      <c r="B13" s="33">
        <f>'R1_LR'!B85</f>
        <v>1.0280848409594887</v>
      </c>
      <c r="C13" s="33">
        <f>'R2_MortalityRatio'!B85</f>
        <v>0.98145898270036158</v>
      </c>
      <c r="D13" s="43">
        <f>'R3_SimpleGompertz'!B85</f>
        <v>1.0209079129171559</v>
      </c>
      <c r="E13" s="43">
        <f>'R5_Lasso'!B85</f>
        <v>1.0221891848579543</v>
      </c>
      <c r="F13" s="43">
        <f>'R4_GompertzNetwork'!B85</f>
        <v>1.0221887298625107</v>
      </c>
      <c r="G13" s="33">
        <f>'R4_GompertzNetwork'!C85</f>
        <v>0.90610885961093268</v>
      </c>
      <c r="H13" s="33">
        <f>'R4_GompertzNetwork'!D85</f>
        <v>1.1723800984492316</v>
      </c>
    </row>
    <row r="14" spans="1:12" x14ac:dyDescent="0.25">
      <c r="A14" s="31">
        <v>44190</v>
      </c>
      <c r="B14" s="33">
        <f>'R1_LR'!B86</f>
        <v>1.0977354916166937</v>
      </c>
      <c r="C14" s="33">
        <f>'R2_MortalityRatio'!B86</f>
        <v>1.0770290357354324</v>
      </c>
      <c r="D14" s="43">
        <f>'R3_SimpleGompertz'!B86</f>
        <v>1.1203193250099663</v>
      </c>
      <c r="E14" s="43">
        <f>'R5_Lasso'!B86</f>
        <v>1.1047955906079867</v>
      </c>
      <c r="F14" s="43">
        <f>'R4_GompertzNetwork'!B86</f>
        <v>1.104795216851042</v>
      </c>
      <c r="G14" s="33">
        <f>'R4_GompertzNetwork'!C86</f>
        <v>0.97933454439392909</v>
      </c>
      <c r="H14" s="33">
        <f>'R4_GompertzNetwork'!D86</f>
        <v>1.2671240518101592</v>
      </c>
    </row>
    <row r="15" spans="1:12" x14ac:dyDescent="0.25">
      <c r="A15" s="31">
        <v>44197</v>
      </c>
      <c r="B15" s="33">
        <f>'R1_LR'!B87</f>
        <v>0.98958696041172789</v>
      </c>
      <c r="C15" s="33">
        <f>'R2_MortalityRatio'!B87</f>
        <v>0.92434675863883864</v>
      </c>
      <c r="D15" s="43">
        <f>'R3_SimpleGompertz'!B87</f>
        <v>0.96150011035338112</v>
      </c>
      <c r="E15" s="43">
        <f>'R5_Lasso'!B87</f>
        <v>0.99218295221284991</v>
      </c>
      <c r="F15" s="43">
        <f>'R4_GompertzNetwork'!B87</f>
        <v>0.99218366602947827</v>
      </c>
      <c r="G15" s="33">
        <f>'R4_GompertzNetwork'!C87</f>
        <v>0.87951117429311565</v>
      </c>
      <c r="H15" s="33">
        <f>'R4_GompertzNetwork'!D87</f>
        <v>1.137966355993592</v>
      </c>
    </row>
    <row r="16" spans="1:12" x14ac:dyDescent="0.25">
      <c r="A16" s="31">
        <v>44204</v>
      </c>
      <c r="B16" s="33">
        <f>'R1_LR'!B88</f>
        <v>0.80789328153093731</v>
      </c>
      <c r="C16" s="33">
        <f>'R2_MortalityRatio'!B88</f>
        <v>0.78748117976992715</v>
      </c>
      <c r="D16" s="43">
        <f>'R3_SimpleGompertz'!B88</f>
        <v>0.81913333299828772</v>
      </c>
      <c r="E16" s="43">
        <f>'R5_Lasso'!B88</f>
        <v>0.84425269268769298</v>
      </c>
      <c r="F16" s="43">
        <f>'R4_GompertzNetwork'!B88</f>
        <v>0.84425376904239557</v>
      </c>
      <c r="G16" s="33">
        <f>'R4_GompertzNetwork'!C88</f>
        <v>0.74838021349749284</v>
      </c>
      <c r="H16" s="33">
        <f>'R4_GompertzNetwork'!D88</f>
        <v>0.96830094868996408</v>
      </c>
    </row>
    <row r="17" spans="1:8" x14ac:dyDescent="0.25">
      <c r="A17" s="31">
        <v>44211</v>
      </c>
      <c r="B17" s="33">
        <f>'R1_LR'!B89</f>
        <v>0.74217006687360798</v>
      </c>
      <c r="C17" s="33">
        <f>'R2_MortalityRatio'!B89</f>
        <v>0.76097011355271438</v>
      </c>
      <c r="D17" s="43">
        <f>'R3_SimpleGompertz'!B89</f>
        <v>0.79155667645115801</v>
      </c>
      <c r="E17" s="43">
        <f>'R5_Lasso'!B89</f>
        <v>0.80223636990748937</v>
      </c>
      <c r="F17" s="43">
        <f>'R4_GompertzNetwork'!B89</f>
        <v>0.80223721690069538</v>
      </c>
      <c r="G17" s="33">
        <f>'R4_GompertzNetwork'!C89</f>
        <v>0.71113506587096798</v>
      </c>
      <c r="H17" s="33">
        <f>'R4_GompertzNetwork'!D89</f>
        <v>0.92011085610010612</v>
      </c>
    </row>
    <row r="18" spans="1:8" x14ac:dyDescent="0.25">
      <c r="A18" s="31">
        <v>44218</v>
      </c>
      <c r="B18" s="33">
        <f>'R1_LR'!B90</f>
        <v>0.78352999497156517</v>
      </c>
      <c r="C18" s="33">
        <f>'R2_MortalityRatio'!B90</f>
        <v>0.78948688719016114</v>
      </c>
      <c r="D18" s="43">
        <f>'R3_SimpleGompertz'!B90</f>
        <v>0.82121965816562137</v>
      </c>
      <c r="E18" s="43">
        <f>'R5_Lasso'!B90</f>
        <v>0.8280859842952929</v>
      </c>
      <c r="F18" s="43">
        <f>'R4_GompertzNetwork'!B90</f>
        <v>0.82808621052124742</v>
      </c>
      <c r="G18" s="33">
        <f>'R4_GompertzNetwork'!C90</f>
        <v>0.73404864478976417</v>
      </c>
      <c r="H18" s="33">
        <f>'R4_GompertzNetwork'!D90</f>
        <v>0.94975787215530427</v>
      </c>
    </row>
    <row r="19" spans="1:8" x14ac:dyDescent="0.25">
      <c r="A19" s="31">
        <v>44225</v>
      </c>
      <c r="B19" s="33">
        <f>'R1_LR'!B91</f>
        <v>0.72712883224924107</v>
      </c>
      <c r="C19" s="33">
        <f>'R2_MortalityRatio'!B91</f>
        <v>0.72435109751989113</v>
      </c>
      <c r="D19" s="43">
        <f>'R3_SimpleGompertz'!B91</f>
        <v>0.75346578942469222</v>
      </c>
      <c r="E19" s="43">
        <f>'R5_Lasso'!B91</f>
        <v>0.78807250568176068</v>
      </c>
      <c r="F19" s="43">
        <f>'R4_GompertzNetwork'!B91</f>
        <v>0.78807418980219113</v>
      </c>
      <c r="G19" s="33">
        <f>'R4_GompertzNetwork'!C91</f>
        <v>0.69858039376595416</v>
      </c>
      <c r="H19" s="33">
        <f>'R4_GompertzNetwork'!D91</f>
        <v>0.90386683910109566</v>
      </c>
    </row>
    <row r="20" spans="1:8" x14ac:dyDescent="0.25">
      <c r="A20" s="31">
        <v>44232</v>
      </c>
      <c r="B20" s="33">
        <f>'R1_LR'!B92</f>
        <v>0.70770112163499788</v>
      </c>
      <c r="C20" s="33">
        <f>'R2_MortalityRatio'!B92</f>
        <v>0.73604235205381408</v>
      </c>
      <c r="D20" s="43">
        <f>'R3_SimpleGompertz'!B92</f>
        <v>0.76562696424299281</v>
      </c>
      <c r="E20" s="43">
        <f>'R5_Lasso'!B92</f>
        <v>0.77157242833390849</v>
      </c>
      <c r="F20" s="43">
        <f>'R4_GompertzNetwork'!B92</f>
        <v>0.77157297286877347</v>
      </c>
      <c r="G20" s="33">
        <f>'R4_GompertzNetwork'!C92</f>
        <v>0.68395305693379915</v>
      </c>
      <c r="H20" s="33">
        <f>'R4_GompertzNetwork'!D92</f>
        <v>0.88494107933896793</v>
      </c>
    </row>
    <row r="21" spans="1:8" x14ac:dyDescent="0.25">
      <c r="A21" s="31">
        <v>44239</v>
      </c>
      <c r="B21" s="33">
        <f>'R1_LR'!B93</f>
        <v>0.64394744514338698</v>
      </c>
      <c r="C21" s="33">
        <f>'R2_MortalityRatio'!B93</f>
        <v>0.64246012079617565</v>
      </c>
      <c r="D21" s="43">
        <f>'R3_SimpleGompertz'!B93</f>
        <v>0.66828327277612876</v>
      </c>
      <c r="E21" s="43">
        <f>'R5_Lasso'!B93</f>
        <v>0.68366160126855102</v>
      </c>
      <c r="F21" s="43">
        <f>'R4_GompertzNetwork'!B93</f>
        <v>0.68366257092579252</v>
      </c>
      <c r="G21" s="33">
        <f>'R4_GompertzNetwork'!C93</f>
        <v>0.60602577039131544</v>
      </c>
      <c r="H21" s="33">
        <f>'R4_GompertzNetwork'!D93</f>
        <v>0.78411390068431175</v>
      </c>
    </row>
    <row r="22" spans="1:8" x14ac:dyDescent="0.25">
      <c r="A22" s="31">
        <f>'R1_LR'!A94</f>
        <v>44246</v>
      </c>
      <c r="B22" s="33">
        <f>'R1_LR'!B94</f>
        <v>0.56268763897582774</v>
      </c>
      <c r="C22" s="33">
        <f>'R2_MortalityRatio'!B94</f>
        <v>0.55104564877957285</v>
      </c>
      <c r="D22" s="43">
        <f>'R3_SimpleGompertz'!B94</f>
        <v>0.57319447183600214</v>
      </c>
      <c r="E22" s="43">
        <f>'R5_Lasso'!B94</f>
        <v>0.59429631481493972</v>
      </c>
      <c r="F22" s="43">
        <f>'R4_GompertzNetwork'!B94</f>
        <v>0.59429711844051725</v>
      </c>
      <c r="G22" s="33">
        <f>'R4_GompertzNetwork'!C94</f>
        <v>0.5268086690142153</v>
      </c>
      <c r="H22" s="33">
        <f>'R4_GompertzNetwork'!D94</f>
        <v>0.68161787923361616</v>
      </c>
    </row>
    <row r="23" spans="1:8" x14ac:dyDescent="0.25">
      <c r="A23" s="31">
        <f>'R1_LR'!A95</f>
        <v>44253</v>
      </c>
      <c r="B23" s="33">
        <f>'R1_LR'!B95</f>
        <v>0.52594934814298655</v>
      </c>
      <c r="C23" s="33">
        <f>'R2_MortalityRatio'!B95</f>
        <v>0.50971020920491106</v>
      </c>
      <c r="D23" s="43">
        <f>'R3_SimpleGompertz'!B95</f>
        <v>0.53019758853317267</v>
      </c>
      <c r="E23" s="43">
        <f>'R5_Lasso'!B95</f>
        <v>0.54906449170679617</v>
      </c>
      <c r="F23" s="43">
        <f>'R4_GompertzNetwork'!B95</f>
        <v>0.54906517044107894</v>
      </c>
      <c r="G23" s="33">
        <f>'R4_GompertzNetwork'!C95</f>
        <v>0.48671326625501565</v>
      </c>
      <c r="H23" s="33">
        <f>'R4_GompertzNetwork'!D95</f>
        <v>0.62973994896552887</v>
      </c>
    </row>
    <row r="24" spans="1:8" x14ac:dyDescent="0.25">
      <c r="A24" s="31">
        <f>'R1_LR'!A96</f>
        <v>44260</v>
      </c>
      <c r="B24" s="33">
        <f>'R1_LR'!B96</f>
        <v>0.45846772111063927</v>
      </c>
      <c r="C24" s="33">
        <f>'R2_MortalityRatio'!B96</f>
        <v>0.49092384728464089</v>
      </c>
      <c r="D24" s="43">
        <f>'R3_SimpleGompertz'!B96</f>
        <v>0.51065612436870988</v>
      </c>
      <c r="E24" s="43">
        <f>'R5_Lasso'!B96</f>
        <v>0.48917712494511834</v>
      </c>
      <c r="F24" s="43">
        <f>'R4_GompertzNetwork'!B96</f>
        <v>0.48917752264267683</v>
      </c>
      <c r="G24" s="33">
        <f>'R4_GompertzNetwork'!C96</f>
        <v>0.43362646665912291</v>
      </c>
      <c r="H24" s="33">
        <f>'R4_GompertzNetwork'!D96</f>
        <v>0.56105294003007788</v>
      </c>
    </row>
    <row r="25" spans="1:8" x14ac:dyDescent="0.25">
      <c r="A25" s="31">
        <f>'R1_LR'!A97</f>
        <v>44267</v>
      </c>
      <c r="B25" s="33">
        <f>'R1_LR'!B97</f>
        <v>0.37066086563167033</v>
      </c>
      <c r="C25" s="33">
        <f>'R2_MortalityRatio'!B97</f>
        <v>0.34650776639979741</v>
      </c>
      <c r="D25" s="43">
        <f>'R3_SimpleGompertz'!B97</f>
        <v>0.36043535882823835</v>
      </c>
      <c r="E25" s="43">
        <f>'R5_Lasso'!B97</f>
        <v>0.40229452145399291</v>
      </c>
      <c r="F25" s="43">
        <f>'R4_GompertzNetwork'!B97</f>
        <v>0.40229564994519129</v>
      </c>
      <c r="G25" s="33">
        <f>'R4_GompertzNetwork'!C97</f>
        <v>0.35661090946219537</v>
      </c>
      <c r="H25" s="33">
        <f>'R4_GompertzNetwork'!D97</f>
        <v>0.46140541360877579</v>
      </c>
    </row>
    <row r="28" spans="1:8" x14ac:dyDescent="0.25">
      <c r="A28" s="54"/>
    </row>
    <row r="30" spans="1:8" x14ac:dyDescent="0.25">
      <c r="A30" s="54"/>
    </row>
    <row r="31" spans="1:8" x14ac:dyDescent="0.25">
      <c r="A31" s="54"/>
    </row>
  </sheetData>
  <hyperlinks>
    <hyperlink ref="A1" location="Contents!A1" display="&lt;&lt; Click to go back to &quot;Contents&quot;" xr:uid="{A471E4E7-9D85-465F-A6F0-6E01A84E3631}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D754-746F-4C2E-842B-8FA890F34DEF}">
  <sheetPr codeName="Sheet14"/>
  <dimension ref="A2:Y199"/>
  <sheetViews>
    <sheetView workbookViewId="0">
      <selection activeCell="F74" sqref="F74"/>
    </sheetView>
  </sheetViews>
  <sheetFormatPr defaultRowHeight="15" x14ac:dyDescent="0.25"/>
  <cols>
    <col min="1" max="1" width="17.28515625" customWidth="1"/>
    <col min="2" max="2" width="12" bestFit="1" customWidth="1"/>
    <col min="7" max="7" width="12" bestFit="1" customWidth="1"/>
    <col min="8" max="8" width="12.7109375" bestFit="1" customWidth="1"/>
    <col min="9" max="10" width="12" bestFit="1" customWidth="1"/>
    <col min="12" max="12" width="19.28515625" customWidth="1"/>
    <col min="20" max="20" width="12" bestFit="1" customWidth="1"/>
    <col min="21" max="21" width="11" bestFit="1" customWidth="1"/>
  </cols>
  <sheetData>
    <row r="2" spans="1:12" x14ac:dyDescent="0.25">
      <c r="A2" s="30" t="s">
        <v>50</v>
      </c>
    </row>
    <row r="4" spans="1:12" x14ac:dyDescent="0.25">
      <c r="A4" s="40" t="s">
        <v>55</v>
      </c>
      <c r="B4" s="40"/>
    </row>
    <row r="6" spans="1:12" x14ac:dyDescent="0.25">
      <c r="A6" t="s">
        <v>51</v>
      </c>
    </row>
    <row r="7" spans="1:12" x14ac:dyDescent="0.25">
      <c r="A7" t="s">
        <v>57</v>
      </c>
      <c r="B7" s="39">
        <v>0</v>
      </c>
      <c r="C7" s="39">
        <v>0</v>
      </c>
      <c r="D7" s="39">
        <v>0</v>
      </c>
      <c r="E7" s="39">
        <v>10.815534532074436</v>
      </c>
      <c r="G7" t="s">
        <v>54</v>
      </c>
    </row>
    <row r="9" spans="1:12" x14ac:dyDescent="0.25">
      <c r="A9" s="45" t="s">
        <v>53</v>
      </c>
    </row>
    <row r="10" spans="1:12" x14ac:dyDescent="0.25">
      <c r="A10" s="45"/>
    </row>
    <row r="11" spans="1:12" x14ac:dyDescent="0.25">
      <c r="B11" s="44" t="s">
        <v>39</v>
      </c>
      <c r="C11" s="44" t="s">
        <v>40</v>
      </c>
      <c r="D11" s="44" t="s">
        <v>41</v>
      </c>
      <c r="E11" s="44" t="s">
        <v>42</v>
      </c>
      <c r="F11" s="30" t="s">
        <v>43</v>
      </c>
      <c r="G11" s="44" t="s">
        <v>44</v>
      </c>
      <c r="H11" s="30" t="s">
        <v>48</v>
      </c>
      <c r="I11" s="44" t="s">
        <v>45</v>
      </c>
      <c r="L11" s="30" t="s">
        <v>59</v>
      </c>
    </row>
    <row r="12" spans="1:12" x14ac:dyDescent="0.25">
      <c r="A12" s="6">
        <v>44120</v>
      </c>
      <c r="B12" t="e">
        <f>#REF!</f>
        <v>#REF!</v>
      </c>
      <c r="C12" t="e">
        <f>#REF!</f>
        <v>#REF!</v>
      </c>
      <c r="D12" t="e">
        <f>#REF!</f>
        <v>#REF!</v>
      </c>
      <c r="E12" t="e">
        <f>#REF!</f>
        <v>#REF!</v>
      </c>
      <c r="F12" t="e">
        <f>#REF!</f>
        <v>#REF!</v>
      </c>
      <c r="G12" t="e">
        <f>(B12*B$7+C12*C$7+D12*D$7+E12*E$7)/SUM(B$7:E$7)</f>
        <v>#REF!</v>
      </c>
      <c r="H12" t="e">
        <f>G12-F12</f>
        <v>#REF!</v>
      </c>
      <c r="I12" t="e">
        <f>ABS(G12-F12)</f>
        <v>#REF!</v>
      </c>
      <c r="L12" s="49" t="e">
        <f t="shared" ref="L12:L19" si="0">I12/F12</f>
        <v>#REF!</v>
      </c>
    </row>
    <row r="13" spans="1:12" x14ac:dyDescent="0.25">
      <c r="A13" s="6">
        <v>44127</v>
      </c>
      <c r="B13" t="e">
        <f>#REF!</f>
        <v>#REF!</v>
      </c>
      <c r="C13" t="e">
        <f>#REF!</f>
        <v>#REF!</v>
      </c>
      <c r="D13" t="e">
        <f>#REF!</f>
        <v>#REF!</v>
      </c>
      <c r="E13" t="e">
        <f>#REF!</f>
        <v>#REF!</v>
      </c>
      <c r="F13" t="e">
        <f>#REF!</f>
        <v>#REF!</v>
      </c>
      <c r="G13" t="e">
        <f t="shared" ref="G13:G19" si="1">(B13*B$7+C13*C$7+D13*D$7+E13*E$7)/SUM(B$7:E$7)</f>
        <v>#REF!</v>
      </c>
      <c r="H13" t="e">
        <f t="shared" ref="H13:H19" si="2">G13-F13</f>
        <v>#REF!</v>
      </c>
      <c r="I13" t="e">
        <f t="shared" ref="I13:I19" si="3">ABS(G13-F13)</f>
        <v>#REF!</v>
      </c>
      <c r="L13" s="49" t="e">
        <f t="shared" si="0"/>
        <v>#REF!</v>
      </c>
    </row>
    <row r="14" spans="1:12" x14ac:dyDescent="0.25">
      <c r="A14" s="6">
        <v>44134</v>
      </c>
      <c r="B14" t="e">
        <f>#REF!</f>
        <v>#REF!</v>
      </c>
      <c r="C14" t="e">
        <f>#REF!</f>
        <v>#REF!</v>
      </c>
      <c r="D14" t="e">
        <f>#REF!</f>
        <v>#REF!</v>
      </c>
      <c r="E14" t="e">
        <f>#REF!</f>
        <v>#REF!</v>
      </c>
      <c r="F14" t="e">
        <f>#REF!</f>
        <v>#REF!</v>
      </c>
      <c r="G14" t="e">
        <f t="shared" si="1"/>
        <v>#REF!</v>
      </c>
      <c r="H14" t="e">
        <f t="shared" si="2"/>
        <v>#REF!</v>
      </c>
      <c r="I14" t="e">
        <f t="shared" si="3"/>
        <v>#REF!</v>
      </c>
      <c r="L14" s="49" t="e">
        <f t="shared" si="0"/>
        <v>#REF!</v>
      </c>
    </row>
    <row r="15" spans="1:12" x14ac:dyDescent="0.25">
      <c r="A15" s="6">
        <v>44141</v>
      </c>
      <c r="B15" t="e">
        <f>#REF!</f>
        <v>#REF!</v>
      </c>
      <c r="C15" t="e">
        <f>#REF!</f>
        <v>#REF!</v>
      </c>
      <c r="D15" t="e">
        <f>#REF!</f>
        <v>#REF!</v>
      </c>
      <c r="E15" t="e">
        <f>#REF!</f>
        <v>#REF!</v>
      </c>
      <c r="F15" t="e">
        <f>#REF!</f>
        <v>#REF!</v>
      </c>
      <c r="G15" t="e">
        <f t="shared" si="1"/>
        <v>#REF!</v>
      </c>
      <c r="H15" t="e">
        <f t="shared" si="2"/>
        <v>#REF!</v>
      </c>
      <c r="I15" t="e">
        <f t="shared" si="3"/>
        <v>#REF!</v>
      </c>
      <c r="L15" s="49" t="e">
        <f t="shared" si="0"/>
        <v>#REF!</v>
      </c>
    </row>
    <row r="16" spans="1:12" x14ac:dyDescent="0.25">
      <c r="A16" s="6">
        <v>44148</v>
      </c>
      <c r="B16" t="e">
        <f>#REF!</f>
        <v>#REF!</v>
      </c>
      <c r="C16" t="e">
        <f>#REF!</f>
        <v>#REF!</v>
      </c>
      <c r="D16" t="e">
        <f>#REF!</f>
        <v>#REF!</v>
      </c>
      <c r="E16" t="e">
        <f>#REF!</f>
        <v>#REF!</v>
      </c>
      <c r="F16" t="e">
        <f>#REF!</f>
        <v>#REF!</v>
      </c>
      <c r="G16" t="e">
        <f t="shared" si="1"/>
        <v>#REF!</v>
      </c>
      <c r="H16" t="e">
        <f t="shared" si="2"/>
        <v>#REF!</v>
      </c>
      <c r="I16" t="e">
        <f t="shared" si="3"/>
        <v>#REF!</v>
      </c>
      <c r="L16" s="49" t="e">
        <f t="shared" si="0"/>
        <v>#REF!</v>
      </c>
    </row>
    <row r="17" spans="1:12" x14ac:dyDescent="0.25">
      <c r="A17" s="6">
        <v>44155</v>
      </c>
      <c r="B17" t="e">
        <f>#REF!</f>
        <v>#REF!</v>
      </c>
      <c r="C17" t="e">
        <f>#REF!</f>
        <v>#REF!</v>
      </c>
      <c r="D17" t="e">
        <f>#REF!</f>
        <v>#REF!</v>
      </c>
      <c r="E17" t="e">
        <f>#REF!</f>
        <v>#REF!</v>
      </c>
      <c r="F17" t="e">
        <f>#REF!</f>
        <v>#REF!</v>
      </c>
      <c r="G17" t="e">
        <f t="shared" si="1"/>
        <v>#REF!</v>
      </c>
      <c r="H17" t="e">
        <f t="shared" si="2"/>
        <v>#REF!</v>
      </c>
      <c r="I17" t="e">
        <f t="shared" si="3"/>
        <v>#REF!</v>
      </c>
      <c r="L17" s="49" t="e">
        <f t="shared" si="0"/>
        <v>#REF!</v>
      </c>
    </row>
    <row r="18" spans="1:12" x14ac:dyDescent="0.25">
      <c r="A18" s="6">
        <v>44162</v>
      </c>
      <c r="B18" t="e">
        <f>#REF!</f>
        <v>#REF!</v>
      </c>
      <c r="C18" t="e">
        <f>#REF!</f>
        <v>#REF!</v>
      </c>
      <c r="D18" t="e">
        <f>#REF!</f>
        <v>#REF!</v>
      </c>
      <c r="E18" t="e">
        <f>#REF!</f>
        <v>#REF!</v>
      </c>
      <c r="F18" t="e">
        <f>#REF!</f>
        <v>#REF!</v>
      </c>
      <c r="G18" t="e">
        <f t="shared" si="1"/>
        <v>#REF!</v>
      </c>
      <c r="H18" t="e">
        <f t="shared" si="2"/>
        <v>#REF!</v>
      </c>
      <c r="I18" t="e">
        <f t="shared" si="3"/>
        <v>#REF!</v>
      </c>
      <c r="L18" s="49" t="e">
        <f t="shared" si="0"/>
        <v>#REF!</v>
      </c>
    </row>
    <row r="19" spans="1:12" x14ac:dyDescent="0.25">
      <c r="A19" s="6">
        <v>44169</v>
      </c>
      <c r="B19" t="e">
        <f>#REF!</f>
        <v>#REF!</v>
      </c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 t="e">
        <f t="shared" si="1"/>
        <v>#REF!</v>
      </c>
      <c r="H19" t="e">
        <f t="shared" si="2"/>
        <v>#REF!</v>
      </c>
      <c r="I19" t="e">
        <f t="shared" si="3"/>
        <v>#REF!</v>
      </c>
      <c r="L19" s="49" t="e">
        <f t="shared" si="0"/>
        <v>#REF!</v>
      </c>
    </row>
    <row r="21" spans="1:12" x14ac:dyDescent="0.25">
      <c r="G21" t="e">
        <f>#REF!</f>
        <v>#REF!</v>
      </c>
      <c r="I21" t="e">
        <f>SUM(I12:I19)/COUNT(I12:I19)</f>
        <v>#REF!</v>
      </c>
      <c r="L21" s="35" t="e">
        <f>AVERAGE(L12:L19)</f>
        <v>#REF!</v>
      </c>
    </row>
    <row r="23" spans="1:12" x14ac:dyDescent="0.25">
      <c r="A23" s="45" t="s">
        <v>52</v>
      </c>
    </row>
    <row r="25" spans="1:12" x14ac:dyDescent="0.25">
      <c r="B25" s="44" t="s">
        <v>39</v>
      </c>
      <c r="C25" s="44" t="s">
        <v>40</v>
      </c>
      <c r="D25" s="44" t="s">
        <v>41</v>
      </c>
      <c r="E25" s="44" t="s">
        <v>42</v>
      </c>
      <c r="F25" s="30" t="s">
        <v>43</v>
      </c>
      <c r="G25" s="30" t="s">
        <v>44</v>
      </c>
      <c r="H25" s="30" t="s">
        <v>48</v>
      </c>
      <c r="I25" s="30" t="s">
        <v>45</v>
      </c>
      <c r="L25" s="30" t="s">
        <v>59</v>
      </c>
    </row>
    <row r="26" spans="1:12" x14ac:dyDescent="0.25">
      <c r="A26" s="6">
        <v>44176</v>
      </c>
      <c r="B26" t="e">
        <f>#REF!</f>
        <v>#REF!</v>
      </c>
      <c r="C26" t="e">
        <f>#REF!</f>
        <v>#REF!</v>
      </c>
      <c r="D26" t="e">
        <f>#REF!</f>
        <v>#REF!</v>
      </c>
      <c r="E26" t="e">
        <f>#REF!</f>
        <v>#REF!</v>
      </c>
      <c r="F26" t="e">
        <f>#REF!</f>
        <v>#REF!</v>
      </c>
      <c r="G26" s="47" t="e">
        <f>(B26*B$7+C26*C$7+D26*D$7+E26*E$7)/SUM(B$7:E$7)</f>
        <v>#REF!</v>
      </c>
      <c r="H26" t="e">
        <f>G26-F26</f>
        <v>#REF!</v>
      </c>
      <c r="I26" t="e">
        <f>ABS(G26-F26)</f>
        <v>#REF!</v>
      </c>
      <c r="L26" s="49" t="e">
        <f>I26/F26</f>
        <v>#REF!</v>
      </c>
    </row>
    <row r="27" spans="1:12" x14ac:dyDescent="0.25">
      <c r="A27" s="6">
        <v>44183</v>
      </c>
      <c r="B27" t="e">
        <f>#REF!</f>
        <v>#REF!</v>
      </c>
      <c r="C27" t="e">
        <f>#REF!</f>
        <v>#REF!</v>
      </c>
      <c r="D27" t="e">
        <f>#REF!</f>
        <v>#REF!</v>
      </c>
      <c r="E27" t="e">
        <f>#REF!</f>
        <v>#REF!</v>
      </c>
      <c r="F27" t="e">
        <f>#REF!</f>
        <v>#REF!</v>
      </c>
      <c r="G27" s="47" t="e">
        <f>(B27*B$7+C27*C$7+D27*D$7+E27*E$7)/SUM(B$7:E$7)</f>
        <v>#REF!</v>
      </c>
      <c r="H27" t="e">
        <f>G27-F27</f>
        <v>#REF!</v>
      </c>
      <c r="I27" t="e">
        <f>ABS(F27-G27)</f>
        <v>#REF!</v>
      </c>
      <c r="L27" s="49" t="e">
        <f>I27/F27</f>
        <v>#REF!</v>
      </c>
    </row>
    <row r="28" spans="1:12" x14ac:dyDescent="0.25">
      <c r="A28" s="6">
        <v>44190</v>
      </c>
      <c r="B28" t="e">
        <f>#REF!</f>
        <v>#REF!</v>
      </c>
      <c r="C28" t="e">
        <f>#REF!</f>
        <v>#REF!</v>
      </c>
      <c r="D28" t="e">
        <f>#REF!</f>
        <v>#REF!</v>
      </c>
      <c r="E28" t="e">
        <f>#REF!</f>
        <v>#REF!</v>
      </c>
      <c r="F28" t="e">
        <f>#REF!</f>
        <v>#REF!</v>
      </c>
      <c r="G28" s="47" t="e">
        <f>(B28*B$7+C28*C$7+D28*D$7+E28*E$7)/SUM(B$7:E$7)</f>
        <v>#REF!</v>
      </c>
      <c r="H28" t="e">
        <f>G28-F28</f>
        <v>#REF!</v>
      </c>
      <c r="I28" t="e">
        <f>ABS(F28-G28)</f>
        <v>#REF!</v>
      </c>
      <c r="L28" s="49" t="e">
        <f>I28/F28</f>
        <v>#REF!</v>
      </c>
    </row>
    <row r="29" spans="1:12" x14ac:dyDescent="0.25">
      <c r="A29" s="6">
        <v>44197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s="47" t="e">
        <f>(B29*B$7+C29*C$7+D29*D$7+E29*E$7)/SUM(B$7:E$7)</f>
        <v>#REF!</v>
      </c>
      <c r="H29" t="e">
        <f>G29-F29</f>
        <v>#REF!</v>
      </c>
      <c r="I29" t="e">
        <f>ABS(F29-G29)</f>
        <v>#REF!</v>
      </c>
      <c r="L29" s="49" t="e">
        <f>I29/F29</f>
        <v>#REF!</v>
      </c>
    </row>
    <row r="31" spans="1:12" x14ac:dyDescent="0.25">
      <c r="G31" t="s">
        <v>46</v>
      </c>
      <c r="I31" t="e">
        <f>SUM(I26:I29)/COUNT(I26:I29)</f>
        <v>#REF!</v>
      </c>
      <c r="L31" s="35" t="e">
        <f>AVERAGE(L26:L29)</f>
        <v>#REF!</v>
      </c>
    </row>
    <row r="34" spans="1:23" x14ac:dyDescent="0.25">
      <c r="A34" s="45" t="s">
        <v>49</v>
      </c>
    </row>
    <row r="35" spans="1:23" x14ac:dyDescent="0.25">
      <c r="B35" s="44" t="s">
        <v>39</v>
      </c>
      <c r="C35" s="44" t="s">
        <v>40</v>
      </c>
      <c r="D35" s="44" t="s">
        <v>41</v>
      </c>
      <c r="E35" s="44" t="s">
        <v>42</v>
      </c>
      <c r="F35" s="30" t="s">
        <v>43</v>
      </c>
      <c r="G35" s="30" t="s">
        <v>44</v>
      </c>
      <c r="H35" s="30" t="s">
        <v>48</v>
      </c>
      <c r="I35" s="30"/>
      <c r="J35" s="28"/>
    </row>
    <row r="36" spans="1:23" x14ac:dyDescent="0.25">
      <c r="A36" s="6">
        <v>44204</v>
      </c>
      <c r="B36" t="e">
        <f>#REF!</f>
        <v>#REF!</v>
      </c>
      <c r="C36" t="e">
        <f>#REF!</f>
        <v>#REF!</v>
      </c>
      <c r="D36" t="e">
        <f>#REF!</f>
        <v>#REF!</v>
      </c>
      <c r="E36" t="e">
        <f>#REF!</f>
        <v>#REF!</v>
      </c>
      <c r="F36" t="e">
        <f>#REF!</f>
        <v>#REF!</v>
      </c>
      <c r="G36" s="47" t="e">
        <f>(B36*B$7+C36*C$7+D36*D$7+E36*E$7)/SUM(B$7:E$7)</f>
        <v>#REF!</v>
      </c>
      <c r="H36" t="e">
        <f>G36-F36</f>
        <v>#REF!</v>
      </c>
    </row>
    <row r="39" spans="1:23" x14ac:dyDescent="0.25">
      <c r="A39" s="40" t="s">
        <v>56</v>
      </c>
      <c r="B39" s="40"/>
    </row>
    <row r="41" spans="1:23" x14ac:dyDescent="0.25">
      <c r="A41" t="s">
        <v>51</v>
      </c>
    </row>
    <row r="42" spans="1:23" x14ac:dyDescent="0.25">
      <c r="A42" t="s">
        <v>57</v>
      </c>
      <c r="B42" s="39">
        <v>71.214818279090423</v>
      </c>
      <c r="C42" s="39">
        <v>62.372780143608011</v>
      </c>
      <c r="D42" s="39">
        <v>32.194780221772035</v>
      </c>
      <c r="E42" s="39">
        <v>1.4402435660584489</v>
      </c>
      <c r="G42" t="s">
        <v>54</v>
      </c>
    </row>
    <row r="44" spans="1:23" x14ac:dyDescent="0.25">
      <c r="A44" s="45" t="s">
        <v>53</v>
      </c>
    </row>
    <row r="45" spans="1:23" x14ac:dyDescent="0.25">
      <c r="A45" s="45"/>
    </row>
    <row r="46" spans="1:23" x14ac:dyDescent="0.25">
      <c r="B46" s="30" t="s">
        <v>81</v>
      </c>
      <c r="C46" s="30" t="s">
        <v>80</v>
      </c>
      <c r="D46" s="30" t="s">
        <v>72</v>
      </c>
      <c r="E46" s="30" t="s">
        <v>82</v>
      </c>
      <c r="F46" s="30" t="s">
        <v>83</v>
      </c>
      <c r="H46" s="44" t="s">
        <v>44</v>
      </c>
      <c r="I46" s="30" t="s">
        <v>48</v>
      </c>
      <c r="J46" s="44" t="s">
        <v>45</v>
      </c>
      <c r="K46" s="30"/>
      <c r="L46" s="44"/>
      <c r="M46" s="30" t="s">
        <v>59</v>
      </c>
      <c r="S46" t="s">
        <v>86</v>
      </c>
      <c r="T46" s="44" t="s">
        <v>44</v>
      </c>
      <c r="U46" s="30" t="s">
        <v>48</v>
      </c>
      <c r="V46" s="44" t="s">
        <v>45</v>
      </c>
      <c r="W46" s="30" t="s">
        <v>59</v>
      </c>
    </row>
    <row r="47" spans="1:23" x14ac:dyDescent="0.25">
      <c r="A47" s="6">
        <v>44107</v>
      </c>
      <c r="B47" s="54">
        <v>0</v>
      </c>
      <c r="C47" s="54">
        <v>0</v>
      </c>
      <c r="D47" s="54">
        <v>9.6681821864516659E-7</v>
      </c>
      <c r="E47" s="54">
        <v>1.1127755111310843E-5</v>
      </c>
      <c r="F47" s="54">
        <v>4.6494219606147468E-5</v>
      </c>
      <c r="H47" s="46">
        <f t="shared" ref="H47:H48" si="4">(B47*B$42+C47*C$42+D47*D$42+E47*E$42)</f>
        <v>4.715317776742574E-5</v>
      </c>
      <c r="I47">
        <f t="shared" ref="I47:I48" si="5">H47-F47</f>
        <v>6.5895816127827162E-7</v>
      </c>
      <c r="J47">
        <f>ABS(I47)</f>
        <v>6.5895816127827162E-7</v>
      </c>
      <c r="M47" s="49">
        <f>J47/F47</f>
        <v>1.417290508068113E-2</v>
      </c>
      <c r="S47">
        <f>F47/D47</f>
        <v>48.089929119562221</v>
      </c>
      <c r="T47">
        <f>D47*$S$58</f>
        <v>5.1235318225639362E-5</v>
      </c>
      <c r="U47">
        <f>T47-F47</f>
        <v>4.7410986194918936E-6</v>
      </c>
      <c r="V47">
        <f>ABS(U47)</f>
        <v>4.7410986194918936E-6</v>
      </c>
      <c r="W47">
        <f>V47/F47</f>
        <v>0.10197178616296261</v>
      </c>
    </row>
    <row r="48" spans="1:23" x14ac:dyDescent="0.25">
      <c r="A48" s="6">
        <v>44114</v>
      </c>
      <c r="B48" s="54">
        <v>0</v>
      </c>
      <c r="C48" s="54">
        <v>1.2804585885607415E-7</v>
      </c>
      <c r="D48" s="54">
        <v>1.0957273144645223E-6</v>
      </c>
      <c r="E48" s="54">
        <v>1.3316821690585108E-5</v>
      </c>
      <c r="F48" s="54">
        <v>6.2767196468299085E-5</v>
      </c>
      <c r="H48" s="46">
        <f t="shared" si="4"/>
        <v>6.2442743035119973E-5</v>
      </c>
      <c r="I48">
        <f t="shared" si="5"/>
        <v>-3.2445343317911188E-7</v>
      </c>
      <c r="J48">
        <f t="shared" ref="J48" si="6">ABS(I48)</f>
        <v>3.2445343317911188E-7</v>
      </c>
      <c r="M48" s="49">
        <f t="shared" ref="M48" si="7">J48/F48</f>
        <v>5.1691560470281455E-3</v>
      </c>
      <c r="S48">
        <f t="shared" ref="S48:S56" si="8">F48/D48</f>
        <v>57.283592039478521</v>
      </c>
      <c r="T48">
        <f t="shared" ref="T48:T56" si="9">D48*$S$58</f>
        <v>5.8066693989057948E-5</v>
      </c>
      <c r="U48">
        <f t="shared" ref="U48:U56" si="10">T48-F48</f>
        <v>-4.7005024792411371E-6</v>
      </c>
      <c r="V48">
        <f t="shared" ref="V48:V56" si="11">ABS(U48)</f>
        <v>4.7005024792411371E-6</v>
      </c>
      <c r="W48">
        <f t="shared" ref="W48:W56" si="12">V48/F48</f>
        <v>7.4887883221216534E-2</v>
      </c>
    </row>
    <row r="49" spans="1:24" x14ac:dyDescent="0.25">
      <c r="A49" s="6">
        <v>44121</v>
      </c>
      <c r="B49">
        <v>0</v>
      </c>
      <c r="C49">
        <v>2.5609171771214829E-7</v>
      </c>
      <c r="D49">
        <v>2.3203637247484002E-6</v>
      </c>
      <c r="E49">
        <v>2.3623676834668102E-5</v>
      </c>
      <c r="F49">
        <v>1.0361568940798578E-4</v>
      </c>
      <c r="H49" s="46">
        <f t="shared" ref="H49:H56" si="13">(B49*B$42+C49*C$42+D49*D$42+E49*E$42)</f>
        <v>1.247006011260806E-4</v>
      </c>
      <c r="I49">
        <f t="shared" ref="I49:I56" si="14">H49-F49</f>
        <v>2.1084911718094823E-5</v>
      </c>
      <c r="J49">
        <f>ABS(I49)</f>
        <v>2.1084911718094823E-5</v>
      </c>
      <c r="M49" s="49">
        <f>J49/F49</f>
        <v>0.2034914966890119</v>
      </c>
      <c r="S49">
        <f t="shared" si="8"/>
        <v>44.654934182450624</v>
      </c>
      <c r="T49">
        <f t="shared" si="9"/>
        <v>1.2296476374153449E-4</v>
      </c>
      <c r="U49">
        <f t="shared" si="10"/>
        <v>1.934907433354871E-5</v>
      </c>
      <c r="V49">
        <f t="shared" si="11"/>
        <v>1.934907433354871E-5</v>
      </c>
      <c r="W49">
        <f t="shared" si="12"/>
        <v>0.18673884663703694</v>
      </c>
    </row>
    <row r="50" spans="1:24" x14ac:dyDescent="0.25">
      <c r="A50" s="6">
        <v>44128</v>
      </c>
      <c r="B50">
        <v>0</v>
      </c>
      <c r="C50">
        <v>1.9206878828411123E-7</v>
      </c>
      <c r="D50">
        <v>3.2227273954838888E-6</v>
      </c>
      <c r="E50">
        <v>3.3383265333932528E-5</v>
      </c>
      <c r="F50">
        <v>1.6439027646459283E-4</v>
      </c>
      <c r="H50" s="46">
        <f t="shared" si="13"/>
        <v>1.6381489762760004E-4</v>
      </c>
      <c r="I50">
        <f t="shared" si="14"/>
        <v>-5.7537883699278224E-7</v>
      </c>
      <c r="J50">
        <f t="shared" ref="J50:J56" si="15">ABS(I50)</f>
        <v>5.7537883699278224E-7</v>
      </c>
      <c r="M50" s="49">
        <f t="shared" ref="M50:M56" si="16">J50/F50</f>
        <v>3.5000782854496273E-3</v>
      </c>
      <c r="S50">
        <f t="shared" si="8"/>
        <v>51.009674816107065</v>
      </c>
      <c r="T50">
        <f t="shared" si="9"/>
        <v>1.7078439408546453E-4</v>
      </c>
      <c r="U50">
        <f t="shared" si="10"/>
        <v>6.3941176208717082E-6</v>
      </c>
      <c r="V50">
        <f t="shared" si="11"/>
        <v>6.3941176208717082E-6</v>
      </c>
      <c r="W50">
        <f t="shared" si="12"/>
        <v>3.8895960018954671E-2</v>
      </c>
    </row>
    <row r="51" spans="1:24" x14ac:dyDescent="0.25">
      <c r="A51" s="6">
        <v>44135</v>
      </c>
      <c r="B51">
        <v>7.150596642208528E-8</v>
      </c>
      <c r="C51">
        <v>3.8413757656822246E-7</v>
      </c>
      <c r="D51">
        <v>4.8340910932258332E-6</v>
      </c>
      <c r="E51">
        <v>4.4511020445243373E-5</v>
      </c>
      <c r="F51">
        <v>2.4509095763812022E-4</v>
      </c>
      <c r="H51" s="46">
        <f t="shared" si="13"/>
        <v>2.4879122414619693E-4</v>
      </c>
      <c r="I51">
        <f t="shared" si="14"/>
        <v>3.7002665080767107E-6</v>
      </c>
      <c r="J51">
        <f t="shared" si="15"/>
        <v>3.7002665080767107E-6</v>
      </c>
      <c r="M51" s="49">
        <f t="shared" si="16"/>
        <v>1.5097523563232386E-2</v>
      </c>
      <c r="S51">
        <f t="shared" si="8"/>
        <v>50.70052527176702</v>
      </c>
      <c r="T51">
        <f t="shared" si="9"/>
        <v>2.5617659112819679E-4</v>
      </c>
      <c r="U51">
        <f t="shared" si="10"/>
        <v>1.1085633490076565E-5</v>
      </c>
      <c r="V51">
        <f t="shared" si="11"/>
        <v>1.1085633490076565E-5</v>
      </c>
      <c r="W51">
        <f t="shared" si="12"/>
        <v>4.5230691482484792E-2</v>
      </c>
    </row>
    <row r="52" spans="1:24" x14ac:dyDescent="0.25">
      <c r="A52" s="6">
        <v>44142</v>
      </c>
      <c r="B52">
        <v>0</v>
      </c>
      <c r="C52">
        <v>3.8413757656822246E-7</v>
      </c>
      <c r="D52">
        <v>5.6720002160516445E-6</v>
      </c>
      <c r="E52">
        <v>5.4726664481856607E-5</v>
      </c>
      <c r="F52">
        <v>3.0387293528303522E-4</v>
      </c>
      <c r="H52" s="46">
        <f t="shared" si="13"/>
        <v>2.8538825539364772E-4</v>
      </c>
      <c r="I52">
        <f t="shared" si="14"/>
        <v>-1.84846798893875E-5</v>
      </c>
      <c r="J52">
        <f t="shared" si="15"/>
        <v>1.84846798893875E-5</v>
      </c>
      <c r="M52" s="49">
        <f t="shared" si="16"/>
        <v>6.0830293662613895E-2</v>
      </c>
      <c r="S52">
        <f t="shared" si="8"/>
        <v>53.574210808927866</v>
      </c>
      <c r="T52">
        <f t="shared" si="9"/>
        <v>3.0058053359041762E-4</v>
      </c>
      <c r="U52">
        <f t="shared" si="10"/>
        <v>-3.2924016926175995E-6</v>
      </c>
      <c r="V52">
        <f t="shared" si="11"/>
        <v>3.2924016926175995E-6</v>
      </c>
      <c r="W52">
        <f t="shared" si="12"/>
        <v>1.0834797411460715E-2</v>
      </c>
    </row>
    <row r="53" spans="1:24" x14ac:dyDescent="0.25">
      <c r="A53" s="6">
        <v>44149</v>
      </c>
      <c r="B53">
        <v>0</v>
      </c>
      <c r="C53">
        <v>7.0425222370840784E-7</v>
      </c>
      <c r="D53">
        <v>6.7032729826064894E-6</v>
      </c>
      <c r="E53">
        <v>6.6584108452925539E-5</v>
      </c>
      <c r="F53">
        <v>3.4339302194826059E-4</v>
      </c>
      <c r="H53" s="46">
        <f t="shared" si="13"/>
        <v>3.5563390335763382E-4</v>
      </c>
      <c r="I53">
        <f t="shared" si="14"/>
        <v>1.2240881409373227E-5</v>
      </c>
      <c r="J53">
        <f t="shared" si="15"/>
        <v>1.2240881409373227E-5</v>
      </c>
      <c r="M53" s="49">
        <f t="shared" si="16"/>
        <v>3.5646855430910805E-2</v>
      </c>
      <c r="S53">
        <f t="shared" si="8"/>
        <v>51.227664879423756</v>
      </c>
      <c r="T53">
        <f t="shared" si="9"/>
        <v>3.5523153969776631E-4</v>
      </c>
      <c r="U53">
        <f t="shared" si="10"/>
        <v>1.1838517749505721E-5</v>
      </c>
      <c r="V53">
        <f t="shared" si="11"/>
        <v>1.1838517749505721E-5</v>
      </c>
      <c r="W53">
        <f t="shared" si="12"/>
        <v>3.4475126146533766E-2</v>
      </c>
    </row>
    <row r="54" spans="1:24" x14ac:dyDescent="0.25">
      <c r="A54" s="6">
        <v>44156</v>
      </c>
      <c r="B54">
        <v>0</v>
      </c>
      <c r="C54">
        <v>1.1524127297046673E-6</v>
      </c>
      <c r="D54">
        <v>6.4454547909677776E-6</v>
      </c>
      <c r="E54">
        <v>7.1418297148822868E-5</v>
      </c>
      <c r="F54">
        <v>3.8224890547625524E-4</v>
      </c>
      <c r="H54" s="46">
        <f t="shared" si="13"/>
        <v>3.8224892921658222E-4</v>
      </c>
      <c r="I54">
        <f t="shared" si="14"/>
        <v>2.374032697857742E-11</v>
      </c>
      <c r="J54">
        <f t="shared" si="15"/>
        <v>2.374032697857742E-11</v>
      </c>
      <c r="M54" s="49">
        <f t="shared" si="16"/>
        <v>6.2106984842765327E-8</v>
      </c>
      <c r="S54">
        <f t="shared" si="8"/>
        <v>59.305187589231544</v>
      </c>
      <c r="T54">
        <f t="shared" si="9"/>
        <v>3.4156878817092907E-4</v>
      </c>
      <c r="U54">
        <f t="shared" si="10"/>
        <v>-4.0680117305326175E-5</v>
      </c>
      <c r="V54">
        <f t="shared" si="11"/>
        <v>4.0680117305326175E-5</v>
      </c>
      <c r="W54">
        <f t="shared" si="12"/>
        <v>0.10642310997500859</v>
      </c>
    </row>
    <row r="55" spans="1:24" x14ac:dyDescent="0.25">
      <c r="A55" s="6">
        <v>44163</v>
      </c>
      <c r="B55">
        <v>1.4301193284417056E-7</v>
      </c>
      <c r="C55">
        <v>7.0425222370840784E-7</v>
      </c>
      <c r="D55">
        <v>7.1544548179742333E-6</v>
      </c>
      <c r="E55">
        <v>7.5431585877492357E-5</v>
      </c>
      <c r="F55">
        <v>3.9387246037779212E-4</v>
      </c>
      <c r="H55" s="46">
        <f t="shared" si="13"/>
        <v>3.9308669463317288E-4</v>
      </c>
      <c r="I55">
        <f t="shared" si="14"/>
        <v>-7.8576574461924334E-7</v>
      </c>
      <c r="J55">
        <f t="shared" si="15"/>
        <v>7.8576574461924334E-7</v>
      </c>
      <c r="M55" s="49">
        <f t="shared" si="16"/>
        <v>1.9949750837252177E-3</v>
      </c>
      <c r="S55">
        <f t="shared" si="8"/>
        <v>55.052756694788407</v>
      </c>
      <c r="T55">
        <f t="shared" si="9"/>
        <v>3.7914135486973131E-4</v>
      </c>
      <c r="U55">
        <f t="shared" si="10"/>
        <v>-1.4731105508060816E-5</v>
      </c>
      <c r="V55">
        <f t="shared" si="11"/>
        <v>1.4731105508060816E-5</v>
      </c>
      <c r="W55">
        <f t="shared" si="12"/>
        <v>3.7400699439435615E-2</v>
      </c>
    </row>
    <row r="56" spans="1:24" x14ac:dyDescent="0.25">
      <c r="A56" s="6">
        <v>44170</v>
      </c>
      <c r="B56">
        <v>1.4301193284417056E-7</v>
      </c>
      <c r="C56">
        <v>7.6827515313644493E-7</v>
      </c>
      <c r="D56">
        <v>6.1876365993290665E-6</v>
      </c>
      <c r="E56">
        <v>6.9776497214367177E-5</v>
      </c>
      <c r="F56">
        <v>3.6531172547687297E-4</v>
      </c>
      <c r="H56" s="46">
        <f t="shared" si="13"/>
        <v>3.5780877760829518E-4</v>
      </c>
      <c r="I56">
        <f t="shared" si="14"/>
        <v>-7.5029478685777868E-6</v>
      </c>
      <c r="J56">
        <f t="shared" si="15"/>
        <v>7.5029478685777868E-6</v>
      </c>
      <c r="M56" s="49">
        <f t="shared" si="16"/>
        <v>2.0538480824242748E-2</v>
      </c>
      <c r="S56">
        <f t="shared" si="8"/>
        <v>59.038975481605398</v>
      </c>
      <c r="T56">
        <f t="shared" si="9"/>
        <v>3.2790603664409194E-4</v>
      </c>
      <c r="U56">
        <f t="shared" si="10"/>
        <v>-3.7405688832781029E-5</v>
      </c>
      <c r="V56">
        <f t="shared" si="11"/>
        <v>3.7405688832781029E-5</v>
      </c>
      <c r="W56">
        <f t="shared" si="12"/>
        <v>0.10239389054362312</v>
      </c>
    </row>
    <row r="58" spans="1:24" x14ac:dyDescent="0.25">
      <c r="A58" t="s">
        <v>58</v>
      </c>
      <c r="J58">
        <f>AVERAGE(J47:J56)</f>
        <v>6.5358267309906435E-6</v>
      </c>
      <c r="M58" s="35">
        <f>AVERAGE(M47:M56)</f>
        <v>3.6044182677388063E-2</v>
      </c>
      <c r="S58">
        <f>AVERAGE(S47:S56)</f>
        <v>52.993745088334244</v>
      </c>
      <c r="W58" s="35">
        <f>AVERAGE(W47:W56)</f>
        <v>7.3925279103871727E-2</v>
      </c>
    </row>
    <row r="60" spans="1:24" x14ac:dyDescent="0.25">
      <c r="A60" s="45" t="s">
        <v>52</v>
      </c>
    </row>
    <row r="62" spans="1:24" x14ac:dyDescent="0.25">
      <c r="B62" s="30" t="s">
        <v>81</v>
      </c>
      <c r="C62" s="30" t="s">
        <v>80</v>
      </c>
      <c r="D62" s="30" t="s">
        <v>72</v>
      </c>
      <c r="E62" s="30" t="s">
        <v>82</v>
      </c>
      <c r="F62" s="30" t="s">
        <v>83</v>
      </c>
      <c r="G62" s="30"/>
      <c r="H62" s="44" t="s">
        <v>44</v>
      </c>
      <c r="I62" s="30" t="s">
        <v>48</v>
      </c>
      <c r="J62" s="44" t="s">
        <v>45</v>
      </c>
      <c r="K62" s="30" t="s">
        <v>65</v>
      </c>
      <c r="L62" s="44"/>
      <c r="M62" s="30" t="s">
        <v>59</v>
      </c>
      <c r="X62" s="30" t="s">
        <v>65</v>
      </c>
    </row>
    <row r="63" spans="1:24" x14ac:dyDescent="0.25">
      <c r="A63" s="6">
        <v>44177</v>
      </c>
      <c r="B63">
        <v>1.4301193284417056E-7</v>
      </c>
      <c r="C63">
        <v>5.7620636485233367E-7</v>
      </c>
      <c r="D63">
        <v>6.9610911742452005E-6</v>
      </c>
      <c r="E63">
        <v>6.558078627075817E-5</v>
      </c>
      <c r="F63">
        <v>3.7892788979010183E-4</v>
      </c>
      <c r="H63" s="46">
        <f t="shared" ref="H63:H66" si="17">(B63*B$42+C63*C$42+D63*D$42+E63*E$42)</f>
        <v>3.6468726766357624E-4</v>
      </c>
      <c r="I63">
        <f t="shared" ref="I63" si="18">H63-F63</f>
        <v>-1.4240622126525588E-5</v>
      </c>
      <c r="J63">
        <f t="shared" ref="J63:J66" si="19">ABS(I63)</f>
        <v>1.4240622126525588E-5</v>
      </c>
      <c r="K63">
        <f>F63/H63</f>
        <v>1.0390488601857704</v>
      </c>
      <c r="M63" s="49">
        <f t="shared" ref="M63:M66" si="20">J63/F63</f>
        <v>3.7581351255020698E-2</v>
      </c>
      <c r="T63">
        <f>D63*$S$58</f>
        <v>3.6889429122460344E-4</v>
      </c>
      <c r="U63">
        <f>T63-F63</f>
        <v>-1.0033598565498385E-5</v>
      </c>
      <c r="V63">
        <f>ABS(U63)</f>
        <v>1.0033598565498385E-5</v>
      </c>
      <c r="W63">
        <f>V63/F63</f>
        <v>2.6478912837627922E-2</v>
      </c>
      <c r="X63">
        <f>F63/T63</f>
        <v>1.0271991158556297</v>
      </c>
    </row>
    <row r="64" spans="1:24" x14ac:dyDescent="0.25">
      <c r="A64" s="6">
        <v>44184</v>
      </c>
      <c r="B64">
        <v>0</v>
      </c>
      <c r="C64">
        <v>3.2011464714018538E-7</v>
      </c>
      <c r="D64">
        <v>7.090000270064556E-6</v>
      </c>
      <c r="E64">
        <v>6.822590838738123E-5</v>
      </c>
      <c r="F64">
        <v>4.3206414076855612E-4</v>
      </c>
      <c r="H64" s="46">
        <f t="shared" si="17"/>
        <v>3.4648936656727519E-4</v>
      </c>
      <c r="I64">
        <f t="shared" ref="I64:I66" si="21">H64-F64</f>
        <v>-8.5574774201280929E-5</v>
      </c>
      <c r="J64">
        <f t="shared" si="19"/>
        <v>8.5574774201280929E-5</v>
      </c>
      <c r="K64">
        <f t="shared" ref="K64:K66" si="22">F64/H64</f>
        <v>1.2469766245616243</v>
      </c>
      <c r="M64" s="49">
        <f t="shared" si="20"/>
        <v>0.19806034828315175</v>
      </c>
      <c r="T64">
        <f t="shared" ref="T64:T66" si="23">D64*$S$58</f>
        <v>3.7572566698802204E-4</v>
      </c>
      <c r="U64">
        <f t="shared" ref="U64:U66" si="24">T64-F64</f>
        <v>-5.633847378053408E-5</v>
      </c>
      <c r="V64">
        <f t="shared" ref="V64:V66" si="25">ABS(U64)</f>
        <v>5.633847378053408E-5</v>
      </c>
      <c r="W64">
        <f t="shared" ref="W64:W66" si="26">V64/F64</f>
        <v>0.13039377366591717</v>
      </c>
      <c r="X64">
        <f t="shared" ref="X64:X66" si="27">F64/T64</f>
        <v>1.149945768230761</v>
      </c>
    </row>
    <row r="65" spans="1:25" x14ac:dyDescent="0.25">
      <c r="A65" s="6">
        <v>44191</v>
      </c>
      <c r="B65">
        <v>0</v>
      </c>
      <c r="C65">
        <v>9.6034394142055608E-7</v>
      </c>
      <c r="D65">
        <v>8.9591821594452106E-6</v>
      </c>
      <c r="E65">
        <v>8.8930829783016987E-5</v>
      </c>
      <c r="F65">
        <v>5.1741424390269817E-4</v>
      </c>
      <c r="H65" s="46">
        <f t="shared" si="17"/>
        <v>4.764202775298592E-4</v>
      </c>
      <c r="I65">
        <f t="shared" si="21"/>
        <v>-4.0993966372838975E-5</v>
      </c>
      <c r="J65">
        <f t="shared" si="19"/>
        <v>4.0993966372838975E-5</v>
      </c>
      <c r="K65">
        <f t="shared" si="22"/>
        <v>1.086045805156288</v>
      </c>
      <c r="M65" s="49">
        <f t="shared" si="20"/>
        <v>7.9228523095216635E-2</v>
      </c>
      <c r="T65">
        <f t="shared" si="23"/>
        <v>4.7478061555759139E-4</v>
      </c>
      <c r="U65">
        <f t="shared" si="24"/>
        <v>-4.2633628345106777E-5</v>
      </c>
      <c r="V65">
        <f t="shared" si="25"/>
        <v>4.2633628345106777E-5</v>
      </c>
      <c r="W65">
        <f t="shared" si="26"/>
        <v>8.2397477161692143E-2</v>
      </c>
      <c r="X65">
        <f t="shared" si="27"/>
        <v>1.0897964806230285</v>
      </c>
    </row>
    <row r="66" spans="1:25" x14ac:dyDescent="0.25">
      <c r="A66" s="6">
        <v>44198</v>
      </c>
      <c r="B66">
        <v>7.150596642208528E-8</v>
      </c>
      <c r="C66">
        <v>1.3444815179887786E-6</v>
      </c>
      <c r="D66">
        <v>1.2310818650748456E-5</v>
      </c>
      <c r="E66">
        <v>1.0653457352468087E-4</v>
      </c>
      <c r="F66">
        <v>6.4162023056483499E-4</v>
      </c>
      <c r="H66" s="46">
        <f t="shared" si="17"/>
        <v>6.3873116942591906E-4</v>
      </c>
      <c r="I66">
        <f t="shared" si="21"/>
        <v>-2.88906113891593E-6</v>
      </c>
      <c r="J66">
        <f t="shared" si="19"/>
        <v>2.88906113891593E-6</v>
      </c>
      <c r="K66">
        <f t="shared" si="22"/>
        <v>1.0045231253416247</v>
      </c>
      <c r="M66" s="49">
        <f t="shared" si="20"/>
        <v>4.50275879919281E-3</v>
      </c>
      <c r="T66">
        <f t="shared" si="23"/>
        <v>6.523963854064746E-4</v>
      </c>
      <c r="U66">
        <f t="shared" si="24"/>
        <v>1.0776154841639612E-5</v>
      </c>
      <c r="V66">
        <f t="shared" si="25"/>
        <v>1.0776154841639612E-5</v>
      </c>
      <c r="W66">
        <f t="shared" si="26"/>
        <v>1.6795222981284556E-2</v>
      </c>
      <c r="X66">
        <f t="shared" si="27"/>
        <v>0.98348219719990393</v>
      </c>
    </row>
    <row r="68" spans="1:25" x14ac:dyDescent="0.25">
      <c r="A68" t="s">
        <v>58</v>
      </c>
      <c r="J68">
        <f>SUM(J63:J66)/COUNT(J63:J66)</f>
        <v>3.5924605959890355E-5</v>
      </c>
      <c r="M68" s="35">
        <f>AVERAGE(M63:M66)</f>
        <v>7.9843245358145465E-2</v>
      </c>
      <c r="W68" s="35">
        <f>AVERAGE(W63:W66)</f>
        <v>6.4016346661630447E-2</v>
      </c>
    </row>
    <row r="70" spans="1:25" x14ac:dyDescent="0.25">
      <c r="A70" s="45" t="s">
        <v>49</v>
      </c>
    </row>
    <row r="71" spans="1:25" x14ac:dyDescent="0.25">
      <c r="B71" s="30" t="s">
        <v>81</v>
      </c>
      <c r="C71" s="30" t="s">
        <v>80</v>
      </c>
      <c r="D71" s="30" t="s">
        <v>72</v>
      </c>
      <c r="E71" s="30" t="s">
        <v>82</v>
      </c>
      <c r="F71" s="30" t="s">
        <v>83</v>
      </c>
      <c r="G71" s="30"/>
      <c r="H71" s="44" t="s">
        <v>44</v>
      </c>
      <c r="I71" s="30" t="s">
        <v>48</v>
      </c>
      <c r="J71" s="28"/>
      <c r="K71" s="30" t="s">
        <v>65</v>
      </c>
    </row>
    <row r="72" spans="1:25" x14ac:dyDescent="0.25">
      <c r="A72" s="6">
        <v>44205</v>
      </c>
      <c r="B72">
        <v>0</v>
      </c>
      <c r="C72">
        <v>2.1767796005532605E-6</v>
      </c>
      <c r="D72">
        <v>1.8369546154258168E-5</v>
      </c>
      <c r="E72">
        <v>1.4301901651258525E-4</v>
      </c>
      <c r="F72">
        <v>7.8508810820666149E-4</v>
      </c>
      <c r="H72" s="46">
        <f t="shared" ref="H72" si="28">(B72*B$42+C72*C$42+D72*D$42+E72*E$42)</f>
        <v>9.3315751501269677E-4</v>
      </c>
      <c r="I72">
        <f t="shared" ref="I72" si="29">H72-F72</f>
        <v>1.4806940680603528E-4</v>
      </c>
      <c r="K72">
        <f>F72/H72</f>
        <v>0.84132431618040326</v>
      </c>
      <c r="L72">
        <f>1-K72</f>
        <v>0.15867568381959674</v>
      </c>
      <c r="T72">
        <f>D72*$S$58</f>
        <v>9.73471046287148E-4</v>
      </c>
      <c r="U72">
        <f>T72-F72</f>
        <v>1.8838293808048651E-4</v>
      </c>
      <c r="V72">
        <f>ABS(U72)</f>
        <v>1.8838293808048651E-4</v>
      </c>
      <c r="W72">
        <f>V72/F72</f>
        <v>0.23995133299216628</v>
      </c>
      <c r="X72">
        <f>F72/T72</f>
        <v>0.80648326542531956</v>
      </c>
      <c r="Y72">
        <f>1-X72</f>
        <v>0.19351673457468044</v>
      </c>
    </row>
    <row r="73" spans="1:25" x14ac:dyDescent="0.25">
      <c r="A73" s="6">
        <v>44212</v>
      </c>
      <c r="B73">
        <v>0</v>
      </c>
      <c r="C73">
        <v>1.9847108122691495E-6</v>
      </c>
      <c r="D73">
        <v>2.3397000891213034E-5</v>
      </c>
      <c r="E73">
        <v>1.8242221493952203E-4</v>
      </c>
      <c r="F73">
        <v>9.6475505682755988E-4</v>
      </c>
      <c r="H73" s="46">
        <f t="shared" ref="H73:H77" si="30">(B73*B$42+C73*C$42+D73*D$42+E73*E$42)</f>
        <v>1.1397856540562915E-3</v>
      </c>
      <c r="I73">
        <f t="shared" ref="I73:I77" si="31">H73-F73</f>
        <v>1.7503059722873159E-4</v>
      </c>
      <c r="K73">
        <f t="shared" ref="K73:K77" si="32">F73/H73</f>
        <v>0.84643551477786261</v>
      </c>
      <c r="L73">
        <f>1-K73</f>
        <v>0.15356448522213739</v>
      </c>
      <c r="T73">
        <f t="shared" ref="T73:T77" si="33">D73*$S$58</f>
        <v>1.2398947010604725E-3</v>
      </c>
      <c r="U73">
        <f t="shared" ref="U73:U77" si="34">T73-F73</f>
        <v>2.7513964423291266E-4</v>
      </c>
      <c r="V73">
        <f t="shared" ref="V73:V77" si="35">ABS(U73)</f>
        <v>2.7513964423291266E-4</v>
      </c>
      <c r="W73">
        <f t="shared" ref="W73:W77" si="36">V73/F73</f>
        <v>0.28519119157319023</v>
      </c>
      <c r="X73">
        <f t="shared" ref="X73:X77" si="37">F73/T73</f>
        <v>0.77809434623957352</v>
      </c>
      <c r="Y73">
        <f t="shared" ref="Y73:Y77" si="38">1-X73</f>
        <v>0.22190565376042648</v>
      </c>
    </row>
    <row r="74" spans="1:25" x14ac:dyDescent="0.25">
      <c r="A74" s="6">
        <v>44219</v>
      </c>
      <c r="B74">
        <v>7.150596642208528E-8</v>
      </c>
      <c r="C74">
        <v>2.368848388837372E-6</v>
      </c>
      <c r="D74">
        <v>2.5975182807600144E-5</v>
      </c>
      <c r="E74">
        <v>1.9665114770480474E-4</v>
      </c>
      <c r="F74">
        <v>9.9298369015986374E-4</v>
      </c>
      <c r="H74" s="46">
        <f t="shared" si="30"/>
        <v>1.272334796106006E-3</v>
      </c>
      <c r="I74">
        <f t="shared" si="31"/>
        <v>2.7935110594614222E-4</v>
      </c>
      <c r="K74">
        <f t="shared" si="32"/>
        <v>0.78044213928511641</v>
      </c>
      <c r="L74">
        <f t="shared" ref="L74:L77" si="39">1-K74</f>
        <v>0.21955786071488359</v>
      </c>
      <c r="T74">
        <f t="shared" si="33"/>
        <v>1.3765222163288442E-3</v>
      </c>
      <c r="U74">
        <f t="shared" si="34"/>
        <v>3.8353852616898046E-4</v>
      </c>
      <c r="V74">
        <f t="shared" si="35"/>
        <v>3.8353852616898046E-4</v>
      </c>
      <c r="W74">
        <f t="shared" si="36"/>
        <v>0.38624856578181394</v>
      </c>
      <c r="X74">
        <f t="shared" si="37"/>
        <v>0.72137135048072842</v>
      </c>
      <c r="Y74">
        <f t="shared" si="38"/>
        <v>0.27862864951927158</v>
      </c>
    </row>
    <row r="75" spans="1:25" x14ac:dyDescent="0.25">
      <c r="A75" s="6">
        <v>44226</v>
      </c>
      <c r="B75">
        <v>0</v>
      </c>
      <c r="C75">
        <v>2.4328713182654088E-6</v>
      </c>
      <c r="D75">
        <v>2.3203637247484E-5</v>
      </c>
      <c r="E75">
        <v>1.5989307139449105E-4</v>
      </c>
      <c r="F75">
        <v>8.2560449957773288E-4</v>
      </c>
      <c r="H75" s="46">
        <f t="shared" si="30"/>
        <v>1.129065916713569E-3</v>
      </c>
      <c r="I75">
        <f t="shared" si="31"/>
        <v>3.0346141713583617E-4</v>
      </c>
      <c r="K75">
        <f t="shared" si="32"/>
        <v>0.73122790029909224</v>
      </c>
      <c r="L75">
        <f t="shared" si="39"/>
        <v>0.26877209970090776</v>
      </c>
      <c r="T75">
        <f t="shared" si="33"/>
        <v>1.2296476374153446E-3</v>
      </c>
      <c r="U75">
        <f t="shared" si="34"/>
        <v>4.0404313783761175E-4</v>
      </c>
      <c r="V75">
        <f t="shared" si="35"/>
        <v>4.0404313783761175E-4</v>
      </c>
      <c r="W75">
        <f t="shared" si="36"/>
        <v>0.48939066834575795</v>
      </c>
      <c r="X75">
        <f t="shared" si="37"/>
        <v>0.67141551323850024</v>
      </c>
      <c r="Y75">
        <f t="shared" si="38"/>
        <v>0.32858448676149976</v>
      </c>
    </row>
    <row r="76" spans="1:25" x14ac:dyDescent="0.25">
      <c r="A76" s="6">
        <v>44233</v>
      </c>
      <c r="B76">
        <v>2.8602386568834112E-7</v>
      </c>
      <c r="C76">
        <v>1.9206878828411122E-6</v>
      </c>
      <c r="D76">
        <v>1.9400818920813012E-5</v>
      </c>
      <c r="E76">
        <v>1.2906371706971183E-4</v>
      </c>
      <c r="F76">
        <v>6.0442485487991707E-4</v>
      </c>
      <c r="H76" s="46">
        <f t="shared" si="30"/>
        <v>9.5065607005863069E-4</v>
      </c>
      <c r="I76">
        <f t="shared" si="31"/>
        <v>3.4623121517871362E-4</v>
      </c>
      <c r="K76">
        <f t="shared" si="32"/>
        <v>0.635797607480316</v>
      </c>
      <c r="L76">
        <f t="shared" si="39"/>
        <v>0.364202392519684</v>
      </c>
      <c r="T76">
        <f t="shared" si="33"/>
        <v>1.0281220523944965E-3</v>
      </c>
      <c r="U76">
        <f t="shared" si="34"/>
        <v>4.2369719751457946E-4</v>
      </c>
      <c r="V76">
        <f t="shared" si="35"/>
        <v>4.2369719751457946E-4</v>
      </c>
      <c r="W76">
        <f t="shared" si="36"/>
        <v>0.70099234684641931</v>
      </c>
      <c r="X76">
        <f t="shared" si="37"/>
        <v>0.58789212182757045</v>
      </c>
      <c r="Y76">
        <f t="shared" si="38"/>
        <v>0.41210787817242955</v>
      </c>
    </row>
    <row r="77" spans="1:25" x14ac:dyDescent="0.25">
      <c r="A77" s="6">
        <v>44240</v>
      </c>
      <c r="B77">
        <v>0</v>
      </c>
      <c r="C77">
        <v>5.1218343542429658E-7</v>
      </c>
      <c r="D77">
        <v>6.2520911472387447E-6</v>
      </c>
      <c r="E77">
        <v>4.1318631683801735E-5</v>
      </c>
      <c r="F77">
        <v>1.889657925421279E-4</v>
      </c>
      <c r="H77" s="46">
        <f t="shared" si="30"/>
        <v>2.9273989866368972E-4</v>
      </c>
      <c r="I77">
        <f t="shared" si="31"/>
        <v>1.0377410612156181E-4</v>
      </c>
      <c r="K77">
        <f t="shared" si="32"/>
        <v>0.64550747405709363</v>
      </c>
      <c r="L77">
        <f t="shared" si="39"/>
        <v>0.35449252594290637</v>
      </c>
      <c r="T77">
        <f t="shared" si="33"/>
        <v>3.3132172452580126E-4</v>
      </c>
      <c r="U77">
        <f t="shared" si="34"/>
        <v>1.4235593198367336E-4</v>
      </c>
      <c r="V77">
        <f t="shared" si="35"/>
        <v>1.4235593198367336E-4</v>
      </c>
      <c r="W77">
        <f t="shared" si="36"/>
        <v>0.75334233814798313</v>
      </c>
      <c r="X77">
        <f t="shared" si="37"/>
        <v>0.57033927615999847</v>
      </c>
      <c r="Y77">
        <f t="shared" si="38"/>
        <v>0.42966072384000153</v>
      </c>
    </row>
    <row r="132" spans="1:13" x14ac:dyDescent="0.25">
      <c r="A132" s="40" t="s">
        <v>84</v>
      </c>
      <c r="B132" s="40"/>
    </row>
    <row r="134" spans="1:13" x14ac:dyDescent="0.25">
      <c r="A134" t="s">
        <v>51</v>
      </c>
    </row>
    <row r="135" spans="1:13" x14ac:dyDescent="0.25">
      <c r="A135" t="s">
        <v>57</v>
      </c>
      <c r="B135" s="39">
        <v>0</v>
      </c>
      <c r="C135" s="39">
        <v>28.852770330339027</v>
      </c>
      <c r="D135" s="39">
        <v>5.1459563970912061</v>
      </c>
      <c r="E135" s="39">
        <v>4.4222828552496312</v>
      </c>
      <c r="G135" t="s">
        <v>54</v>
      </c>
    </row>
    <row r="137" spans="1:13" x14ac:dyDescent="0.25">
      <c r="A137" s="45" t="s">
        <v>53</v>
      </c>
    </row>
    <row r="138" spans="1:13" x14ac:dyDescent="0.25">
      <c r="A138" s="45"/>
    </row>
    <row r="139" spans="1:13" x14ac:dyDescent="0.25">
      <c r="B139" s="30" t="s">
        <v>81</v>
      </c>
      <c r="C139" s="30" t="s">
        <v>80</v>
      </c>
      <c r="D139" s="30" t="s">
        <v>72</v>
      </c>
      <c r="E139" s="30" t="s">
        <v>82</v>
      </c>
      <c r="F139" s="30" t="s">
        <v>83</v>
      </c>
      <c r="H139" s="44" t="s">
        <v>44</v>
      </c>
      <c r="I139" s="30" t="s">
        <v>48</v>
      </c>
      <c r="J139" s="44" t="s">
        <v>45</v>
      </c>
      <c r="K139" s="30"/>
      <c r="L139" s="44"/>
      <c r="M139" s="30" t="s">
        <v>59</v>
      </c>
    </row>
    <row r="140" spans="1:13" x14ac:dyDescent="0.25">
      <c r="A140" s="51">
        <v>43911</v>
      </c>
      <c r="B140" s="54">
        <v>7.150596642208528E-8</v>
      </c>
      <c r="C140" s="54">
        <v>3.2011464714018538E-7</v>
      </c>
      <c r="D140" s="54">
        <v>2.1914546289290446E-6</v>
      </c>
      <c r="E140" s="54">
        <v>1.4137721657812957E-5</v>
      </c>
      <c r="F140" s="54">
        <v>8.4685899996911462E-5</v>
      </c>
      <c r="H140" s="46">
        <f>(B140*B$135+C140*C$135+D140*D$135+E140*E$135)</f>
        <v>8.3034328459623464E-5</v>
      </c>
      <c r="I140">
        <f t="shared" ref="I140" si="40">H140-F140</f>
        <v>-1.651571537287998E-6</v>
      </c>
      <c r="J140">
        <f t="shared" ref="J140:J177" si="41">ABS(I140)</f>
        <v>1.651571537287998E-6</v>
      </c>
      <c r="M140" s="49">
        <f t="shared" ref="M140:M177" si="42">J140/F140</f>
        <v>1.9502320189644696E-2</v>
      </c>
    </row>
    <row r="141" spans="1:13" x14ac:dyDescent="0.25">
      <c r="A141" s="51">
        <v>43918</v>
      </c>
      <c r="B141" s="54">
        <v>1.4301193284417056E-7</v>
      </c>
      <c r="C141" s="54">
        <v>1.2164356591327044E-6</v>
      </c>
      <c r="D141" s="54">
        <v>8.7658185157161786E-6</v>
      </c>
      <c r="E141" s="54">
        <v>6.5945630700637204E-5</v>
      </c>
      <c r="F141" s="54">
        <v>3.1018286508672664E-4</v>
      </c>
      <c r="H141" s="46">
        <f t="shared" ref="H141:H177" si="43">(B141*B$135+C141*C$135+D141*D$135+E141*E$135)</f>
        <v>3.7183629058733231E-4</v>
      </c>
      <c r="I141">
        <f t="shared" ref="I141:I177" si="44">H141-F141</f>
        <v>6.1653425500605671E-5</v>
      </c>
      <c r="J141">
        <f t="shared" si="41"/>
        <v>6.1653425500605671E-5</v>
      </c>
      <c r="M141" s="49">
        <f t="shared" si="42"/>
        <v>0.19876476891580541</v>
      </c>
    </row>
    <row r="142" spans="1:13" x14ac:dyDescent="0.25">
      <c r="A142" s="51">
        <v>43925</v>
      </c>
      <c r="B142">
        <v>2.8602386568834112E-7</v>
      </c>
      <c r="C142">
        <v>1.664596165128964E-6</v>
      </c>
      <c r="D142">
        <v>2.0496546235277535E-5</v>
      </c>
      <c r="E142">
        <v>1.5961943807208176E-4</v>
      </c>
      <c r="F142">
        <v>7.2464562271866981E-4</v>
      </c>
      <c r="H142" s="46">
        <f t="shared" si="43"/>
        <v>8.5938484841367865E-4</v>
      </c>
      <c r="I142">
        <f t="shared" si="44"/>
        <v>1.3473922569500884E-4</v>
      </c>
      <c r="J142">
        <f t="shared" si="41"/>
        <v>1.3473922569500884E-4</v>
      </c>
      <c r="M142" s="49">
        <f t="shared" si="42"/>
        <v>0.18593809369813696</v>
      </c>
    </row>
    <row r="143" spans="1:13" x14ac:dyDescent="0.25">
      <c r="A143" s="51">
        <v>43932</v>
      </c>
      <c r="B143">
        <v>2.1451789926625583E-7</v>
      </c>
      <c r="C143">
        <v>2.8810318242616682E-6</v>
      </c>
      <c r="D143">
        <v>2.9326819298903389E-5</v>
      </c>
      <c r="E143">
        <v>2.0358319187250656E-4</v>
      </c>
      <c r="F143">
        <v>9.1626822780972045E-4</v>
      </c>
      <c r="H143" s="46">
        <f t="shared" si="43"/>
        <v>1.1343427419521312E-3</v>
      </c>
      <c r="I143">
        <f t="shared" si="44"/>
        <v>2.1807451414241079E-4</v>
      </c>
      <c r="J143">
        <f t="shared" si="41"/>
        <v>2.1807451414241079E-4</v>
      </c>
      <c r="M143" s="49">
        <f t="shared" si="42"/>
        <v>0.23800292045889632</v>
      </c>
    </row>
    <row r="144" spans="1:13" x14ac:dyDescent="0.25">
      <c r="A144" s="51">
        <v>43939</v>
      </c>
      <c r="B144">
        <v>7.150596642208528E-8</v>
      </c>
      <c r="C144">
        <v>1.7926420239850382E-6</v>
      </c>
      <c r="D144">
        <v>2.4879455493135624E-5</v>
      </c>
      <c r="E144">
        <v>1.5825127146003534E-4</v>
      </c>
      <c r="F144">
        <v>8.0302159291188984E-4</v>
      </c>
      <c r="H144" s="46">
        <f t="shared" si="43"/>
        <v>8.7958316635277116E-4</v>
      </c>
      <c r="I144">
        <f t="shared" si="44"/>
        <v>7.6561573440881315E-5</v>
      </c>
      <c r="J144">
        <f t="shared" si="41"/>
        <v>7.6561573440881315E-5</v>
      </c>
      <c r="M144" s="49">
        <f t="shared" si="42"/>
        <v>9.5341861435202901E-2</v>
      </c>
    </row>
    <row r="145" spans="1:13" x14ac:dyDescent="0.25">
      <c r="A145" s="51">
        <v>43946</v>
      </c>
      <c r="B145">
        <v>7.150596642208528E-8</v>
      </c>
      <c r="C145">
        <v>1.664596165128964E-6</v>
      </c>
      <c r="D145">
        <v>1.9465273468722691E-5</v>
      </c>
      <c r="E145">
        <v>1.1291935104756413E-4</v>
      </c>
      <c r="F145">
        <v>5.9180499527253412E-4</v>
      </c>
      <c r="H145" s="46">
        <f t="shared" si="43"/>
        <v>6.4755696953628966E-4</v>
      </c>
      <c r="I145">
        <f t="shared" si="44"/>
        <v>5.5751974263755543E-5</v>
      </c>
      <c r="J145">
        <f t="shared" si="41"/>
        <v>5.5751974263755543E-5</v>
      </c>
      <c r="M145" s="49">
        <f t="shared" si="42"/>
        <v>9.4206663865824602E-2</v>
      </c>
    </row>
    <row r="146" spans="1:13" x14ac:dyDescent="0.25">
      <c r="A146" s="51">
        <v>43953</v>
      </c>
      <c r="B146">
        <v>0</v>
      </c>
      <c r="C146">
        <v>9.6034394142055608E-7</v>
      </c>
      <c r="D146">
        <v>1.1021727692554901E-5</v>
      </c>
      <c r="E146">
        <v>7.5614008092431874E-5</v>
      </c>
      <c r="F146">
        <v>4.1911217959255786E-4</v>
      </c>
      <c r="H146" s="46">
        <f t="shared" si="43"/>
        <v>4.1881244491030842E-4</v>
      </c>
      <c r="I146">
        <f t="shared" si="44"/>
        <v>-2.9973468224943605E-7</v>
      </c>
      <c r="J146">
        <f t="shared" si="41"/>
        <v>2.9973468224943605E-7</v>
      </c>
      <c r="M146" s="49">
        <f t="shared" si="42"/>
        <v>7.1516576430879369E-4</v>
      </c>
    </row>
    <row r="147" spans="1:13" x14ac:dyDescent="0.25">
      <c r="A147" s="51">
        <v>43960</v>
      </c>
      <c r="B147">
        <v>7.150596642208528E-8</v>
      </c>
      <c r="C147">
        <v>7.0425222370840784E-7</v>
      </c>
      <c r="D147">
        <v>7.0255457221548778E-6</v>
      </c>
      <c r="E147">
        <v>5.682451995366111E-5</v>
      </c>
      <c r="F147">
        <v>3.1715699802764878E-4</v>
      </c>
      <c r="H147" s="46">
        <f t="shared" si="43"/>
        <v>3.0776687996613496E-4</v>
      </c>
      <c r="I147">
        <f t="shared" si="44"/>
        <v>-9.3901180615138156E-6</v>
      </c>
      <c r="J147">
        <f t="shared" si="41"/>
        <v>9.3901180615138156E-6</v>
      </c>
      <c r="M147" s="49">
        <f t="shared" si="42"/>
        <v>2.9607160238965351E-2</v>
      </c>
    </row>
    <row r="148" spans="1:13" x14ac:dyDescent="0.25">
      <c r="A148" s="51">
        <v>43967</v>
      </c>
      <c r="B148">
        <v>1.4301193284417056E-7</v>
      </c>
      <c r="C148">
        <v>5.7620636485233367E-7</v>
      </c>
      <c r="D148">
        <v>5.9942729556000337E-6</v>
      </c>
      <c r="E148">
        <v>3.7487765170071776E-5</v>
      </c>
      <c r="F148">
        <v>2.3612421528550605E-4</v>
      </c>
      <c r="H148" s="46">
        <f t="shared" si="43"/>
        <v>2.1325291836297739E-4</v>
      </c>
      <c r="I148">
        <f t="shared" si="44"/>
        <v>-2.2871296922528656E-5</v>
      </c>
      <c r="J148">
        <f t="shared" si="41"/>
        <v>2.2871296922528656E-5</v>
      </c>
      <c r="M148" s="49">
        <f t="shared" si="42"/>
        <v>9.6861293513984453E-2</v>
      </c>
    </row>
    <row r="149" spans="1:13" x14ac:dyDescent="0.25">
      <c r="A149" s="51">
        <v>43974</v>
      </c>
      <c r="B149">
        <v>1.4301193284417056E-7</v>
      </c>
      <c r="C149">
        <v>1.2804585885607415E-7</v>
      </c>
      <c r="D149">
        <v>4.1250910662193782E-6</v>
      </c>
      <c r="E149">
        <v>3.0190876572490894E-5</v>
      </c>
      <c r="F149">
        <v>1.9760043332612672E-4</v>
      </c>
      <c r="H149" s="46">
        <f t="shared" si="43"/>
        <v>1.5843461236960494E-4</v>
      </c>
      <c r="I149">
        <f t="shared" si="44"/>
        <v>-3.916582095652178E-5</v>
      </c>
      <c r="J149">
        <f t="shared" si="41"/>
        <v>3.916582095652178E-5</v>
      </c>
      <c r="M149" s="49">
        <f t="shared" si="42"/>
        <v>0.19820716127621607</v>
      </c>
    </row>
    <row r="150" spans="1:13" x14ac:dyDescent="0.25">
      <c r="A150" s="51">
        <v>43981</v>
      </c>
      <c r="B150">
        <v>0</v>
      </c>
      <c r="C150">
        <v>2.5609171771214829E-7</v>
      </c>
      <c r="D150">
        <v>3.7383637787613113E-6</v>
      </c>
      <c r="E150">
        <v>2.7089698918519018E-5</v>
      </c>
      <c r="F150">
        <v>1.6073715920982411E-4</v>
      </c>
      <c r="H150" s="46">
        <f t="shared" si="43"/>
        <v>1.4642472359786257E-4</v>
      </c>
      <c r="I150">
        <f t="shared" si="44"/>
        <v>-1.4312435611961536E-5</v>
      </c>
      <c r="J150">
        <f t="shared" si="41"/>
        <v>1.4312435611961536E-5</v>
      </c>
      <c r="M150" s="49">
        <f t="shared" si="42"/>
        <v>8.9042482039129955E-2</v>
      </c>
    </row>
    <row r="151" spans="1:13" x14ac:dyDescent="0.25">
      <c r="A151" s="51">
        <v>43988</v>
      </c>
      <c r="B151">
        <v>7.150596642208528E-8</v>
      </c>
      <c r="C151">
        <v>3.8413757656822246E-7</v>
      </c>
      <c r="D151">
        <v>2.642636464296789E-6</v>
      </c>
      <c r="E151">
        <v>1.9610388105998616E-5</v>
      </c>
      <c r="F151">
        <v>1.2819120548552087E-4</v>
      </c>
      <c r="H151" s="46">
        <f t="shared" si="43"/>
        <v>1.1140500839655946E-4</v>
      </c>
      <c r="I151">
        <f t="shared" si="44"/>
        <v>-1.6786197088961415E-5</v>
      </c>
      <c r="J151">
        <f t="shared" si="41"/>
        <v>1.6786197088961415E-5</v>
      </c>
      <c r="M151" s="49">
        <f t="shared" si="42"/>
        <v>0.13094655772511171</v>
      </c>
    </row>
    <row r="152" spans="1:13" x14ac:dyDescent="0.25">
      <c r="A152" s="51">
        <v>43995</v>
      </c>
      <c r="B152">
        <v>7.150596642208528E-8</v>
      </c>
      <c r="C152">
        <v>5.1218343542429658E-7</v>
      </c>
      <c r="D152">
        <v>1.4824546019225889E-6</v>
      </c>
      <c r="E152">
        <v>1.3043188368175825E-5</v>
      </c>
      <c r="F152">
        <v>8.9003220388910858E-5</v>
      </c>
      <c r="H152" s="46">
        <f t="shared" si="43"/>
        <v>8.0087226069837472E-5</v>
      </c>
      <c r="I152">
        <f t="shared" si="44"/>
        <v>-8.9159943190733853E-6</v>
      </c>
      <c r="J152">
        <f t="shared" si="41"/>
        <v>8.9159943190733853E-6</v>
      </c>
      <c r="M152" s="49">
        <f t="shared" si="42"/>
        <v>0.10017608666421077</v>
      </c>
    </row>
    <row r="153" spans="1:13" x14ac:dyDescent="0.25">
      <c r="A153" s="51">
        <v>44002</v>
      </c>
      <c r="B153">
        <v>7.150596642208528E-8</v>
      </c>
      <c r="C153">
        <v>1.9206878828411123E-7</v>
      </c>
      <c r="D153">
        <v>1.5469091498322666E-6</v>
      </c>
      <c r="E153">
        <v>1.2131077293478214E-5</v>
      </c>
      <c r="F153">
        <v>6.7084516860298481E-5</v>
      </c>
      <c r="H153" s="46">
        <f t="shared" si="43"/>
        <v>6.7149098801943044E-5</v>
      </c>
      <c r="I153">
        <f t="shared" si="44"/>
        <v>6.4581941644563075E-8</v>
      </c>
      <c r="J153">
        <f t="shared" si="41"/>
        <v>6.4581941644563075E-8</v>
      </c>
      <c r="M153" s="49">
        <f t="shared" si="42"/>
        <v>9.6269518910083315E-4</v>
      </c>
    </row>
    <row r="154" spans="1:13" x14ac:dyDescent="0.25">
      <c r="A154" s="51">
        <v>44009</v>
      </c>
      <c r="B154">
        <v>0</v>
      </c>
      <c r="C154">
        <v>0</v>
      </c>
      <c r="D154">
        <v>8.3790912282581118E-7</v>
      </c>
      <c r="E154">
        <v>1.0671699573962038E-5</v>
      </c>
      <c r="F154">
        <v>5.6789368233222975E-5</v>
      </c>
      <c r="H154" s="46">
        <f t="shared" si="43"/>
        <v>5.1505117873093673E-5</v>
      </c>
      <c r="I154">
        <f t="shared" si="44"/>
        <v>-5.2842503601293012E-6</v>
      </c>
      <c r="J154">
        <f t="shared" si="41"/>
        <v>5.2842503601293012E-6</v>
      </c>
      <c r="M154" s="49">
        <f t="shared" si="42"/>
        <v>9.3049993766930197E-2</v>
      </c>
    </row>
    <row r="155" spans="1:13" x14ac:dyDescent="0.25">
      <c r="A155" s="51">
        <v>44016</v>
      </c>
      <c r="B155">
        <v>0</v>
      </c>
      <c r="C155">
        <v>6.4022929428037073E-8</v>
      </c>
      <c r="D155">
        <v>1.0957273144645223E-6</v>
      </c>
      <c r="E155">
        <v>5.7462997705949434E-6</v>
      </c>
      <c r="F155">
        <v>3.6863274116302637E-5</v>
      </c>
      <c r="H155" s="46">
        <f t="shared" si="43"/>
        <v>3.2897566818625843E-5</v>
      </c>
      <c r="I155">
        <f t="shared" si="44"/>
        <v>-3.9657072976767942E-6</v>
      </c>
      <c r="J155">
        <f t="shared" si="41"/>
        <v>3.9657072976767942E-6</v>
      </c>
      <c r="M155" s="49">
        <f t="shared" si="42"/>
        <v>0.10757881367686155</v>
      </c>
    </row>
    <row r="156" spans="1:13" x14ac:dyDescent="0.25">
      <c r="A156" s="51">
        <v>44023</v>
      </c>
      <c r="B156">
        <v>0</v>
      </c>
      <c r="C156">
        <v>6.4022929428037073E-8</v>
      </c>
      <c r="D156">
        <v>7.0900002700645556E-7</v>
      </c>
      <c r="E156">
        <v>5.6550886631251825E-6</v>
      </c>
      <c r="F156">
        <v>2.8560734900919156E-5</v>
      </c>
      <c r="H156" s="46">
        <f t="shared" si="43"/>
        <v>3.0504123743029418E-5</v>
      </c>
      <c r="I156">
        <f t="shared" si="44"/>
        <v>1.9433888421102624E-6</v>
      </c>
      <c r="J156">
        <f t="shared" si="41"/>
        <v>1.9433888421102624E-6</v>
      </c>
      <c r="M156" s="49">
        <f t="shared" si="42"/>
        <v>6.8044076906708703E-2</v>
      </c>
    </row>
    <row r="157" spans="1:13" x14ac:dyDescent="0.25">
      <c r="A157" s="51">
        <v>44030</v>
      </c>
      <c r="B157">
        <v>0</v>
      </c>
      <c r="C157">
        <v>6.4022929428037073E-8</v>
      </c>
      <c r="D157">
        <v>5.1563638327742228E-7</v>
      </c>
      <c r="E157">
        <v>4.4693442660182891E-6</v>
      </c>
      <c r="F157">
        <v>1.726928156799763E-5</v>
      </c>
      <c r="H157" s="46">
        <f t="shared" si="43"/>
        <v>2.426538574558301E-5</v>
      </c>
      <c r="I157">
        <f t="shared" si="44"/>
        <v>6.9961041775853803E-6</v>
      </c>
      <c r="J157">
        <f t="shared" si="41"/>
        <v>6.9961041775853803E-6</v>
      </c>
      <c r="M157" s="49">
        <f t="shared" si="42"/>
        <v>0.40511842661423336</v>
      </c>
    </row>
    <row r="158" spans="1:13" x14ac:dyDescent="0.25">
      <c r="A158" s="51">
        <v>44037</v>
      </c>
      <c r="B158">
        <v>0</v>
      </c>
      <c r="C158">
        <v>6.4022929428037073E-8</v>
      </c>
      <c r="D158">
        <v>5.1563638327742228E-7</v>
      </c>
      <c r="E158">
        <v>2.4626999016835472E-6</v>
      </c>
      <c r="F158">
        <v>1.4280367450459578E-5</v>
      </c>
      <c r="H158" s="46">
        <f t="shared" si="43"/>
        <v>1.5391436776602186E-5</v>
      </c>
      <c r="I158">
        <f t="shared" si="44"/>
        <v>1.1110693261426083E-6</v>
      </c>
      <c r="J158">
        <f t="shared" si="41"/>
        <v>1.1110693261426083E-6</v>
      </c>
      <c r="M158" s="49">
        <f t="shared" si="42"/>
        <v>7.780397318185614E-2</v>
      </c>
    </row>
    <row r="159" spans="1:13" x14ac:dyDescent="0.25">
      <c r="A159" s="51">
        <v>44044</v>
      </c>
      <c r="B159">
        <v>0</v>
      </c>
      <c r="C159">
        <v>0</v>
      </c>
      <c r="D159">
        <v>5.1563638327742228E-7</v>
      </c>
      <c r="E159">
        <v>2.4626999016835472E-6</v>
      </c>
      <c r="F159">
        <v>6.9741329409221202E-6</v>
      </c>
      <c r="H159" s="46">
        <f t="shared" si="43"/>
        <v>1.3544197897939527E-5</v>
      </c>
      <c r="I159">
        <f t="shared" si="44"/>
        <v>6.5700649570174072E-6</v>
      </c>
      <c r="J159">
        <f t="shared" si="41"/>
        <v>6.5700649570174072E-6</v>
      </c>
      <c r="M159" s="49">
        <f t="shared" si="42"/>
        <v>0.94206190399185497</v>
      </c>
    </row>
    <row r="160" spans="1:13" x14ac:dyDescent="0.25">
      <c r="A160" s="51">
        <v>44051</v>
      </c>
      <c r="B160">
        <v>0</v>
      </c>
      <c r="C160">
        <v>0</v>
      </c>
      <c r="D160">
        <v>3.222727395483889E-7</v>
      </c>
      <c r="E160">
        <v>2.0978554718045032E-6</v>
      </c>
      <c r="F160">
        <v>9.9630470584601705E-6</v>
      </c>
      <c r="H160" s="46">
        <f t="shared" si="43"/>
        <v>1.0935711751439822E-5</v>
      </c>
      <c r="I160">
        <f t="shared" si="44"/>
        <v>9.7266469297965147E-7</v>
      </c>
      <c r="J160">
        <f t="shared" si="41"/>
        <v>9.7266469297965147E-7</v>
      </c>
      <c r="M160" s="49">
        <f t="shared" si="42"/>
        <v>9.7627230632591308E-2</v>
      </c>
    </row>
    <row r="161" spans="1:18" x14ac:dyDescent="0.25">
      <c r="A161" s="51">
        <v>44058</v>
      </c>
      <c r="B161">
        <v>0</v>
      </c>
      <c r="C161">
        <v>6.4022929428037073E-8</v>
      </c>
      <c r="D161">
        <v>1.2890909581935557E-7</v>
      </c>
      <c r="E161">
        <v>1.4593777195161761E-6</v>
      </c>
      <c r="F161">
        <v>9.9630470584601705E-6</v>
      </c>
      <c r="H161" s="46">
        <f t="shared" si="43"/>
        <v>8.964380533287204E-6</v>
      </c>
      <c r="I161">
        <f t="shared" si="44"/>
        <v>-9.9866652517296654E-7</v>
      </c>
      <c r="J161">
        <f t="shared" si="41"/>
        <v>9.9866652517296654E-7</v>
      </c>
      <c r="M161" s="49">
        <f t="shared" si="42"/>
        <v>0.10023705793148331</v>
      </c>
    </row>
    <row r="162" spans="1:18" x14ac:dyDescent="0.25">
      <c r="A162" s="51">
        <v>44065</v>
      </c>
      <c r="B162">
        <v>0</v>
      </c>
      <c r="C162">
        <v>6.4022929428037073E-8</v>
      </c>
      <c r="D162">
        <v>3.8672728745806666E-7</v>
      </c>
      <c r="E162">
        <v>1.0945332896371321E-6</v>
      </c>
      <c r="F162">
        <v>6.3099298036914416E-6</v>
      </c>
      <c r="H162" s="46">
        <f t="shared" si="43"/>
        <v>8.6776564387494934E-6</v>
      </c>
      <c r="I162">
        <f t="shared" si="44"/>
        <v>2.3677266350580518E-6</v>
      </c>
      <c r="J162">
        <f t="shared" si="41"/>
        <v>2.3677266350580518E-6</v>
      </c>
      <c r="M162" s="49">
        <f t="shared" si="42"/>
        <v>0.37523818944433929</v>
      </c>
    </row>
    <row r="163" spans="1:18" x14ac:dyDescent="0.25">
      <c r="A163" s="51">
        <v>43897</v>
      </c>
      <c r="B163">
        <v>0</v>
      </c>
      <c r="C163">
        <v>6.4022929428037073E-8</v>
      </c>
      <c r="D163">
        <v>1.9336364372903333E-7</v>
      </c>
      <c r="E163">
        <v>1.4593777195161761E-6</v>
      </c>
      <c r="F163">
        <v>9.6309454898448329E-6</v>
      </c>
      <c r="H163" s="46">
        <f t="shared" si="43"/>
        <v>9.2960608264246318E-6</v>
      </c>
      <c r="I163">
        <f t="shared" si="44"/>
        <v>-3.348846634202011E-7</v>
      </c>
      <c r="J163">
        <f t="shared" si="41"/>
        <v>3.348846634202011E-7</v>
      </c>
      <c r="M163" s="49">
        <f t="shared" si="42"/>
        <v>3.4771732824499302E-2</v>
      </c>
    </row>
    <row r="164" spans="1:18" x14ac:dyDescent="0.25">
      <c r="A164" s="51">
        <v>44079</v>
      </c>
      <c r="B164">
        <v>0</v>
      </c>
      <c r="C164">
        <v>0</v>
      </c>
      <c r="D164">
        <v>3.8672728745806666E-7</v>
      </c>
      <c r="E164">
        <v>1.6417999344556981E-6</v>
      </c>
      <c r="F164">
        <v>5.6457266664607639E-6</v>
      </c>
      <c r="H164" s="46">
        <f t="shared" si="43"/>
        <v>9.250585460717969E-6</v>
      </c>
      <c r="I164">
        <f t="shared" si="44"/>
        <v>3.6048587942572052E-6</v>
      </c>
      <c r="J164">
        <f t="shared" si="41"/>
        <v>3.6048587942572052E-6</v>
      </c>
      <c r="M164" s="49">
        <f t="shared" si="42"/>
        <v>0.63851103803384202</v>
      </c>
    </row>
    <row r="165" spans="1:18" x14ac:dyDescent="0.25">
      <c r="A165" s="51">
        <v>44086</v>
      </c>
      <c r="B165">
        <v>0</v>
      </c>
      <c r="C165">
        <v>6.4022929428037073E-8</v>
      </c>
      <c r="D165">
        <v>6.4454547909677785E-8</v>
      </c>
      <c r="E165">
        <v>2.6451221166230695E-6</v>
      </c>
      <c r="F165">
        <v>8.9667423526141543E-6</v>
      </c>
      <c r="H165" s="46">
        <f t="shared" si="43"/>
        <v>1.3876397358183901E-5</v>
      </c>
      <c r="I165">
        <f t="shared" si="44"/>
        <v>4.9096550055697465E-6</v>
      </c>
      <c r="J165">
        <f t="shared" si="41"/>
        <v>4.9096550055697465E-6</v>
      </c>
      <c r="M165" s="49">
        <f t="shared" si="42"/>
        <v>0.54754054622060055</v>
      </c>
    </row>
    <row r="166" spans="1:18" x14ac:dyDescent="0.25">
      <c r="A166" s="51">
        <v>44093</v>
      </c>
      <c r="B166">
        <v>0</v>
      </c>
      <c r="C166">
        <v>0</v>
      </c>
      <c r="D166">
        <v>3.222727395483889E-7</v>
      </c>
      <c r="E166">
        <v>3.1011776539718744E-6</v>
      </c>
      <c r="F166">
        <v>2.1254500391381698E-5</v>
      </c>
      <c r="H166" s="46">
        <f t="shared" si="43"/>
        <v>1.5372686235930234E-5</v>
      </c>
      <c r="I166">
        <f t="shared" si="44"/>
        <v>-5.8818141554514643E-6</v>
      </c>
      <c r="J166">
        <f t="shared" si="41"/>
        <v>5.8818141554514643E-6</v>
      </c>
      <c r="M166" s="49">
        <f t="shared" si="42"/>
        <v>0.27673264706972034</v>
      </c>
    </row>
    <row r="167" spans="1:18" x14ac:dyDescent="0.25">
      <c r="A167" s="51">
        <v>44100</v>
      </c>
      <c r="B167">
        <v>7.150596642208528E-8</v>
      </c>
      <c r="C167">
        <v>6.4022929428037073E-8</v>
      </c>
      <c r="D167">
        <v>7.0900002700645556E-7</v>
      </c>
      <c r="E167">
        <v>6.4759886303530314E-6</v>
      </c>
      <c r="F167">
        <v>3.221385215568789E-5</v>
      </c>
      <c r="H167" s="46">
        <f t="shared" si="43"/>
        <v>3.4134375593976116E-5</v>
      </c>
      <c r="I167">
        <f t="shared" si="44"/>
        <v>1.920523438288226E-6</v>
      </c>
      <c r="J167">
        <f t="shared" si="41"/>
        <v>1.920523438288226E-6</v>
      </c>
      <c r="M167" s="49">
        <f t="shared" si="42"/>
        <v>5.9617937929510416E-2</v>
      </c>
    </row>
    <row r="168" spans="1:18" x14ac:dyDescent="0.25">
      <c r="A168" s="51">
        <v>44107</v>
      </c>
      <c r="B168">
        <v>0</v>
      </c>
      <c r="C168">
        <v>0</v>
      </c>
      <c r="D168">
        <v>9.6681821864516659E-7</v>
      </c>
      <c r="E168">
        <v>1.1127755111310843E-5</v>
      </c>
      <c r="F168">
        <v>4.6494219606147468E-5</v>
      </c>
      <c r="H168" s="46">
        <f t="shared" si="43"/>
        <v>5.4185285043227815E-5</v>
      </c>
      <c r="I168">
        <f t="shared" si="44"/>
        <v>7.6910654370803468E-6</v>
      </c>
      <c r="J168">
        <f t="shared" si="41"/>
        <v>7.6910654370803468E-6</v>
      </c>
      <c r="M168" s="49">
        <f t="shared" si="42"/>
        <v>0.16541981997399594</v>
      </c>
      <c r="P168" t="s">
        <v>85</v>
      </c>
      <c r="Q168" s="43">
        <v>0.14000000000000001</v>
      </c>
      <c r="R168" s="55">
        <v>0.16600000000000001</v>
      </c>
    </row>
    <row r="169" spans="1:18" x14ac:dyDescent="0.25">
      <c r="A169" s="51">
        <v>44114</v>
      </c>
      <c r="B169">
        <v>0</v>
      </c>
      <c r="C169">
        <v>1.2804585885607415E-7</v>
      </c>
      <c r="D169">
        <v>1.0957273144645223E-6</v>
      </c>
      <c r="E169">
        <v>1.3316821690585108E-5</v>
      </c>
      <c r="F169">
        <v>6.2767196468299085E-5</v>
      </c>
      <c r="H169" s="46">
        <f t="shared" si="43"/>
        <v>6.822379498935252E-5</v>
      </c>
      <c r="I169">
        <f t="shared" si="44"/>
        <v>5.4565985210534347E-6</v>
      </c>
      <c r="J169">
        <f t="shared" si="41"/>
        <v>5.4565985210534347E-6</v>
      </c>
      <c r="M169" s="49">
        <f t="shared" si="42"/>
        <v>8.6933921348698748E-2</v>
      </c>
    </row>
    <row r="170" spans="1:18" x14ac:dyDescent="0.25">
      <c r="A170" s="51">
        <v>44121</v>
      </c>
      <c r="B170">
        <v>0</v>
      </c>
      <c r="C170">
        <v>2.5609171771214829E-7</v>
      </c>
      <c r="D170">
        <v>2.3203637247484002E-6</v>
      </c>
      <c r="E170">
        <v>2.3623676834668102E-5</v>
      </c>
      <c r="F170">
        <v>1.0361568940798578E-4</v>
      </c>
      <c r="H170" s="46">
        <f t="shared" si="43"/>
        <v>1.2380002711150865E-4</v>
      </c>
      <c r="I170">
        <f t="shared" si="44"/>
        <v>2.0184337703522869E-5</v>
      </c>
      <c r="J170">
        <f t="shared" si="41"/>
        <v>2.0184337703522869E-5</v>
      </c>
      <c r="M170" s="49">
        <f t="shared" si="42"/>
        <v>0.19480001357755033</v>
      </c>
    </row>
    <row r="171" spans="1:18" x14ac:dyDescent="0.25">
      <c r="A171" s="51">
        <v>44128</v>
      </c>
      <c r="B171">
        <v>0</v>
      </c>
      <c r="C171">
        <v>1.9206878828411123E-7</v>
      </c>
      <c r="D171">
        <v>3.2227273954838888E-6</v>
      </c>
      <c r="E171">
        <v>3.3383265333932528E-5</v>
      </c>
      <c r="F171">
        <v>1.6439027646459283E-4</v>
      </c>
      <c r="H171" s="46">
        <f t="shared" si="43"/>
        <v>1.6975597323135854E-4</v>
      </c>
      <c r="I171">
        <f t="shared" si="44"/>
        <v>5.3656967667657174E-6</v>
      </c>
      <c r="J171">
        <f t="shared" si="41"/>
        <v>5.3656967667657174E-6</v>
      </c>
      <c r="M171" s="49">
        <f t="shared" si="42"/>
        <v>3.2639988703476674E-2</v>
      </c>
    </row>
    <row r="172" spans="1:18" x14ac:dyDescent="0.25">
      <c r="A172" s="51">
        <v>44135</v>
      </c>
      <c r="B172">
        <v>7.150596642208528E-8</v>
      </c>
      <c r="C172">
        <v>3.8413757656822246E-7</v>
      </c>
      <c r="D172">
        <v>4.8340910932258332E-6</v>
      </c>
      <c r="E172">
        <v>4.4511020445243373E-5</v>
      </c>
      <c r="F172">
        <v>2.4509095763812022E-4</v>
      </c>
      <c r="H172" s="46">
        <f t="shared" si="43"/>
        <v>2.3279977784194863E-4</v>
      </c>
      <c r="I172">
        <f t="shared" si="44"/>
        <v>-1.2291179796171598E-5</v>
      </c>
      <c r="J172">
        <f t="shared" si="41"/>
        <v>1.2291179796171598E-5</v>
      </c>
      <c r="M172" s="49">
        <f t="shared" si="42"/>
        <v>5.0149462528599989E-2</v>
      </c>
    </row>
    <row r="173" spans="1:18" x14ac:dyDescent="0.25">
      <c r="A173" s="51">
        <v>44142</v>
      </c>
      <c r="B173">
        <v>0</v>
      </c>
      <c r="C173">
        <v>3.8413757656822246E-7</v>
      </c>
      <c r="D173">
        <v>5.6720002160516445E-6</v>
      </c>
      <c r="E173">
        <v>5.4726664481856607E-5</v>
      </c>
      <c r="F173">
        <v>3.0387293528303522E-4</v>
      </c>
      <c r="H173" s="46">
        <f t="shared" si="43"/>
        <v>2.8228808913118302E-4</v>
      </c>
      <c r="I173">
        <f t="shared" si="44"/>
        <v>-2.15848461518522E-5</v>
      </c>
      <c r="J173">
        <f t="shared" si="41"/>
        <v>2.15848461518522E-5</v>
      </c>
      <c r="M173" s="49">
        <f t="shared" si="42"/>
        <v>7.1032473266325974E-2</v>
      </c>
    </row>
    <row r="174" spans="1:18" x14ac:dyDescent="0.25">
      <c r="A174" s="51">
        <v>44149</v>
      </c>
      <c r="B174">
        <v>0</v>
      </c>
      <c r="C174">
        <v>7.0425222370840784E-7</v>
      </c>
      <c r="D174">
        <v>6.7032729826064894E-6</v>
      </c>
      <c r="E174">
        <v>6.6584108452925539E-5</v>
      </c>
      <c r="F174">
        <v>3.4339302194826059E-4</v>
      </c>
      <c r="H174" s="46">
        <f t="shared" si="43"/>
        <v>3.4926813939503638E-4</v>
      </c>
      <c r="I174">
        <f t="shared" si="44"/>
        <v>5.8751174467757956E-6</v>
      </c>
      <c r="J174">
        <f t="shared" si="41"/>
        <v>5.8751174467757956E-6</v>
      </c>
      <c r="M174" s="49">
        <f t="shared" si="42"/>
        <v>1.7109018154891353E-2</v>
      </c>
    </row>
    <row r="175" spans="1:18" x14ac:dyDescent="0.25">
      <c r="A175" s="51">
        <v>44156</v>
      </c>
      <c r="B175">
        <v>0</v>
      </c>
      <c r="C175">
        <v>1.1524127297046673E-6</v>
      </c>
      <c r="D175">
        <v>6.4454547909677776E-6</v>
      </c>
      <c r="E175">
        <v>7.1418297148822868E-5</v>
      </c>
      <c r="F175">
        <v>3.8224890547625524E-4</v>
      </c>
      <c r="H175" s="46">
        <f t="shared" si="43"/>
        <v>3.8225024016203359E-4</v>
      </c>
      <c r="I175">
        <f t="shared" si="44"/>
        <v>1.3346857783477079E-9</v>
      </c>
      <c r="J175">
        <f t="shared" si="41"/>
        <v>1.3346857783477079E-9</v>
      </c>
      <c r="M175" s="49">
        <f t="shared" si="42"/>
        <v>3.4916667104246728E-6</v>
      </c>
    </row>
    <row r="176" spans="1:18" x14ac:dyDescent="0.25">
      <c r="A176" s="52">
        <v>44163</v>
      </c>
      <c r="B176">
        <v>1.4301193284417056E-7</v>
      </c>
      <c r="C176">
        <v>7.0425222370840784E-7</v>
      </c>
      <c r="D176">
        <v>7.1544548179742333E-6</v>
      </c>
      <c r="E176">
        <v>7.5431585877492357E-5</v>
      </c>
      <c r="F176">
        <v>3.9387246037779212E-4</v>
      </c>
      <c r="H176" s="46">
        <f t="shared" si="43"/>
        <v>3.9071594917386844E-4</v>
      </c>
      <c r="I176">
        <f t="shared" si="44"/>
        <v>-3.1565112039236829E-6</v>
      </c>
      <c r="J176">
        <f t="shared" si="41"/>
        <v>3.1565112039236829E-6</v>
      </c>
      <c r="M176" s="49">
        <f t="shared" si="42"/>
        <v>8.0140439392387079E-3</v>
      </c>
    </row>
    <row r="177" spans="1:13" x14ac:dyDescent="0.25">
      <c r="A177" s="51">
        <v>44170</v>
      </c>
      <c r="B177">
        <v>1.4301193284417056E-7</v>
      </c>
      <c r="C177">
        <v>7.6827515313644493E-7</v>
      </c>
      <c r="D177">
        <v>6.1876365993290665E-6</v>
      </c>
      <c r="E177">
        <v>6.9776497214367177E-5</v>
      </c>
      <c r="F177">
        <v>3.6531172547687297E-4</v>
      </c>
      <c r="H177" s="46">
        <f t="shared" si="43"/>
        <v>3.6257958201561455E-4</v>
      </c>
      <c r="I177">
        <f t="shared" si="44"/>
        <v>-2.7321434612584167E-6</v>
      </c>
      <c r="J177">
        <f t="shared" si="41"/>
        <v>2.7321434612584167E-6</v>
      </c>
      <c r="M177" s="49">
        <f t="shared" si="42"/>
        <v>7.4789372218806108E-3</v>
      </c>
    </row>
    <row r="179" spans="1:13" x14ac:dyDescent="0.25">
      <c r="J179">
        <f>AVERAGE(J140:J177)</f>
        <v>2.0827333531827535E-5</v>
      </c>
      <c r="M179" s="35">
        <f>AVERAGE(M140:M154,M168:M177)</f>
        <v>8.8196255804913498E-2</v>
      </c>
    </row>
    <row r="182" spans="1:13" x14ac:dyDescent="0.25">
      <c r="B182" s="30" t="s">
        <v>81</v>
      </c>
      <c r="C182" s="30" t="s">
        <v>80</v>
      </c>
      <c r="D182" s="30" t="s">
        <v>72</v>
      </c>
      <c r="E182" s="30" t="s">
        <v>82</v>
      </c>
      <c r="F182" s="30" t="s">
        <v>83</v>
      </c>
      <c r="G182" s="30"/>
      <c r="H182" s="44" t="s">
        <v>44</v>
      </c>
      <c r="I182" s="30" t="s">
        <v>48</v>
      </c>
      <c r="J182" s="44" t="s">
        <v>45</v>
      </c>
      <c r="K182" s="30" t="s">
        <v>65</v>
      </c>
      <c r="L182" s="44"/>
      <c r="M182" s="30" t="s">
        <v>59</v>
      </c>
    </row>
    <row r="183" spans="1:13" x14ac:dyDescent="0.25">
      <c r="A183" s="6">
        <v>44177</v>
      </c>
      <c r="B183">
        <v>1.4301193284417056E-7</v>
      </c>
      <c r="C183">
        <v>5.7620636485233367E-7</v>
      </c>
      <c r="D183">
        <v>6.9610911742452005E-6</v>
      </c>
      <c r="E183">
        <v>6.558078627075817E-5</v>
      </c>
      <c r="F183">
        <v>3.7892788979010183E-4</v>
      </c>
      <c r="H183" s="46">
        <f>(B183*B$135+C183*C$135+D183*D$135+E183*E$135)</f>
        <v>3.4246340832577043E-4</v>
      </c>
      <c r="I183">
        <f t="shared" ref="I183:I186" si="45">H183-F183</f>
        <v>-3.6464481464331398E-5</v>
      </c>
      <c r="J183">
        <f t="shared" ref="J183:J186" si="46">ABS(I183)</f>
        <v>3.6464481464331398E-5</v>
      </c>
      <c r="K183">
        <f>F183/H183</f>
        <v>1.1064770149973056</v>
      </c>
      <c r="M183" s="49">
        <f t="shared" ref="M183:M186" si="47">J183/F183</f>
        <v>9.6230661418271524E-2</v>
      </c>
    </row>
    <row r="184" spans="1:13" x14ac:dyDescent="0.25">
      <c r="A184" s="6">
        <v>44184</v>
      </c>
      <c r="B184">
        <v>0</v>
      </c>
      <c r="C184">
        <v>3.2011464714018538E-7</v>
      </c>
      <c r="D184">
        <v>7.090000270064556E-6</v>
      </c>
      <c r="E184">
        <v>6.822590838738123E-5</v>
      </c>
      <c r="F184">
        <v>4.3206414076855612E-4</v>
      </c>
      <c r="H184" s="46">
        <f t="shared" ref="H184:H186" si="48">(B184*B$135+C184*C$135+D184*D$135+E184*E$135)</f>
        <v>3.4743529158377839E-4</v>
      </c>
      <c r="I184">
        <f t="shared" si="45"/>
        <v>-8.4628849184777729E-5</v>
      </c>
      <c r="J184">
        <f t="shared" si="46"/>
        <v>8.4628849184777729E-5</v>
      </c>
      <c r="K184">
        <f t="shared" ref="K184:K186" si="49">F184/H184</f>
        <v>1.2435816142885152</v>
      </c>
      <c r="M184" s="49">
        <f t="shared" si="47"/>
        <v>0.19587103209778031</v>
      </c>
    </row>
    <row r="185" spans="1:13" x14ac:dyDescent="0.25">
      <c r="A185" s="6">
        <v>44191</v>
      </c>
      <c r="B185">
        <v>0</v>
      </c>
      <c r="C185">
        <v>9.6034394142055608E-7</v>
      </c>
      <c r="D185">
        <v>8.9591821594452106E-6</v>
      </c>
      <c r="E185">
        <v>8.8930829783016987E-5</v>
      </c>
      <c r="F185">
        <v>5.1741424390269817E-4</v>
      </c>
      <c r="H185" s="46">
        <f t="shared" si="48"/>
        <v>4.6708942777860162E-4</v>
      </c>
      <c r="I185">
        <f t="shared" si="45"/>
        <v>-5.0324816124096554E-5</v>
      </c>
      <c r="J185">
        <f t="shared" si="46"/>
        <v>5.0324816124096554E-5</v>
      </c>
      <c r="K185">
        <f t="shared" si="49"/>
        <v>1.1077412870666605</v>
      </c>
      <c r="M185" s="49">
        <f t="shared" si="47"/>
        <v>9.7262139025226249E-2</v>
      </c>
    </row>
    <row r="186" spans="1:13" x14ac:dyDescent="0.25">
      <c r="A186" s="6">
        <v>44198</v>
      </c>
      <c r="B186">
        <v>7.150596642208528E-8</v>
      </c>
      <c r="C186">
        <v>1.3444815179887786E-6</v>
      </c>
      <c r="D186">
        <v>1.2310818650748456E-5</v>
      </c>
      <c r="E186">
        <v>1.0653457352468087E-4</v>
      </c>
      <c r="F186">
        <v>6.4162023056483499E-4</v>
      </c>
      <c r="H186" s="46">
        <f t="shared" si="48"/>
        <v>5.7326897043069201E-4</v>
      </c>
      <c r="I186">
        <f t="shared" si="45"/>
        <v>-6.8351260134142983E-5</v>
      </c>
      <c r="J186">
        <f t="shared" si="46"/>
        <v>6.8351260134142983E-5</v>
      </c>
      <c r="K186">
        <f t="shared" si="49"/>
        <v>1.1192306991302725</v>
      </c>
      <c r="M186" s="49">
        <f t="shared" si="47"/>
        <v>0.10652915366146044</v>
      </c>
    </row>
    <row r="188" spans="1:13" x14ac:dyDescent="0.25">
      <c r="A188" t="s">
        <v>58</v>
      </c>
      <c r="J188">
        <f>SUM(J183:J186)/COUNT(J183:J186)</f>
        <v>5.9942351726837166E-5</v>
      </c>
      <c r="M188" s="35">
        <f>AVERAGE(M183:M186)</f>
        <v>0.12397324655068463</v>
      </c>
    </row>
    <row r="192" spans="1:13" x14ac:dyDescent="0.25">
      <c r="A192" s="45" t="s">
        <v>49</v>
      </c>
    </row>
    <row r="193" spans="1:11" x14ac:dyDescent="0.25">
      <c r="B193" s="30" t="s">
        <v>81</v>
      </c>
      <c r="C193" s="30" t="s">
        <v>80</v>
      </c>
      <c r="D193" s="30" t="s">
        <v>72</v>
      </c>
      <c r="E193" s="30" t="s">
        <v>82</v>
      </c>
      <c r="F193" s="30" t="s">
        <v>83</v>
      </c>
      <c r="G193" s="30"/>
      <c r="H193" s="44" t="s">
        <v>44</v>
      </c>
      <c r="I193" s="30" t="s">
        <v>48</v>
      </c>
      <c r="J193" s="28"/>
      <c r="K193" s="30" t="s">
        <v>65</v>
      </c>
    </row>
    <row r="194" spans="1:11" x14ac:dyDescent="0.25">
      <c r="A194" s="6">
        <v>44205</v>
      </c>
      <c r="B194">
        <v>0</v>
      </c>
      <c r="C194">
        <v>2.1767796005532605E-6</v>
      </c>
      <c r="D194">
        <v>1.8369546154258168E-5</v>
      </c>
      <c r="E194">
        <v>1.4301901651258525E-4</v>
      </c>
      <c r="F194">
        <v>7.8508810820666149E-4</v>
      </c>
      <c r="H194" s="46">
        <f>(B194*B$135+C194*C$135+D194*D$135+E194*E$135)</f>
        <v>7.8980555011696693E-4</v>
      </c>
      <c r="I194">
        <f t="shared" ref="I194:I199" si="50">H194-F194</f>
        <v>4.7174419103054432E-6</v>
      </c>
      <c r="K194">
        <f>F194/H194</f>
        <v>0.99402708437588616</v>
      </c>
    </row>
    <row r="195" spans="1:11" x14ac:dyDescent="0.25">
      <c r="A195" s="6">
        <v>44212</v>
      </c>
      <c r="B195">
        <v>0</v>
      </c>
      <c r="C195">
        <v>1.9847108122691495E-6</v>
      </c>
      <c r="D195">
        <v>2.3397000891213034E-5</v>
      </c>
      <c r="E195">
        <v>1.8242221493952203E-4</v>
      </c>
      <c r="F195">
        <v>9.6475505682755988E-4</v>
      </c>
      <c r="H195" s="46">
        <f t="shared" ref="H195:H199" si="51">(B195*B$135+C195*C$135+D195*D$135+E195*E$135)</f>
        <v>9.8438698519114011E-4</v>
      </c>
      <c r="I195">
        <f t="shared" si="50"/>
        <v>1.9631928363580227E-5</v>
      </c>
      <c r="K195">
        <f t="shared" ref="K195:K199" si="52">F195/H195</f>
        <v>0.98005669654422722</v>
      </c>
    </row>
    <row r="196" spans="1:11" x14ac:dyDescent="0.25">
      <c r="A196" s="6">
        <v>44219</v>
      </c>
      <c r="B196">
        <v>7.150596642208528E-8</v>
      </c>
      <c r="C196">
        <v>2.368848388837372E-6</v>
      </c>
      <c r="D196">
        <v>2.5975182807600144E-5</v>
      </c>
      <c r="E196">
        <v>1.9665114770480474E-4</v>
      </c>
      <c r="F196">
        <v>9.9298369015986374E-4</v>
      </c>
      <c r="H196" s="46">
        <f t="shared" si="51"/>
        <v>1.0716619956050227E-3</v>
      </c>
      <c r="I196">
        <f t="shared" si="50"/>
        <v>7.8678305445158961E-5</v>
      </c>
      <c r="K196">
        <f t="shared" si="52"/>
        <v>0.92658290975342472</v>
      </c>
    </row>
    <row r="197" spans="1:11" x14ac:dyDescent="0.25">
      <c r="A197" s="6">
        <v>44226</v>
      </c>
      <c r="B197">
        <v>0</v>
      </c>
      <c r="C197">
        <v>2.4328713182654088E-6</v>
      </c>
      <c r="D197">
        <v>2.3203637247484E-5</v>
      </c>
      <c r="E197">
        <v>1.5989307139449105E-4</v>
      </c>
      <c r="F197">
        <v>8.2560449957773288E-4</v>
      </c>
      <c r="H197" s="46">
        <f t="shared" si="51"/>
        <v>8.9669237121971809E-4</v>
      </c>
      <c r="I197">
        <f t="shared" si="50"/>
        <v>7.1087871641985212E-5</v>
      </c>
      <c r="K197">
        <f t="shared" si="52"/>
        <v>0.92072211839464124</v>
      </c>
    </row>
    <row r="198" spans="1:11" x14ac:dyDescent="0.25">
      <c r="A198" s="6">
        <v>44233</v>
      </c>
      <c r="B198">
        <v>2.8602386568834112E-7</v>
      </c>
      <c r="C198">
        <v>1.9206878828411122E-6</v>
      </c>
      <c r="D198">
        <v>1.9400818920813012E-5</v>
      </c>
      <c r="E198">
        <v>1.2906371706971183E-4</v>
      </c>
      <c r="F198">
        <v>6.0442485487991707E-4</v>
      </c>
      <c r="H198" s="46">
        <f t="shared" si="51"/>
        <v>7.2600919782642138E-4</v>
      </c>
      <c r="I198">
        <f t="shared" si="50"/>
        <v>1.215843429465043E-4</v>
      </c>
      <c r="K198">
        <f t="shared" si="52"/>
        <v>0.83253057494242189</v>
      </c>
    </row>
    <row r="199" spans="1:11" x14ac:dyDescent="0.25">
      <c r="A199" s="6">
        <v>44240</v>
      </c>
      <c r="B199">
        <v>0</v>
      </c>
      <c r="C199">
        <v>5.1218343542429658E-7</v>
      </c>
      <c r="D199">
        <v>6.2520911472387447E-6</v>
      </c>
      <c r="E199">
        <v>4.1318631683801735E-5</v>
      </c>
      <c r="F199">
        <v>1.889657925421279E-4</v>
      </c>
      <c r="H199" s="46">
        <f t="shared" si="51"/>
        <v>2.2967357596128239E-4</v>
      </c>
      <c r="I199">
        <f t="shared" si="50"/>
        <v>4.0707783419154488E-5</v>
      </c>
      <c r="K199">
        <f t="shared" si="52"/>
        <v>0.82275808939371908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5838-7FBE-4C22-AFCA-45FDF2C4D73B}">
  <sheetPr codeName="Sheet3"/>
  <dimension ref="A6:I56"/>
  <sheetViews>
    <sheetView topLeftCell="K7" workbookViewId="0">
      <selection activeCell="W33" sqref="W33"/>
    </sheetView>
  </sheetViews>
  <sheetFormatPr defaultRowHeight="15" x14ac:dyDescent="0.25"/>
  <cols>
    <col min="1" max="1" width="13.5703125" customWidth="1"/>
    <col min="2" max="2" width="16.42578125" customWidth="1"/>
    <col min="3" max="5" width="17.28515625" customWidth="1"/>
    <col min="6" max="6" width="17.42578125" customWidth="1"/>
    <col min="7" max="7" width="16.42578125" customWidth="1"/>
    <col min="8" max="9" width="9.140625" customWidth="1"/>
  </cols>
  <sheetData>
    <row r="6" spans="1:9" ht="105" x14ac:dyDescent="0.25">
      <c r="B6" s="63" t="s">
        <v>142</v>
      </c>
      <c r="C6" s="63" t="s">
        <v>141</v>
      </c>
      <c r="D6" s="63" t="s">
        <v>147</v>
      </c>
      <c r="E6" s="63" t="s">
        <v>148</v>
      </c>
      <c r="F6" s="63" t="s">
        <v>145</v>
      </c>
      <c r="G6" s="63" t="s">
        <v>146</v>
      </c>
      <c r="H6" s="63" t="s">
        <v>143</v>
      </c>
      <c r="I6" s="63" t="s">
        <v>144</v>
      </c>
    </row>
    <row r="7" spans="1:9" x14ac:dyDescent="0.25">
      <c r="A7" s="31">
        <v>44120</v>
      </c>
      <c r="B7" s="43" t="e">
        <f>1-Comparison!#REF!</f>
        <v>#REF!</v>
      </c>
      <c r="C7" s="43" t="e">
        <f>1-Comparison!#REF!</f>
        <v>#REF!</v>
      </c>
      <c r="D7" s="43"/>
      <c r="E7" s="43"/>
    </row>
    <row r="8" spans="1:9" x14ac:dyDescent="0.25">
      <c r="A8" s="31">
        <v>44127</v>
      </c>
      <c r="B8" s="43" t="e">
        <f>1-Comparison!#REF!</f>
        <v>#REF!</v>
      </c>
      <c r="C8" s="43" t="e">
        <f>1-Comparison!#REF!</f>
        <v>#REF!</v>
      </c>
      <c r="D8" s="43"/>
      <c r="E8" s="43"/>
    </row>
    <row r="9" spans="1:9" x14ac:dyDescent="0.25">
      <c r="A9" s="31">
        <v>44134</v>
      </c>
      <c r="B9" s="43" t="e">
        <f>1-Comparison!#REF!</f>
        <v>#REF!</v>
      </c>
      <c r="C9" s="43" t="e">
        <f>1-Comparison!#REF!</f>
        <v>#REF!</v>
      </c>
      <c r="D9" s="43"/>
      <c r="E9" s="43"/>
    </row>
    <row r="10" spans="1:9" x14ac:dyDescent="0.25">
      <c r="A10" s="31">
        <v>44141</v>
      </c>
      <c r="B10" s="43" t="e">
        <f>1-Comparison!#REF!</f>
        <v>#REF!</v>
      </c>
      <c r="C10" s="43" t="e">
        <f>1-Comparison!#REF!</f>
        <v>#REF!</v>
      </c>
      <c r="D10" s="43"/>
      <c r="E10" s="43"/>
    </row>
    <row r="11" spans="1:9" x14ac:dyDescent="0.25">
      <c r="A11" s="31">
        <v>44148</v>
      </c>
      <c r="B11" s="43" t="e">
        <f>1-Comparison!#REF!</f>
        <v>#REF!</v>
      </c>
      <c r="C11" s="43" t="e">
        <f>1-Comparison!#REF!</f>
        <v>#REF!</v>
      </c>
      <c r="D11" s="43"/>
      <c r="E11" s="43"/>
    </row>
    <row r="12" spans="1:9" x14ac:dyDescent="0.25">
      <c r="A12" s="31">
        <v>44155</v>
      </c>
      <c r="B12" s="43" t="e">
        <f>1-Comparison!#REF!</f>
        <v>#REF!</v>
      </c>
      <c r="C12" s="43" t="e">
        <f>1-Comparison!#REF!</f>
        <v>#REF!</v>
      </c>
      <c r="D12" s="43"/>
      <c r="E12" s="43"/>
    </row>
    <row r="13" spans="1:9" x14ac:dyDescent="0.25">
      <c r="A13" s="31">
        <v>44162</v>
      </c>
      <c r="B13" s="43" t="e">
        <f>1-Comparison!#REF!</f>
        <v>#REF!</v>
      </c>
      <c r="C13" s="43" t="e">
        <f>1-Comparison!#REF!</f>
        <v>#REF!</v>
      </c>
      <c r="D13" s="43"/>
      <c r="E13" s="43"/>
    </row>
    <row r="14" spans="1:9" x14ac:dyDescent="0.25">
      <c r="A14" s="31">
        <v>44169</v>
      </c>
      <c r="B14" s="43" t="e">
        <f>1-Comparison!#REF!</f>
        <v>#REF!</v>
      </c>
      <c r="C14" s="43" t="e">
        <f>1-Comparison!#REF!</f>
        <v>#REF!</v>
      </c>
      <c r="D14" s="43"/>
      <c r="E14" s="43"/>
    </row>
    <row r="15" spans="1:9" x14ac:dyDescent="0.25">
      <c r="A15" s="31">
        <v>44173</v>
      </c>
      <c r="B15" s="43"/>
      <c r="C15" s="43"/>
      <c r="D15" s="43"/>
      <c r="E15" s="43"/>
      <c r="F15" s="34">
        <v>0</v>
      </c>
    </row>
    <row r="16" spans="1:9" x14ac:dyDescent="0.25">
      <c r="A16" s="31">
        <v>44176</v>
      </c>
      <c r="B16" s="43" t="e">
        <f>1-Comparison!#REF!</f>
        <v>#REF!</v>
      </c>
      <c r="C16" s="43" t="e">
        <f>1-Comparison!#REF!</f>
        <v>#REF!</v>
      </c>
      <c r="D16" s="43"/>
      <c r="E16" s="43"/>
      <c r="F16" s="35"/>
    </row>
    <row r="17" spans="1:9" x14ac:dyDescent="0.25">
      <c r="A17" s="31">
        <v>44183</v>
      </c>
      <c r="B17" s="43" t="e">
        <f>1-Comparison!#REF!</f>
        <v>#REF!</v>
      </c>
      <c r="C17" s="43" t="e">
        <f>1-Comparison!#REF!</f>
        <v>#REF!</v>
      </c>
      <c r="D17" s="43" t="e">
        <f>1-Comparison!#REF!</f>
        <v>#REF!</v>
      </c>
      <c r="E17" s="43" t="e">
        <f>1-Comparison!#REF!</f>
        <v>#REF!</v>
      </c>
      <c r="F17" s="35"/>
    </row>
    <row r="18" spans="1:9" x14ac:dyDescent="0.25">
      <c r="A18" s="31">
        <v>44187</v>
      </c>
      <c r="B18" s="43"/>
      <c r="C18" s="43"/>
      <c r="D18" s="43"/>
      <c r="E18" s="43"/>
      <c r="F18" s="35"/>
      <c r="H18" s="55">
        <v>0.25700000000000001</v>
      </c>
    </row>
    <row r="19" spans="1:9" x14ac:dyDescent="0.25">
      <c r="A19" s="31">
        <v>44190</v>
      </c>
      <c r="B19" s="43" t="e">
        <f>1-Comparison!#REF!</f>
        <v>#REF!</v>
      </c>
      <c r="C19" s="43" t="e">
        <f>1-Comparison!#REF!</f>
        <v>#REF!</v>
      </c>
      <c r="D19" s="43" t="e">
        <f>1-Comparison!#REF!</f>
        <v>#REF!</v>
      </c>
      <c r="E19" s="43" t="e">
        <f>1-Comparison!#REF!</f>
        <v>#REF!</v>
      </c>
      <c r="F19" s="35"/>
    </row>
    <row r="20" spans="1:9" x14ac:dyDescent="0.25">
      <c r="A20" s="31">
        <v>44192</v>
      </c>
      <c r="B20" s="43"/>
      <c r="C20" s="43"/>
      <c r="D20" s="43"/>
      <c r="E20" s="43"/>
      <c r="F20" s="34">
        <v>0.185</v>
      </c>
    </row>
    <row r="21" spans="1:9" x14ac:dyDescent="0.25">
      <c r="A21" s="31">
        <v>44197</v>
      </c>
      <c r="B21" s="43" t="e">
        <f>1-Comparison!#REF!</f>
        <v>#REF!</v>
      </c>
      <c r="C21" s="43" t="e">
        <f>1-Comparison!#REF!</f>
        <v>#REF!</v>
      </c>
      <c r="D21" s="43" t="e">
        <f>1-Comparison!#REF!</f>
        <v>#REF!</v>
      </c>
      <c r="E21" s="43" t="e">
        <f>1-Comparison!#REF!</f>
        <v>#REF!</v>
      </c>
      <c r="F21" s="35"/>
    </row>
    <row r="22" spans="1:9" x14ac:dyDescent="0.25">
      <c r="A22" s="31">
        <v>44199</v>
      </c>
      <c r="B22" s="43"/>
      <c r="C22" s="43"/>
      <c r="D22" s="43"/>
      <c r="E22" s="43"/>
      <c r="F22" s="34">
        <v>0.23100000000000001</v>
      </c>
    </row>
    <row r="23" spans="1:9" x14ac:dyDescent="0.25">
      <c r="A23" s="31">
        <v>44201</v>
      </c>
      <c r="B23" s="43"/>
      <c r="C23" s="43"/>
      <c r="D23" s="43"/>
      <c r="E23" s="43"/>
      <c r="F23" s="34"/>
      <c r="G23" s="34">
        <v>0.25700000000000001</v>
      </c>
      <c r="I23" s="55">
        <v>0.40899999999999997</v>
      </c>
    </row>
    <row r="24" spans="1:9" x14ac:dyDescent="0.25">
      <c r="A24" s="31">
        <v>44203</v>
      </c>
      <c r="B24" s="43"/>
      <c r="C24" s="43"/>
      <c r="D24" s="43"/>
      <c r="E24" s="43"/>
      <c r="F24" s="34"/>
    </row>
    <row r="25" spans="1:9" x14ac:dyDescent="0.25">
      <c r="A25" s="31">
        <v>44204</v>
      </c>
      <c r="B25" s="43" t="e">
        <f>1-Comparison!#REF!</f>
        <v>#REF!</v>
      </c>
      <c r="C25" s="43" t="e">
        <f>1-Comparison!#REF!</f>
        <v>#REF!</v>
      </c>
      <c r="D25" s="43" t="e">
        <f>1-Comparison!#REF!</f>
        <v>#REF!</v>
      </c>
      <c r="E25" s="43" t="e">
        <f>1-Comparison!#REF!</f>
        <v>#REF!</v>
      </c>
      <c r="F25" s="35"/>
    </row>
    <row r="26" spans="1:9" x14ac:dyDescent="0.25">
      <c r="A26" s="31">
        <v>44206</v>
      </c>
      <c r="B26" s="43"/>
      <c r="C26" s="43"/>
      <c r="D26" s="43"/>
      <c r="E26" s="43"/>
      <c r="F26" s="34">
        <v>0.36499999999999999</v>
      </c>
    </row>
    <row r="27" spans="1:9" x14ac:dyDescent="0.25">
      <c r="A27" s="31">
        <v>44211</v>
      </c>
      <c r="B27" s="43" t="e">
        <f>1-Comparison!#REF!</f>
        <v>#REF!</v>
      </c>
      <c r="C27" s="43" t="e">
        <f>1-Comparison!#REF!</f>
        <v>#REF!</v>
      </c>
      <c r="D27" s="43" t="e">
        <f>1-Comparison!#REF!</f>
        <v>#REF!</v>
      </c>
      <c r="E27" s="43" t="e">
        <f>1-Comparison!#REF!</f>
        <v>#REF!</v>
      </c>
      <c r="F27" s="35"/>
    </row>
    <row r="28" spans="1:9" x14ac:dyDescent="0.25">
      <c r="A28" s="31">
        <v>44213</v>
      </c>
      <c r="B28" s="43"/>
      <c r="C28" s="43"/>
      <c r="D28" s="43"/>
      <c r="E28" s="43"/>
      <c r="F28" s="34">
        <v>0.59399999999999997</v>
      </c>
    </row>
    <row r="29" spans="1:9" x14ac:dyDescent="0.25">
      <c r="A29" s="31">
        <v>44214</v>
      </c>
      <c r="B29" s="43"/>
      <c r="C29" s="43"/>
      <c r="D29" s="43"/>
      <c r="E29" s="43"/>
      <c r="F29" s="34"/>
      <c r="H29" s="55">
        <v>0.25700000000000001</v>
      </c>
    </row>
    <row r="30" spans="1:9" x14ac:dyDescent="0.25">
      <c r="A30" s="31">
        <v>44215</v>
      </c>
      <c r="B30" s="43"/>
      <c r="C30" s="43"/>
      <c r="D30" s="43"/>
      <c r="E30" s="43"/>
      <c r="F30" s="34"/>
      <c r="G30" s="55">
        <v>0.40899999999999997</v>
      </c>
    </row>
    <row r="31" spans="1:9" x14ac:dyDescent="0.25">
      <c r="A31" s="31">
        <v>44218</v>
      </c>
      <c r="B31" s="43" t="e">
        <f>1-Comparison!#REF!</f>
        <v>#REF!</v>
      </c>
      <c r="C31" s="43" t="e">
        <f>1-Comparison!#REF!</f>
        <v>#REF!</v>
      </c>
      <c r="D31" s="43" t="e">
        <f>1-Comparison!#REF!</f>
        <v>#REF!</v>
      </c>
      <c r="E31" s="43" t="e">
        <f>1-Comparison!#REF!</f>
        <v>#REF!</v>
      </c>
      <c r="F31" s="35"/>
    </row>
    <row r="32" spans="1:9" x14ac:dyDescent="0.25">
      <c r="A32" s="31">
        <v>44220</v>
      </c>
      <c r="B32" s="43"/>
      <c r="C32" s="43"/>
      <c r="D32" s="43"/>
      <c r="E32" s="43"/>
      <c r="F32" s="34">
        <v>0.79700000000000004</v>
      </c>
    </row>
    <row r="33" spans="1:9" x14ac:dyDescent="0.25">
      <c r="A33" s="31">
        <v>44225</v>
      </c>
      <c r="B33" s="43" t="e">
        <f>1-Comparison!#REF!</f>
        <v>#REF!</v>
      </c>
      <c r="C33" s="43" t="e">
        <f>1-Comparison!#REF!</f>
        <v>#REF!</v>
      </c>
      <c r="D33" s="43" t="e">
        <f>1-Comparison!#REF!</f>
        <v>#REF!</v>
      </c>
      <c r="E33" s="43" t="e">
        <f>1-Comparison!#REF!</f>
        <v>#REF!</v>
      </c>
      <c r="F33" s="35"/>
    </row>
    <row r="34" spans="1:9" x14ac:dyDescent="0.25">
      <c r="A34" s="31">
        <v>44227</v>
      </c>
      <c r="B34" s="43"/>
      <c r="C34" s="43"/>
      <c r="D34" s="43"/>
      <c r="E34" s="43"/>
      <c r="F34" s="34">
        <v>0.88100000000000001</v>
      </c>
    </row>
    <row r="35" spans="1:9" x14ac:dyDescent="0.25">
      <c r="A35" s="31">
        <v>44228</v>
      </c>
      <c r="B35" s="43"/>
      <c r="C35" s="43"/>
      <c r="D35" s="43"/>
      <c r="E35" s="43"/>
      <c r="F35" s="34"/>
      <c r="I35" s="55">
        <v>0.40899999999999997</v>
      </c>
    </row>
    <row r="36" spans="1:9" x14ac:dyDescent="0.25">
      <c r="A36" s="31">
        <v>44232</v>
      </c>
      <c r="B36" s="43" t="e">
        <f>1-Comparison!#REF!</f>
        <v>#REF!</v>
      </c>
      <c r="C36" s="43" t="e">
        <f>1-Comparison!#REF!</f>
        <v>#REF!</v>
      </c>
      <c r="D36" s="43" t="e">
        <f>1-Comparison!#REF!</f>
        <v>#REF!</v>
      </c>
      <c r="E36" s="43" t="e">
        <f>1-Comparison!#REF!</f>
        <v>#REF!</v>
      </c>
    </row>
    <row r="37" spans="1:9" x14ac:dyDescent="0.25">
      <c r="A37" s="31">
        <v>44234</v>
      </c>
      <c r="B37" s="43"/>
      <c r="C37" s="43"/>
      <c r="D37" s="43"/>
      <c r="E37" s="43"/>
      <c r="F37" s="55">
        <v>0.91300000000000003</v>
      </c>
    </row>
    <row r="38" spans="1:9" x14ac:dyDescent="0.25">
      <c r="A38" s="31">
        <v>44239</v>
      </c>
      <c r="B38" s="43" t="e">
        <f>1-Comparison!#REF!</f>
        <v>#REF!</v>
      </c>
      <c r="C38" s="43" t="e">
        <f>1-Comparison!#REF!</f>
        <v>#REF!</v>
      </c>
      <c r="D38" s="43" t="e">
        <f>1-Comparison!#REF!</f>
        <v>#REF!</v>
      </c>
      <c r="E38" s="43" t="e">
        <f>1-Comparison!#REF!</f>
        <v>#REF!</v>
      </c>
    </row>
    <row r="39" spans="1:9" x14ac:dyDescent="0.25">
      <c r="A39" s="31">
        <v>44245</v>
      </c>
      <c r="B39" s="43"/>
      <c r="C39" s="43"/>
      <c r="D39" s="43"/>
      <c r="E39" s="43"/>
      <c r="F39" s="55">
        <v>0.93400000000000005</v>
      </c>
    </row>
    <row r="40" spans="1:9" x14ac:dyDescent="0.25">
      <c r="A40" s="31">
        <v>44246</v>
      </c>
      <c r="C40" s="43" t="e">
        <f>1-Comparison!#REF!</f>
        <v>#REF!</v>
      </c>
      <c r="D40" s="43" t="e">
        <f>1-Comparison!#REF!</f>
        <v>#REF!</v>
      </c>
      <c r="E40" s="43" t="e">
        <f>1-Comparison!#REF!</f>
        <v>#REF!</v>
      </c>
    </row>
    <row r="44" spans="1:9" x14ac:dyDescent="0.25">
      <c r="C44" s="33"/>
      <c r="D44" s="33"/>
      <c r="E44" s="33"/>
    </row>
    <row r="45" spans="1:9" x14ac:dyDescent="0.25">
      <c r="C45" s="33"/>
      <c r="D45" s="33"/>
      <c r="E45" s="33"/>
    </row>
    <row r="46" spans="1:9" x14ac:dyDescent="0.25">
      <c r="A46" s="31"/>
      <c r="C46" s="33"/>
      <c r="D46" s="43"/>
      <c r="E46" s="43"/>
    </row>
    <row r="47" spans="1:9" x14ac:dyDescent="0.25">
      <c r="A47" s="31"/>
      <c r="C47" s="33"/>
      <c r="D47" s="43"/>
      <c r="E47" s="43"/>
    </row>
    <row r="48" spans="1:9" x14ac:dyDescent="0.25">
      <c r="A48" s="31"/>
      <c r="C48" s="33"/>
      <c r="D48" s="43"/>
      <c r="E48" s="43"/>
    </row>
    <row r="49" spans="1:5" x14ac:dyDescent="0.25">
      <c r="A49" s="31"/>
      <c r="C49" s="33"/>
      <c r="D49" s="43"/>
      <c r="E49" s="43"/>
    </row>
    <row r="50" spans="1:5" x14ac:dyDescent="0.25">
      <c r="A50" s="31"/>
      <c r="C50" s="33"/>
      <c r="D50" s="43"/>
      <c r="E50" s="43"/>
    </row>
    <row r="51" spans="1:5" x14ac:dyDescent="0.25">
      <c r="A51" s="31"/>
      <c r="C51" s="33"/>
      <c r="D51" s="43"/>
      <c r="E51" s="43"/>
    </row>
    <row r="52" spans="1:5" x14ac:dyDescent="0.25">
      <c r="A52" s="31"/>
      <c r="D52" s="43"/>
      <c r="E52" s="43"/>
    </row>
    <row r="53" spans="1:5" x14ac:dyDescent="0.25">
      <c r="A53" s="31"/>
      <c r="D53" s="43"/>
      <c r="E53" s="43"/>
    </row>
    <row r="54" spans="1:5" x14ac:dyDescent="0.25">
      <c r="A54" s="31"/>
      <c r="D54" s="43"/>
      <c r="E54" s="43"/>
    </row>
    <row r="55" spans="1:5" x14ac:dyDescent="0.25">
      <c r="A55" s="31"/>
      <c r="D55" s="43"/>
      <c r="E55" s="43"/>
    </row>
    <row r="56" spans="1:5" x14ac:dyDescent="0.25">
      <c r="A56" s="31"/>
      <c r="D56" s="43"/>
      <c r="E56" s="4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2153-38BC-469F-8247-D7C79998F42C}">
  <sheetPr codeName="Sheet5"/>
  <dimension ref="A1:CA127"/>
  <sheetViews>
    <sheetView zoomScaleNormal="100" workbookViewId="0">
      <selection activeCell="C2" sqref="C2"/>
    </sheetView>
  </sheetViews>
  <sheetFormatPr defaultRowHeight="15" x14ac:dyDescent="0.25"/>
  <cols>
    <col min="1" max="1" width="28.5703125" customWidth="1"/>
    <col min="2" max="2" width="15.7109375" customWidth="1"/>
    <col min="3" max="3" width="12.140625" bestFit="1" customWidth="1"/>
    <col min="4" max="46" width="9.42578125" bestFit="1" customWidth="1"/>
    <col min="47" max="47" width="9.42578125" style="42" bestFit="1" customWidth="1"/>
    <col min="48" max="58" width="9.42578125" bestFit="1" customWidth="1"/>
    <col min="59" max="59" width="10.28515625" customWidth="1"/>
    <col min="61" max="61" width="11" customWidth="1"/>
  </cols>
  <sheetData>
    <row r="1" spans="1:79" x14ac:dyDescent="0.25">
      <c r="A1" s="76" t="s">
        <v>156</v>
      </c>
    </row>
    <row r="2" spans="1:79" x14ac:dyDescent="0.25">
      <c r="C2" t="s">
        <v>88</v>
      </c>
    </row>
    <row r="3" spans="1:79" x14ac:dyDescent="0.25">
      <c r="A3" s="30" t="s">
        <v>89</v>
      </c>
    </row>
    <row r="4" spans="1:79" x14ac:dyDescent="0.25">
      <c r="A4" s="1" t="s">
        <v>0</v>
      </c>
      <c r="B4" s="2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  <c r="AD4" s="3">
        <v>28</v>
      </c>
      <c r="AE4" s="3">
        <v>29</v>
      </c>
      <c r="AF4" s="3">
        <v>30</v>
      </c>
      <c r="AG4" s="3">
        <v>31</v>
      </c>
      <c r="AH4" s="3">
        <v>32</v>
      </c>
      <c r="AI4" s="3">
        <v>33</v>
      </c>
      <c r="AJ4" s="3">
        <v>34</v>
      </c>
      <c r="AK4" s="3">
        <v>35</v>
      </c>
      <c r="AL4" s="3">
        <v>36</v>
      </c>
      <c r="AM4" s="3">
        <v>37</v>
      </c>
      <c r="AN4" s="3">
        <v>38</v>
      </c>
      <c r="AO4" s="3">
        <v>39</v>
      </c>
      <c r="AP4" s="3">
        <v>40</v>
      </c>
      <c r="AQ4" s="3">
        <v>41</v>
      </c>
      <c r="AR4" s="3">
        <v>42</v>
      </c>
      <c r="AS4" s="3">
        <v>43</v>
      </c>
      <c r="AT4" s="3">
        <v>44</v>
      </c>
      <c r="AU4" s="68">
        <v>45</v>
      </c>
      <c r="AV4" s="3">
        <v>46</v>
      </c>
      <c r="AW4" s="3">
        <v>47</v>
      </c>
      <c r="AX4" s="3">
        <v>48</v>
      </c>
      <c r="AY4" s="3">
        <v>49</v>
      </c>
      <c r="AZ4" s="3">
        <v>50</v>
      </c>
      <c r="BA4" s="3">
        <v>51</v>
      </c>
      <c r="BB4" s="3">
        <v>52</v>
      </c>
      <c r="BC4" s="3">
        <v>53</v>
      </c>
      <c r="BD4" s="41">
        <v>54</v>
      </c>
      <c r="BE4" s="41">
        <v>55</v>
      </c>
      <c r="BF4" s="41">
        <v>56</v>
      </c>
      <c r="BG4" s="41">
        <v>57</v>
      </c>
      <c r="BH4" s="41">
        <v>58</v>
      </c>
      <c r="BI4" s="41">
        <v>59</v>
      </c>
      <c r="BJ4" s="41">
        <v>60</v>
      </c>
      <c r="BK4" s="41">
        <v>61</v>
      </c>
      <c r="BL4" s="41">
        <v>62</v>
      </c>
      <c r="BM4" s="41">
        <v>63</v>
      </c>
      <c r="BN4" s="41">
        <v>64</v>
      </c>
      <c r="BO4" s="41">
        <v>65</v>
      </c>
      <c r="BP4" s="41">
        <v>66</v>
      </c>
      <c r="BQ4" s="41">
        <v>67</v>
      </c>
      <c r="BR4" s="41">
        <v>68</v>
      </c>
      <c r="BS4" s="41">
        <v>69</v>
      </c>
      <c r="BT4" s="41">
        <v>70</v>
      </c>
      <c r="BU4" s="41">
        <v>71</v>
      </c>
      <c r="BV4" s="41">
        <v>72</v>
      </c>
      <c r="BW4" s="41">
        <v>73</v>
      </c>
      <c r="BX4" s="41">
        <v>74</v>
      </c>
    </row>
    <row r="5" spans="1:79" x14ac:dyDescent="0.25">
      <c r="A5" s="4" t="s">
        <v>1</v>
      </c>
      <c r="B5" s="5"/>
      <c r="C5" s="6">
        <v>43833</v>
      </c>
      <c r="D5" s="6">
        <v>43840</v>
      </c>
      <c r="E5" s="6">
        <v>43847</v>
      </c>
      <c r="F5" s="6">
        <v>43854</v>
      </c>
      <c r="G5" s="6">
        <v>43861</v>
      </c>
      <c r="H5" s="6">
        <v>43868</v>
      </c>
      <c r="I5" s="6">
        <v>43875</v>
      </c>
      <c r="J5" s="6">
        <v>43882</v>
      </c>
      <c r="K5" s="6">
        <v>43889</v>
      </c>
      <c r="L5" s="6">
        <v>43896</v>
      </c>
      <c r="M5" s="6">
        <v>43903</v>
      </c>
      <c r="N5" s="6">
        <v>43910</v>
      </c>
      <c r="O5" s="6">
        <v>43917</v>
      </c>
      <c r="P5" s="6">
        <v>43924</v>
      </c>
      <c r="Q5" s="6">
        <v>43931</v>
      </c>
      <c r="R5" s="6">
        <v>43938</v>
      </c>
      <c r="S5" s="6">
        <v>43945</v>
      </c>
      <c r="T5" s="6">
        <v>43952</v>
      </c>
      <c r="U5" s="6">
        <v>43959</v>
      </c>
      <c r="V5" s="6">
        <v>43966</v>
      </c>
      <c r="W5" s="6">
        <v>43973</v>
      </c>
      <c r="X5" s="6">
        <v>43980</v>
      </c>
      <c r="Y5" s="6">
        <v>43987</v>
      </c>
      <c r="Z5" s="6">
        <v>43994</v>
      </c>
      <c r="AA5" s="6">
        <v>44001</v>
      </c>
      <c r="AB5" s="6">
        <v>44008</v>
      </c>
      <c r="AC5" s="6">
        <v>44015</v>
      </c>
      <c r="AD5" s="6">
        <v>44022</v>
      </c>
      <c r="AE5" s="6">
        <v>44029</v>
      </c>
      <c r="AF5" s="6">
        <v>44036</v>
      </c>
      <c r="AG5" s="6">
        <v>44043</v>
      </c>
      <c r="AH5" s="6">
        <v>44050</v>
      </c>
      <c r="AI5" s="6">
        <v>44057</v>
      </c>
      <c r="AJ5" s="6">
        <v>44064</v>
      </c>
      <c r="AK5" s="6">
        <v>44071</v>
      </c>
      <c r="AL5" s="6">
        <v>44078</v>
      </c>
      <c r="AM5" s="6">
        <v>44085</v>
      </c>
      <c r="AN5" s="6">
        <v>44092</v>
      </c>
      <c r="AO5" s="6">
        <v>44099</v>
      </c>
      <c r="AP5" s="6">
        <v>44106</v>
      </c>
      <c r="AQ5" s="6">
        <v>44113</v>
      </c>
      <c r="AR5" s="6">
        <v>44120</v>
      </c>
      <c r="AS5" s="6">
        <v>44127</v>
      </c>
      <c r="AT5" s="6">
        <v>44134</v>
      </c>
      <c r="AU5" s="57">
        <v>44141</v>
      </c>
      <c r="AV5" s="6">
        <v>44148</v>
      </c>
      <c r="AW5" s="6">
        <v>44155</v>
      </c>
      <c r="AX5" s="6">
        <v>44162</v>
      </c>
      <c r="AY5" s="6">
        <v>44169</v>
      </c>
      <c r="AZ5" s="6">
        <v>44176</v>
      </c>
      <c r="BA5" s="6">
        <v>44183</v>
      </c>
      <c r="BB5" s="6">
        <v>44190</v>
      </c>
      <c r="BC5" s="6">
        <v>44197</v>
      </c>
      <c r="BD5" s="6">
        <v>44204</v>
      </c>
      <c r="BE5" s="6">
        <v>44211</v>
      </c>
      <c r="BF5" s="6">
        <v>44218</v>
      </c>
      <c r="BG5" s="6">
        <v>44225</v>
      </c>
      <c r="BH5" s="6">
        <v>44232</v>
      </c>
      <c r="BI5" s="6">
        <v>44239</v>
      </c>
      <c r="BJ5" s="6">
        <v>44246</v>
      </c>
      <c r="BK5" s="6">
        <v>44253</v>
      </c>
      <c r="BL5" s="6">
        <v>44260</v>
      </c>
      <c r="BM5" s="6">
        <v>44267</v>
      </c>
      <c r="BN5" s="6">
        <v>44274</v>
      </c>
      <c r="BO5" s="6">
        <v>44281</v>
      </c>
      <c r="BP5" s="6">
        <v>44288</v>
      </c>
      <c r="BQ5" s="6">
        <v>44295</v>
      </c>
      <c r="BR5" s="6">
        <v>44302</v>
      </c>
      <c r="BS5" s="6">
        <v>44309</v>
      </c>
      <c r="BT5" s="6">
        <v>44316</v>
      </c>
      <c r="BU5" s="6">
        <v>44323</v>
      </c>
      <c r="BV5" s="6">
        <v>44330</v>
      </c>
      <c r="BW5" s="6">
        <v>44337</v>
      </c>
      <c r="BX5" s="6">
        <v>44344</v>
      </c>
      <c r="BY5" s="6"/>
      <c r="BZ5" s="6"/>
      <c r="CA5" s="6"/>
    </row>
    <row r="6" spans="1:79" ht="15.75" thickBot="1" x14ac:dyDescent="0.3">
      <c r="A6" s="7"/>
      <c r="B6" s="7"/>
      <c r="C6" s="8"/>
      <c r="D6" s="8"/>
      <c r="E6" s="8"/>
      <c r="F6" s="8"/>
      <c r="G6" s="8"/>
      <c r="H6" s="8"/>
      <c r="I6" s="8"/>
      <c r="J6" s="8"/>
      <c r="K6" s="9"/>
      <c r="L6" s="9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69"/>
      <c r="AV6" s="10"/>
      <c r="AW6" s="10"/>
      <c r="AX6" s="10"/>
      <c r="AY6" s="10"/>
      <c r="AZ6" s="10"/>
      <c r="BA6" s="10"/>
      <c r="BB6" s="10"/>
      <c r="BC6" s="10"/>
    </row>
    <row r="7" spans="1:79" x14ac:dyDescent="0.25">
      <c r="A7" s="4" t="s">
        <v>60</v>
      </c>
      <c r="B7" s="11"/>
      <c r="C7" s="12"/>
      <c r="D7" s="12"/>
      <c r="E7" s="12"/>
      <c r="F7" s="12"/>
      <c r="G7" s="12"/>
      <c r="H7" s="12"/>
      <c r="I7" s="12"/>
      <c r="J7" s="12"/>
      <c r="K7" s="13"/>
      <c r="L7" s="1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70"/>
      <c r="AV7" s="2"/>
      <c r="AW7" s="2"/>
      <c r="AX7" s="2"/>
      <c r="AY7" s="2"/>
      <c r="AZ7" s="2"/>
      <c r="BA7" s="2"/>
      <c r="BB7" s="2"/>
      <c r="BC7" s="2"/>
    </row>
    <row r="8" spans="1:79" x14ac:dyDescent="0.25">
      <c r="A8" s="15" t="s">
        <v>2</v>
      </c>
      <c r="B8" s="16"/>
      <c r="C8" s="17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5</v>
      </c>
      <c r="N8" s="18">
        <v>103</v>
      </c>
      <c r="O8" s="18">
        <v>539</v>
      </c>
      <c r="P8" s="19">
        <v>3475</v>
      </c>
      <c r="Q8" s="19">
        <v>6213</v>
      </c>
      <c r="R8" s="19">
        <v>8758</v>
      </c>
      <c r="S8" s="19">
        <v>8237</v>
      </c>
      <c r="T8" s="20">
        <v>6035</v>
      </c>
      <c r="U8" s="20">
        <v>3930</v>
      </c>
      <c r="V8" s="20">
        <v>3810</v>
      </c>
      <c r="W8" s="20">
        <v>2589</v>
      </c>
      <c r="X8" s="21">
        <v>1822</v>
      </c>
      <c r="Y8" s="20">
        <v>1588</v>
      </c>
      <c r="Z8" s="20">
        <v>1114</v>
      </c>
      <c r="AA8" s="20">
        <v>783</v>
      </c>
      <c r="AB8" s="22">
        <v>606</v>
      </c>
      <c r="AC8" s="20">
        <v>532</v>
      </c>
      <c r="AD8" s="20">
        <v>366</v>
      </c>
      <c r="AE8" s="23">
        <v>295</v>
      </c>
      <c r="AF8" s="20">
        <v>217</v>
      </c>
      <c r="AG8" s="20">
        <v>193</v>
      </c>
      <c r="AH8" s="20">
        <v>152</v>
      </c>
      <c r="AI8" s="20">
        <v>139</v>
      </c>
      <c r="AJ8" s="20">
        <v>138</v>
      </c>
      <c r="AK8" s="20">
        <v>101</v>
      </c>
      <c r="AL8" s="20">
        <v>78</v>
      </c>
      <c r="AM8" s="20">
        <v>99</v>
      </c>
      <c r="AN8" s="21">
        <v>139</v>
      </c>
      <c r="AO8" s="20">
        <v>215</v>
      </c>
      <c r="AP8" s="20">
        <v>321</v>
      </c>
      <c r="AQ8" s="20">
        <v>438</v>
      </c>
      <c r="AR8" s="20">
        <v>670</v>
      </c>
      <c r="AS8" s="20">
        <v>978</v>
      </c>
      <c r="AT8" s="24">
        <v>1379</v>
      </c>
      <c r="AU8" s="71">
        <v>1937</v>
      </c>
      <c r="AV8" s="22">
        <v>2466</v>
      </c>
      <c r="AW8" s="18">
        <v>2697</v>
      </c>
      <c r="AX8" s="18">
        <v>3040</v>
      </c>
      <c r="AY8" s="18">
        <v>2835</v>
      </c>
      <c r="AZ8" s="18">
        <v>2756</v>
      </c>
      <c r="BA8" s="18">
        <v>2986</v>
      </c>
      <c r="BB8" s="18">
        <v>2912</v>
      </c>
      <c r="BC8" s="18">
        <v>3144</v>
      </c>
      <c r="BD8" s="17">
        <v>6057</v>
      </c>
      <c r="BE8">
        <v>7245</v>
      </c>
      <c r="BF8" s="18">
        <v>8422</v>
      </c>
      <c r="BG8" s="18">
        <v>8433</v>
      </c>
      <c r="BH8" s="18">
        <v>7320</v>
      </c>
      <c r="BI8" s="18">
        <v>5691</v>
      </c>
      <c r="BJ8" s="18">
        <v>4079</v>
      </c>
      <c r="BK8" s="18">
        <v>2914</v>
      </c>
      <c r="BL8" s="18">
        <v>2105</v>
      </c>
      <c r="BM8" s="18">
        <v>1501</v>
      </c>
    </row>
    <row r="9" spans="1:79" x14ac:dyDescent="0.25">
      <c r="A9" s="2"/>
      <c r="B9" s="25" t="s">
        <v>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  <c r="Q9" s="20"/>
      <c r="R9" s="20"/>
      <c r="S9" s="20" t="s">
        <v>4</v>
      </c>
      <c r="T9" s="20"/>
      <c r="U9" s="20"/>
      <c r="V9" s="20"/>
      <c r="W9" s="20"/>
      <c r="X9" s="21"/>
      <c r="Y9" s="20"/>
      <c r="Z9" s="20"/>
      <c r="AA9" s="20"/>
      <c r="AB9" s="22"/>
      <c r="AC9" s="20"/>
      <c r="AD9" s="20"/>
      <c r="AE9" s="23"/>
      <c r="AF9" s="20"/>
      <c r="AG9" s="20"/>
      <c r="AH9" s="20"/>
      <c r="AI9" s="20"/>
      <c r="AJ9" s="20"/>
      <c r="AK9" s="20"/>
      <c r="AL9" s="20"/>
      <c r="AM9" s="20"/>
      <c r="AN9" s="21"/>
      <c r="AO9" s="20"/>
      <c r="AP9" s="20"/>
      <c r="AQ9" s="20"/>
      <c r="AR9" s="20"/>
      <c r="AS9" s="20"/>
      <c r="AT9" s="20"/>
      <c r="AU9" s="71"/>
      <c r="AV9" s="22"/>
      <c r="AW9" s="22"/>
      <c r="AX9" s="22"/>
      <c r="AY9" s="22"/>
      <c r="AZ9" s="22"/>
      <c r="BA9" s="22"/>
      <c r="BB9" s="22"/>
      <c r="BC9" s="2"/>
      <c r="BF9" s="22"/>
      <c r="BG9" s="22"/>
      <c r="BH9" s="22"/>
      <c r="BI9" s="22"/>
      <c r="BJ9" s="65"/>
      <c r="BK9" s="22"/>
      <c r="BL9" s="22"/>
      <c r="BM9" s="22"/>
    </row>
    <row r="10" spans="1:79" ht="39" x14ac:dyDescent="0.25">
      <c r="A10" s="2"/>
      <c r="B10" s="26" t="s">
        <v>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3"/>
      <c r="Q10" s="20"/>
      <c r="R10" s="20"/>
      <c r="S10" s="20" t="s">
        <v>4</v>
      </c>
      <c r="T10" s="20"/>
      <c r="U10" s="20"/>
      <c r="V10" s="20"/>
      <c r="W10" s="20"/>
      <c r="X10" s="21"/>
      <c r="Y10" s="20"/>
      <c r="Z10" s="20"/>
      <c r="AA10" s="20"/>
      <c r="AB10" s="22"/>
      <c r="AC10" s="20"/>
      <c r="AD10" s="20"/>
      <c r="AE10" s="23"/>
      <c r="AF10" s="20"/>
      <c r="AG10" s="20"/>
      <c r="AH10" s="20"/>
      <c r="AI10" s="20"/>
      <c r="AJ10" s="20"/>
      <c r="AK10" s="20"/>
      <c r="AL10" s="20"/>
      <c r="AM10" s="20"/>
      <c r="AN10" s="21"/>
      <c r="AO10" s="20"/>
      <c r="AP10" s="20"/>
      <c r="AQ10" s="20"/>
      <c r="AR10" s="20"/>
      <c r="AS10" s="20"/>
      <c r="AT10" s="20"/>
      <c r="AU10" s="71"/>
      <c r="AV10" s="22"/>
      <c r="AW10" s="22"/>
      <c r="AX10" s="22"/>
      <c r="AY10" s="22"/>
      <c r="AZ10" s="22"/>
      <c r="BA10" s="22"/>
      <c r="BB10" s="22"/>
      <c r="BC10" s="2"/>
      <c r="BF10" s="22"/>
      <c r="BG10" s="22"/>
      <c r="BH10" s="22"/>
      <c r="BI10" s="22"/>
      <c r="BJ10" s="22"/>
      <c r="BK10" s="22"/>
      <c r="BL10" s="22"/>
      <c r="BM10" s="22"/>
    </row>
    <row r="11" spans="1:79" x14ac:dyDescent="0.25">
      <c r="A11" s="2"/>
      <c r="B11" s="5" t="s">
        <v>6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3">
        <v>0</v>
      </c>
      <c r="Q11" s="20">
        <v>0</v>
      </c>
      <c r="R11" s="20">
        <v>0</v>
      </c>
      <c r="S11" s="20">
        <v>0</v>
      </c>
      <c r="T11" s="20">
        <v>0</v>
      </c>
      <c r="U11" s="20">
        <v>1</v>
      </c>
      <c r="V11" s="20">
        <v>1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>
        <v>0</v>
      </c>
      <c r="AU11" s="72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2">
        <v>0</v>
      </c>
      <c r="BE11">
        <v>0</v>
      </c>
      <c r="BF11" s="22">
        <v>0</v>
      </c>
      <c r="BG11" s="22">
        <v>0</v>
      </c>
      <c r="BH11" s="22">
        <v>0</v>
      </c>
      <c r="BI11" s="22">
        <v>0</v>
      </c>
      <c r="BJ11" s="22">
        <v>0</v>
      </c>
      <c r="BK11" s="22">
        <v>0</v>
      </c>
      <c r="BL11" s="22">
        <v>0</v>
      </c>
      <c r="BM11" s="22">
        <v>0</v>
      </c>
    </row>
    <row r="12" spans="1:79" x14ac:dyDescent="0.25">
      <c r="A12" s="2"/>
      <c r="B12" s="27" t="s">
        <v>7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3">
        <v>0</v>
      </c>
      <c r="Q12" s="20">
        <v>0</v>
      </c>
      <c r="R12" s="20">
        <v>1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>
        <v>0</v>
      </c>
      <c r="AU12" s="72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2">
        <v>0</v>
      </c>
      <c r="BE1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</row>
    <row r="13" spans="1:79" x14ac:dyDescent="0.25">
      <c r="A13" s="2"/>
      <c r="B13" s="27" t="s">
        <v>8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3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1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>
        <v>0</v>
      </c>
      <c r="AU13" s="72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2">
        <v>2</v>
      </c>
      <c r="BE13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</row>
    <row r="14" spans="1:79" x14ac:dyDescent="0.25">
      <c r="A14" s="2"/>
      <c r="B14" s="5" t="s">
        <v>9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3">
        <v>0</v>
      </c>
      <c r="Q14" s="20">
        <v>0</v>
      </c>
      <c r="R14" s="20">
        <v>1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1</v>
      </c>
      <c r="Y14" s="20">
        <v>1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>
        <v>0</v>
      </c>
      <c r="AU14" s="72">
        <v>0</v>
      </c>
      <c r="AV14" s="20">
        <v>0</v>
      </c>
      <c r="AW14" s="20">
        <v>0</v>
      </c>
      <c r="AX14" s="20">
        <v>1</v>
      </c>
      <c r="AY14" s="20">
        <v>0</v>
      </c>
      <c r="AZ14" s="20">
        <v>1</v>
      </c>
      <c r="BA14" s="20">
        <v>0</v>
      </c>
      <c r="BB14" s="20">
        <v>0</v>
      </c>
      <c r="BC14" s="20">
        <v>0</v>
      </c>
      <c r="BD14" s="22">
        <v>0</v>
      </c>
      <c r="BE14">
        <v>0</v>
      </c>
      <c r="BF14" s="22">
        <v>1</v>
      </c>
      <c r="BG14" s="22">
        <v>0</v>
      </c>
      <c r="BH14" s="22">
        <v>0</v>
      </c>
      <c r="BI14" s="22">
        <v>0</v>
      </c>
      <c r="BJ14" s="22">
        <v>0</v>
      </c>
      <c r="BK14" s="22">
        <v>1</v>
      </c>
      <c r="BL14" s="22">
        <v>0</v>
      </c>
      <c r="BM14" s="22">
        <v>1</v>
      </c>
    </row>
    <row r="15" spans="1:79" x14ac:dyDescent="0.25">
      <c r="A15" s="2"/>
      <c r="B15" s="5" t="s">
        <v>10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4">
        <v>0</v>
      </c>
      <c r="N15" s="24">
        <v>0</v>
      </c>
      <c r="O15" s="24">
        <v>0</v>
      </c>
      <c r="P15" s="24">
        <v>3</v>
      </c>
      <c r="Q15" s="20">
        <v>3</v>
      </c>
      <c r="R15" s="20">
        <v>1</v>
      </c>
      <c r="S15" s="20">
        <v>0</v>
      </c>
      <c r="T15" s="20">
        <v>1</v>
      </c>
      <c r="U15" s="20">
        <v>0</v>
      </c>
      <c r="V15" s="20">
        <v>1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>
        <v>0</v>
      </c>
      <c r="AU15" s="72">
        <v>0</v>
      </c>
      <c r="AV15" s="20">
        <v>0</v>
      </c>
      <c r="AW15" s="20">
        <v>0</v>
      </c>
      <c r="AX15" s="20">
        <v>1</v>
      </c>
      <c r="AY15" s="20">
        <v>0</v>
      </c>
      <c r="AZ15" s="20">
        <v>1</v>
      </c>
      <c r="BA15" s="20">
        <v>0</v>
      </c>
      <c r="BB15" s="20">
        <v>0</v>
      </c>
      <c r="BC15" s="20">
        <v>0</v>
      </c>
      <c r="BD15" s="22">
        <v>3</v>
      </c>
      <c r="BE15">
        <v>0</v>
      </c>
      <c r="BF15" s="22">
        <v>2</v>
      </c>
      <c r="BG15" s="22">
        <v>0</v>
      </c>
      <c r="BH15" s="22">
        <v>3</v>
      </c>
      <c r="BI15" s="22">
        <v>1</v>
      </c>
      <c r="BJ15" s="22">
        <v>0</v>
      </c>
      <c r="BK15" s="22">
        <v>0</v>
      </c>
      <c r="BL15" s="22">
        <v>1</v>
      </c>
      <c r="BM15" s="22">
        <v>0</v>
      </c>
    </row>
    <row r="16" spans="1:79" x14ac:dyDescent="0.25">
      <c r="A16" s="2"/>
      <c r="B16" s="5" t="s">
        <v>11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4">
        <v>0</v>
      </c>
      <c r="N16" s="24">
        <v>0</v>
      </c>
      <c r="O16" s="24">
        <v>0</v>
      </c>
      <c r="P16" s="24">
        <v>3</v>
      </c>
      <c r="Q16" s="20">
        <v>5</v>
      </c>
      <c r="R16" s="20">
        <v>3</v>
      </c>
      <c r="S16" s="20">
        <v>4</v>
      </c>
      <c r="T16" s="20">
        <v>2</v>
      </c>
      <c r="U16" s="20">
        <v>3</v>
      </c>
      <c r="V16" s="20">
        <v>1</v>
      </c>
      <c r="W16" s="20">
        <v>1</v>
      </c>
      <c r="X16" s="20">
        <v>1</v>
      </c>
      <c r="Y16" s="20">
        <v>0</v>
      </c>
      <c r="Z16" s="20">
        <v>0</v>
      </c>
      <c r="AA16" s="20">
        <v>1</v>
      </c>
      <c r="AB16" s="20">
        <v>0</v>
      </c>
      <c r="AC16" s="20">
        <v>0</v>
      </c>
      <c r="AD16" s="20">
        <v>1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1</v>
      </c>
      <c r="AS16" s="20">
        <v>0</v>
      </c>
      <c r="AT16">
        <v>0</v>
      </c>
      <c r="AU16" s="72">
        <v>1</v>
      </c>
      <c r="AV16" s="20">
        <v>2</v>
      </c>
      <c r="AW16" s="20">
        <v>1</v>
      </c>
      <c r="AX16" s="20">
        <v>2</v>
      </c>
      <c r="AY16" s="20">
        <v>1</v>
      </c>
      <c r="AZ16" s="20">
        <v>0</v>
      </c>
      <c r="BA16" s="20">
        <v>1</v>
      </c>
      <c r="BB16" s="20">
        <v>0</v>
      </c>
      <c r="BC16" s="20">
        <v>0</v>
      </c>
      <c r="BD16" s="22">
        <v>1</v>
      </c>
      <c r="BE16">
        <v>4</v>
      </c>
      <c r="BF16" s="22">
        <v>2</v>
      </c>
      <c r="BG16" s="22">
        <v>1</v>
      </c>
      <c r="BH16" s="22">
        <v>3</v>
      </c>
      <c r="BI16" s="22">
        <v>2</v>
      </c>
      <c r="BJ16" s="22">
        <v>5</v>
      </c>
      <c r="BK16" s="22">
        <v>1</v>
      </c>
      <c r="BL16" s="22">
        <v>0</v>
      </c>
      <c r="BM16" s="22">
        <v>1</v>
      </c>
    </row>
    <row r="17" spans="1:65" x14ac:dyDescent="0.25">
      <c r="A17" s="2"/>
      <c r="B17" s="28" t="s">
        <v>12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4">
        <v>0</v>
      </c>
      <c r="N17" s="24">
        <v>0</v>
      </c>
      <c r="O17" s="24">
        <v>1</v>
      </c>
      <c r="P17" s="24">
        <v>5</v>
      </c>
      <c r="Q17" s="20">
        <v>8</v>
      </c>
      <c r="R17" s="20">
        <v>8</v>
      </c>
      <c r="S17" s="20">
        <v>9</v>
      </c>
      <c r="T17" s="20">
        <v>2</v>
      </c>
      <c r="U17" s="20">
        <v>4</v>
      </c>
      <c r="V17" s="20">
        <v>6</v>
      </c>
      <c r="W17" s="20">
        <v>2</v>
      </c>
      <c r="X17" s="20">
        <v>1</v>
      </c>
      <c r="Y17" s="20">
        <v>1</v>
      </c>
      <c r="Z17" s="20">
        <v>1</v>
      </c>
      <c r="AA17" s="20">
        <v>1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1</v>
      </c>
      <c r="AR17" s="20">
        <v>0</v>
      </c>
      <c r="AS17" s="20">
        <v>0</v>
      </c>
      <c r="AT17">
        <v>1</v>
      </c>
      <c r="AU17" s="72">
        <v>3</v>
      </c>
      <c r="AV17" s="20">
        <v>1</v>
      </c>
      <c r="AW17" s="20">
        <v>1</v>
      </c>
      <c r="AX17" s="20">
        <v>1</v>
      </c>
      <c r="AY17" s="20">
        <v>3</v>
      </c>
      <c r="AZ17" s="20">
        <v>3</v>
      </c>
      <c r="BA17" s="20">
        <v>0</v>
      </c>
      <c r="BB17" s="20">
        <v>1</v>
      </c>
      <c r="BC17" s="20">
        <v>6</v>
      </c>
      <c r="BD17" s="22">
        <v>6</v>
      </c>
      <c r="BE17">
        <v>4</v>
      </c>
      <c r="BF17" s="22">
        <v>7</v>
      </c>
      <c r="BG17" s="22">
        <v>4</v>
      </c>
      <c r="BH17" s="22">
        <v>8</v>
      </c>
      <c r="BI17" s="22">
        <v>6</v>
      </c>
      <c r="BJ17" s="22">
        <v>3</v>
      </c>
      <c r="BK17" s="22">
        <v>7</v>
      </c>
      <c r="BL17" s="22">
        <v>5</v>
      </c>
      <c r="BM17" s="22">
        <v>1</v>
      </c>
    </row>
    <row r="18" spans="1:65" x14ac:dyDescent="0.25">
      <c r="A18" s="2"/>
      <c r="B18" s="28" t="s">
        <v>13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4">
        <v>0</v>
      </c>
      <c r="N18" s="24">
        <v>0</v>
      </c>
      <c r="O18" s="24">
        <v>4</v>
      </c>
      <c r="P18" s="24">
        <v>9</v>
      </c>
      <c r="Q18" s="20">
        <v>7</v>
      </c>
      <c r="R18" s="20">
        <v>13</v>
      </c>
      <c r="S18" s="20">
        <v>20</v>
      </c>
      <c r="T18" s="20">
        <v>6</v>
      </c>
      <c r="U18" s="20">
        <v>8</v>
      </c>
      <c r="V18" s="20">
        <v>4</v>
      </c>
      <c r="W18" s="20">
        <v>4</v>
      </c>
      <c r="X18" s="20">
        <v>0</v>
      </c>
      <c r="Y18" s="20">
        <v>3</v>
      </c>
      <c r="Z18" s="20">
        <v>0</v>
      </c>
      <c r="AA18" s="20">
        <v>1</v>
      </c>
      <c r="AB18" s="20">
        <v>0</v>
      </c>
      <c r="AC18" s="20">
        <v>1</v>
      </c>
      <c r="AD18" s="20">
        <v>0</v>
      </c>
      <c r="AE18" s="20">
        <v>0</v>
      </c>
      <c r="AF18" s="20">
        <v>1</v>
      </c>
      <c r="AG18" s="20">
        <v>0</v>
      </c>
      <c r="AH18" s="20">
        <v>0</v>
      </c>
      <c r="AI18" s="20">
        <v>1</v>
      </c>
      <c r="AJ18" s="20">
        <v>0</v>
      </c>
      <c r="AK18" s="20">
        <v>0</v>
      </c>
      <c r="AL18" s="20">
        <v>0</v>
      </c>
      <c r="AM18" s="20">
        <v>1</v>
      </c>
      <c r="AN18" s="20">
        <v>2</v>
      </c>
      <c r="AO18" s="20">
        <v>0</v>
      </c>
      <c r="AP18" s="20">
        <v>0</v>
      </c>
      <c r="AQ18" s="20">
        <v>2</v>
      </c>
      <c r="AR18" s="20">
        <v>2</v>
      </c>
      <c r="AS18" s="20">
        <v>3</v>
      </c>
      <c r="AT18">
        <v>1</v>
      </c>
      <c r="AU18" s="72">
        <v>0</v>
      </c>
      <c r="AV18" s="20">
        <v>3</v>
      </c>
      <c r="AW18" s="20">
        <v>3</v>
      </c>
      <c r="AX18" s="20">
        <v>6</v>
      </c>
      <c r="AY18" s="20">
        <v>3</v>
      </c>
      <c r="AZ18" s="20">
        <v>1</v>
      </c>
      <c r="BA18" s="20">
        <v>1</v>
      </c>
      <c r="BB18" s="20">
        <v>3</v>
      </c>
      <c r="BC18" s="20">
        <v>4</v>
      </c>
      <c r="BD18" s="22">
        <v>13</v>
      </c>
      <c r="BE18">
        <v>12</v>
      </c>
      <c r="BF18" s="22">
        <v>10</v>
      </c>
      <c r="BG18" s="22">
        <v>19</v>
      </c>
      <c r="BH18" s="22">
        <v>16</v>
      </c>
      <c r="BI18" s="22">
        <v>10</v>
      </c>
      <c r="BJ18" s="22">
        <v>9</v>
      </c>
      <c r="BK18" s="22">
        <v>3</v>
      </c>
      <c r="BL18" s="22">
        <v>6</v>
      </c>
      <c r="BM18" s="22">
        <v>3</v>
      </c>
    </row>
    <row r="19" spans="1:65" x14ac:dyDescent="0.25">
      <c r="A19" s="2"/>
      <c r="B19" s="28" t="s">
        <v>14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4">
        <v>0</v>
      </c>
      <c r="N19" s="24">
        <v>0</v>
      </c>
      <c r="O19" s="24">
        <v>3</v>
      </c>
      <c r="P19" s="24">
        <v>12</v>
      </c>
      <c r="Q19" s="20">
        <v>19</v>
      </c>
      <c r="R19" s="20">
        <v>27</v>
      </c>
      <c r="S19" s="20">
        <v>17</v>
      </c>
      <c r="T19" s="20">
        <v>18</v>
      </c>
      <c r="U19" s="20">
        <v>7</v>
      </c>
      <c r="V19" s="20">
        <v>7</v>
      </c>
      <c r="W19" s="20">
        <v>4</v>
      </c>
      <c r="X19" s="20">
        <v>2</v>
      </c>
      <c r="Y19" s="20">
        <v>5</v>
      </c>
      <c r="Z19" s="20">
        <v>3</v>
      </c>
      <c r="AA19" s="20">
        <v>3</v>
      </c>
      <c r="AB19" s="20">
        <v>0</v>
      </c>
      <c r="AC19" s="20">
        <v>1</v>
      </c>
      <c r="AD19" s="20">
        <v>1</v>
      </c>
      <c r="AE19" s="20">
        <v>1</v>
      </c>
      <c r="AF19" s="20">
        <v>0</v>
      </c>
      <c r="AG19" s="20">
        <v>1</v>
      </c>
      <c r="AH19" s="20">
        <v>0</v>
      </c>
      <c r="AI19" s="20">
        <v>0</v>
      </c>
      <c r="AJ19" s="20">
        <v>0</v>
      </c>
      <c r="AK19" s="20">
        <v>2</v>
      </c>
      <c r="AL19" s="20">
        <v>0</v>
      </c>
      <c r="AM19" s="20">
        <v>2</v>
      </c>
      <c r="AN19" s="20">
        <v>1</v>
      </c>
      <c r="AO19" s="20">
        <v>1</v>
      </c>
      <c r="AP19" s="20">
        <v>1</v>
      </c>
      <c r="AQ19" s="20">
        <v>0</v>
      </c>
      <c r="AR19" s="20">
        <v>1</v>
      </c>
      <c r="AS19" s="20">
        <v>3</v>
      </c>
      <c r="AT19">
        <v>4</v>
      </c>
      <c r="AU19" s="72">
        <v>1</v>
      </c>
      <c r="AV19" s="20">
        <v>3</v>
      </c>
      <c r="AW19" s="20">
        <v>7</v>
      </c>
      <c r="AX19" s="20">
        <v>6</v>
      </c>
      <c r="AY19" s="20">
        <v>9</v>
      </c>
      <c r="AZ19" s="20">
        <v>7</v>
      </c>
      <c r="BA19" s="20">
        <v>6</v>
      </c>
      <c r="BB19" s="20">
        <v>5</v>
      </c>
      <c r="BC19" s="20">
        <v>5</v>
      </c>
      <c r="BD19" s="22">
        <v>14</v>
      </c>
      <c r="BE19">
        <v>27</v>
      </c>
      <c r="BF19" s="22">
        <v>25</v>
      </c>
      <c r="BG19" s="22">
        <v>31</v>
      </c>
      <c r="BH19" s="22">
        <v>24</v>
      </c>
      <c r="BI19" s="22">
        <v>24</v>
      </c>
      <c r="BJ19" s="22">
        <v>15</v>
      </c>
      <c r="BK19" s="22">
        <v>14</v>
      </c>
      <c r="BL19" s="22">
        <v>14</v>
      </c>
      <c r="BM19" s="22">
        <v>8</v>
      </c>
    </row>
    <row r="20" spans="1:65" x14ac:dyDescent="0.25">
      <c r="A20" s="2"/>
      <c r="B20" s="28" t="s">
        <v>15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4">
        <v>0</v>
      </c>
      <c r="N20" s="24">
        <v>1</v>
      </c>
      <c r="O20" s="24">
        <v>0</v>
      </c>
      <c r="P20" s="24">
        <v>11</v>
      </c>
      <c r="Q20" s="20">
        <v>32</v>
      </c>
      <c r="R20" s="20">
        <v>49</v>
      </c>
      <c r="S20" s="20">
        <v>53</v>
      </c>
      <c r="T20" s="20">
        <v>23</v>
      </c>
      <c r="U20" s="20">
        <v>18</v>
      </c>
      <c r="V20" s="20">
        <v>14</v>
      </c>
      <c r="W20" s="20">
        <v>19</v>
      </c>
      <c r="X20" s="20">
        <v>2</v>
      </c>
      <c r="Y20" s="20">
        <v>6</v>
      </c>
      <c r="Z20" s="20">
        <v>5</v>
      </c>
      <c r="AA20" s="20">
        <v>6</v>
      </c>
      <c r="AB20" s="20">
        <v>3</v>
      </c>
      <c r="AC20" s="20">
        <v>4</v>
      </c>
      <c r="AD20" s="20">
        <v>2</v>
      </c>
      <c r="AE20" s="20">
        <v>2</v>
      </c>
      <c r="AF20" s="20">
        <v>2</v>
      </c>
      <c r="AG20" s="20">
        <v>1</v>
      </c>
      <c r="AH20" s="20">
        <v>1</v>
      </c>
      <c r="AI20" s="20">
        <v>1</v>
      </c>
      <c r="AJ20" s="20">
        <v>1</v>
      </c>
      <c r="AK20" s="20">
        <v>2</v>
      </c>
      <c r="AL20" s="20">
        <v>0</v>
      </c>
      <c r="AM20" s="20">
        <v>1</v>
      </c>
      <c r="AN20" s="20">
        <v>1</v>
      </c>
      <c r="AO20" s="20">
        <v>2</v>
      </c>
      <c r="AP20" s="20">
        <v>2</v>
      </c>
      <c r="AQ20" s="20">
        <v>2</v>
      </c>
      <c r="AR20" s="20">
        <v>5</v>
      </c>
      <c r="AS20" s="20">
        <v>3</v>
      </c>
      <c r="AT20">
        <v>6</v>
      </c>
      <c r="AU20" s="72">
        <v>5</v>
      </c>
      <c r="AV20" s="20">
        <v>12</v>
      </c>
      <c r="AW20" s="20">
        <v>8</v>
      </c>
      <c r="AX20" s="20">
        <v>7</v>
      </c>
      <c r="AY20" s="20">
        <v>12</v>
      </c>
      <c r="AZ20" s="20">
        <v>11</v>
      </c>
      <c r="BA20" s="20">
        <v>10</v>
      </c>
      <c r="BB20" s="20">
        <v>12</v>
      </c>
      <c r="BC20" s="20">
        <v>12</v>
      </c>
      <c r="BD20" s="22">
        <v>22</v>
      </c>
      <c r="BE20">
        <v>39</v>
      </c>
      <c r="BF20" s="22">
        <v>45</v>
      </c>
      <c r="BG20" s="22">
        <v>42</v>
      </c>
      <c r="BH20" s="22">
        <v>43</v>
      </c>
      <c r="BI20" s="22">
        <v>29</v>
      </c>
      <c r="BJ20" s="22">
        <v>22</v>
      </c>
      <c r="BK20" s="22">
        <v>16</v>
      </c>
      <c r="BL20" s="22">
        <v>21</v>
      </c>
      <c r="BM20" s="22">
        <v>14</v>
      </c>
    </row>
    <row r="21" spans="1:65" x14ac:dyDescent="0.25">
      <c r="A21" s="2"/>
      <c r="B21" s="28" t="s">
        <v>16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4">
        <v>0</v>
      </c>
      <c r="N21" s="24">
        <v>0</v>
      </c>
      <c r="O21" s="24">
        <v>8</v>
      </c>
      <c r="P21" s="24">
        <v>42</v>
      </c>
      <c r="Q21" s="20">
        <v>75</v>
      </c>
      <c r="R21" s="20">
        <v>76</v>
      </c>
      <c r="S21" s="20">
        <v>82</v>
      </c>
      <c r="T21" s="20">
        <v>56</v>
      </c>
      <c r="U21" s="20">
        <v>26</v>
      </c>
      <c r="V21" s="20">
        <v>25</v>
      </c>
      <c r="W21" s="20">
        <v>19</v>
      </c>
      <c r="X21" s="20">
        <v>11</v>
      </c>
      <c r="Y21" s="20">
        <v>10</v>
      </c>
      <c r="Z21" s="20">
        <v>8</v>
      </c>
      <c r="AA21" s="20">
        <v>6</v>
      </c>
      <c r="AB21" s="20">
        <v>4</v>
      </c>
      <c r="AC21" s="20">
        <v>8</v>
      </c>
      <c r="AD21" s="20">
        <v>1</v>
      </c>
      <c r="AE21" s="20">
        <v>7</v>
      </c>
      <c r="AF21" s="20">
        <v>2</v>
      </c>
      <c r="AG21" s="20">
        <v>4</v>
      </c>
      <c r="AH21" s="20">
        <v>1</v>
      </c>
      <c r="AI21" s="20">
        <v>2</v>
      </c>
      <c r="AJ21" s="20">
        <v>2</v>
      </c>
      <c r="AK21" s="20">
        <v>2</v>
      </c>
      <c r="AL21" s="20">
        <v>0</v>
      </c>
      <c r="AM21" s="20">
        <v>2</v>
      </c>
      <c r="AN21" s="20">
        <v>1</v>
      </c>
      <c r="AO21" s="20">
        <v>1</v>
      </c>
      <c r="AP21" s="20">
        <v>4</v>
      </c>
      <c r="AQ21" s="20">
        <v>5</v>
      </c>
      <c r="AR21" s="20">
        <v>3</v>
      </c>
      <c r="AS21" s="20">
        <v>10</v>
      </c>
      <c r="AT21">
        <v>9</v>
      </c>
      <c r="AU21" s="72">
        <v>18</v>
      </c>
      <c r="AV21" s="20">
        <v>16</v>
      </c>
      <c r="AW21" s="20">
        <v>20</v>
      </c>
      <c r="AX21" s="20">
        <v>22</v>
      </c>
      <c r="AY21" s="20">
        <v>21</v>
      </c>
      <c r="AZ21" s="20">
        <v>19</v>
      </c>
      <c r="BA21" s="20">
        <v>25</v>
      </c>
      <c r="BB21" s="20">
        <v>21</v>
      </c>
      <c r="BC21" s="20">
        <v>20</v>
      </c>
      <c r="BD21" s="22">
        <v>57</v>
      </c>
      <c r="BE21">
        <v>80</v>
      </c>
      <c r="BF21" s="22">
        <v>90</v>
      </c>
      <c r="BG21" s="22">
        <v>82</v>
      </c>
      <c r="BH21" s="22">
        <v>92</v>
      </c>
      <c r="BI21" s="22">
        <v>64</v>
      </c>
      <c r="BJ21" s="22">
        <v>50</v>
      </c>
      <c r="BK21" s="22">
        <v>36</v>
      </c>
      <c r="BL21" s="22">
        <v>29</v>
      </c>
      <c r="BM21" s="22">
        <v>17</v>
      </c>
    </row>
    <row r="22" spans="1:65" x14ac:dyDescent="0.25">
      <c r="A22" s="2"/>
      <c r="B22" s="28" t="s">
        <v>17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4">
        <v>0</v>
      </c>
      <c r="N22" s="24">
        <v>2</v>
      </c>
      <c r="O22" s="24">
        <v>9</v>
      </c>
      <c r="P22" s="24">
        <v>64</v>
      </c>
      <c r="Q22" s="20">
        <v>126</v>
      </c>
      <c r="R22" s="20">
        <v>190</v>
      </c>
      <c r="S22" s="20">
        <v>139</v>
      </c>
      <c r="T22" s="20">
        <v>94</v>
      </c>
      <c r="U22" s="20">
        <v>59</v>
      </c>
      <c r="V22" s="20">
        <v>39</v>
      </c>
      <c r="W22" s="20">
        <v>31</v>
      </c>
      <c r="X22" s="20">
        <v>18</v>
      </c>
      <c r="Y22" s="20">
        <v>25</v>
      </c>
      <c r="Z22" s="20">
        <v>16</v>
      </c>
      <c r="AA22" s="20">
        <v>11</v>
      </c>
      <c r="AB22" s="20">
        <v>12</v>
      </c>
      <c r="AC22" s="20">
        <v>8</v>
      </c>
      <c r="AD22" s="20">
        <v>5</v>
      </c>
      <c r="AE22" s="20">
        <v>5</v>
      </c>
      <c r="AF22" s="20">
        <v>9</v>
      </c>
      <c r="AG22" s="20">
        <v>2</v>
      </c>
      <c r="AH22" s="20">
        <v>3</v>
      </c>
      <c r="AI22" s="20">
        <v>0</v>
      </c>
      <c r="AJ22" s="20">
        <v>4</v>
      </c>
      <c r="AK22" s="20">
        <v>3</v>
      </c>
      <c r="AL22" s="20">
        <v>4</v>
      </c>
      <c r="AM22" s="20">
        <v>1</v>
      </c>
      <c r="AN22" s="20">
        <v>2</v>
      </c>
      <c r="AO22" s="20">
        <v>7</v>
      </c>
      <c r="AP22" s="20">
        <v>2</v>
      </c>
      <c r="AQ22" s="20">
        <v>7</v>
      </c>
      <c r="AR22" s="20">
        <v>9</v>
      </c>
      <c r="AS22" s="20">
        <v>10</v>
      </c>
      <c r="AT22">
        <v>21</v>
      </c>
      <c r="AU22" s="72">
        <v>31</v>
      </c>
      <c r="AV22" s="20">
        <v>33</v>
      </c>
      <c r="AW22" s="20">
        <v>34</v>
      </c>
      <c r="AX22" s="20">
        <v>38</v>
      </c>
      <c r="AY22" s="20">
        <v>41</v>
      </c>
      <c r="AZ22" s="20">
        <v>37</v>
      </c>
      <c r="BA22" s="20">
        <v>43</v>
      </c>
      <c r="BB22" s="20">
        <v>41</v>
      </c>
      <c r="BC22" s="20">
        <v>49</v>
      </c>
      <c r="BD22" s="22">
        <v>112</v>
      </c>
      <c r="BE22">
        <v>129</v>
      </c>
      <c r="BF22" s="22">
        <v>134</v>
      </c>
      <c r="BG22" s="22">
        <v>171</v>
      </c>
      <c r="BH22" s="22">
        <v>150</v>
      </c>
      <c r="BI22" s="22">
        <v>129</v>
      </c>
      <c r="BJ22" s="22">
        <v>87</v>
      </c>
      <c r="BK22" s="22">
        <v>74</v>
      </c>
      <c r="BL22" s="22">
        <v>49</v>
      </c>
      <c r="BM22" s="22">
        <v>60</v>
      </c>
    </row>
    <row r="23" spans="1:65" x14ac:dyDescent="0.25">
      <c r="A23" s="2"/>
      <c r="B23" s="28" t="s">
        <v>18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4">
        <v>0</v>
      </c>
      <c r="N23" s="24">
        <v>2</v>
      </c>
      <c r="O23" s="24">
        <v>16</v>
      </c>
      <c r="P23" s="24">
        <v>137</v>
      </c>
      <c r="Q23" s="20">
        <v>208</v>
      </c>
      <c r="R23" s="20">
        <v>287</v>
      </c>
      <c r="S23" s="20">
        <v>240</v>
      </c>
      <c r="T23" s="20">
        <v>164</v>
      </c>
      <c r="U23" s="20">
        <v>97</v>
      </c>
      <c r="V23" s="20">
        <v>80</v>
      </c>
      <c r="W23" s="20">
        <v>62</v>
      </c>
      <c r="X23" s="20">
        <v>41</v>
      </c>
      <c r="Y23" s="20">
        <v>41</v>
      </c>
      <c r="Z23" s="20">
        <v>27</v>
      </c>
      <c r="AA23" s="20">
        <v>19</v>
      </c>
      <c r="AB23" s="20">
        <v>12</v>
      </c>
      <c r="AC23" s="20">
        <v>13</v>
      </c>
      <c r="AD23" s="20">
        <v>8</v>
      </c>
      <c r="AE23" s="20">
        <v>7</v>
      </c>
      <c r="AF23" s="20">
        <v>9</v>
      </c>
      <c r="AG23" s="20">
        <v>7</v>
      </c>
      <c r="AH23" s="20">
        <v>5</v>
      </c>
      <c r="AI23" s="20">
        <v>1</v>
      </c>
      <c r="AJ23" s="20">
        <v>7</v>
      </c>
      <c r="AK23" s="20">
        <v>4</v>
      </c>
      <c r="AL23" s="20">
        <v>3</v>
      </c>
      <c r="AM23" s="20">
        <v>1</v>
      </c>
      <c r="AN23" s="20">
        <v>3</v>
      </c>
      <c r="AO23" s="20">
        <v>7</v>
      </c>
      <c r="AP23" s="20">
        <v>10</v>
      </c>
      <c r="AQ23" s="20">
        <v>11</v>
      </c>
      <c r="AR23" s="20">
        <v>12</v>
      </c>
      <c r="AS23" s="20">
        <v>26</v>
      </c>
      <c r="AT23">
        <v>31</v>
      </c>
      <c r="AU23" s="72">
        <v>47</v>
      </c>
      <c r="AV23" s="20">
        <v>61</v>
      </c>
      <c r="AW23" s="20">
        <v>58</v>
      </c>
      <c r="AX23" s="20">
        <v>76</v>
      </c>
      <c r="AY23" s="20">
        <v>62</v>
      </c>
      <c r="AZ23" s="20">
        <v>65</v>
      </c>
      <c r="BA23" s="20">
        <v>75</v>
      </c>
      <c r="BB23" s="20">
        <v>63</v>
      </c>
      <c r="BC23" s="20">
        <v>81</v>
      </c>
      <c r="BD23" s="22">
        <v>171</v>
      </c>
      <c r="BE23">
        <v>218</v>
      </c>
      <c r="BF23" s="22">
        <v>257</v>
      </c>
      <c r="BG23" s="22">
        <v>261</v>
      </c>
      <c r="BH23" s="22">
        <v>213</v>
      </c>
      <c r="BI23" s="22">
        <v>182</v>
      </c>
      <c r="BJ23" s="22">
        <v>164</v>
      </c>
      <c r="BK23" s="22">
        <v>114</v>
      </c>
      <c r="BL23" s="22">
        <v>86</v>
      </c>
      <c r="BM23" s="22">
        <v>75</v>
      </c>
    </row>
    <row r="24" spans="1:65" x14ac:dyDescent="0.25">
      <c r="A24" s="2"/>
      <c r="B24" s="28" t="s">
        <v>19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4">
        <v>1</v>
      </c>
      <c r="N24" s="24">
        <v>2</v>
      </c>
      <c r="O24" s="24">
        <v>30</v>
      </c>
      <c r="P24" s="24">
        <v>169</v>
      </c>
      <c r="Q24" s="20">
        <v>333</v>
      </c>
      <c r="R24" s="20">
        <v>413</v>
      </c>
      <c r="S24" s="20">
        <v>362</v>
      </c>
      <c r="T24" s="20">
        <v>198</v>
      </c>
      <c r="U24" s="20">
        <v>135</v>
      </c>
      <c r="V24" s="20">
        <v>122</v>
      </c>
      <c r="W24" s="20">
        <v>86</v>
      </c>
      <c r="X24" s="20">
        <v>53</v>
      </c>
      <c r="Y24" s="20">
        <v>47</v>
      </c>
      <c r="Z24" s="20">
        <v>34</v>
      </c>
      <c r="AA24" s="20">
        <v>31</v>
      </c>
      <c r="AB24" s="20">
        <v>27</v>
      </c>
      <c r="AC24" s="20">
        <v>12</v>
      </c>
      <c r="AD24" s="20">
        <v>15</v>
      </c>
      <c r="AE24" s="20">
        <v>9</v>
      </c>
      <c r="AF24" s="20">
        <v>7</v>
      </c>
      <c r="AG24" s="20">
        <v>9</v>
      </c>
      <c r="AH24" s="20">
        <v>7</v>
      </c>
      <c r="AI24" s="20">
        <v>5</v>
      </c>
      <c r="AJ24" s="20">
        <v>5</v>
      </c>
      <c r="AK24" s="20">
        <v>5</v>
      </c>
      <c r="AL24" s="20">
        <v>5</v>
      </c>
      <c r="AM24" s="20">
        <v>5</v>
      </c>
      <c r="AN24" s="20">
        <v>7</v>
      </c>
      <c r="AO24" s="20">
        <v>11</v>
      </c>
      <c r="AP24" s="20">
        <v>11</v>
      </c>
      <c r="AQ24" s="20">
        <v>18</v>
      </c>
      <c r="AR24" s="20">
        <v>24</v>
      </c>
      <c r="AS24" s="20">
        <v>41</v>
      </c>
      <c r="AT24">
        <v>46</v>
      </c>
      <c r="AU24" s="72">
        <v>81</v>
      </c>
      <c r="AV24" s="20">
        <v>103</v>
      </c>
      <c r="AW24" s="20">
        <v>97</v>
      </c>
      <c r="AX24" s="20">
        <v>103</v>
      </c>
      <c r="AY24" s="20">
        <v>105</v>
      </c>
      <c r="AZ24" s="20">
        <v>126</v>
      </c>
      <c r="BA24" s="20">
        <v>119</v>
      </c>
      <c r="BB24" s="20">
        <v>107</v>
      </c>
      <c r="BC24" s="20">
        <v>115</v>
      </c>
      <c r="BD24" s="22">
        <v>267</v>
      </c>
      <c r="BE24">
        <v>338</v>
      </c>
      <c r="BF24" s="22">
        <v>377</v>
      </c>
      <c r="BG24" s="22">
        <v>378</v>
      </c>
      <c r="BH24" s="22">
        <v>352</v>
      </c>
      <c r="BI24" s="22">
        <v>301</v>
      </c>
      <c r="BJ24" s="22">
        <v>234</v>
      </c>
      <c r="BK24" s="22">
        <v>191</v>
      </c>
      <c r="BL24" s="22">
        <v>153</v>
      </c>
      <c r="BM24" s="22">
        <v>91</v>
      </c>
    </row>
    <row r="25" spans="1:65" x14ac:dyDescent="0.25">
      <c r="A25" s="2"/>
      <c r="B25" s="28" t="s">
        <v>20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4">
        <v>0</v>
      </c>
      <c r="N25" s="24">
        <v>11</v>
      </c>
      <c r="O25" s="24">
        <v>42</v>
      </c>
      <c r="P25" s="24">
        <v>224</v>
      </c>
      <c r="Q25" s="20">
        <v>427</v>
      </c>
      <c r="R25" s="20">
        <v>553</v>
      </c>
      <c r="S25" s="20">
        <v>458</v>
      </c>
      <c r="T25" s="20">
        <v>310</v>
      </c>
      <c r="U25" s="20">
        <v>179</v>
      </c>
      <c r="V25" s="20">
        <v>181</v>
      </c>
      <c r="W25" s="20">
        <v>103</v>
      </c>
      <c r="X25" s="20">
        <v>66</v>
      </c>
      <c r="Y25" s="20">
        <v>84</v>
      </c>
      <c r="Z25" s="20">
        <v>45</v>
      </c>
      <c r="AA25" s="20">
        <v>38</v>
      </c>
      <c r="AB25" s="20">
        <v>32</v>
      </c>
      <c r="AC25" s="20">
        <v>28</v>
      </c>
      <c r="AD25" s="20">
        <v>22</v>
      </c>
      <c r="AE25" s="20">
        <v>14</v>
      </c>
      <c r="AF25" s="20">
        <v>13</v>
      </c>
      <c r="AG25" s="20">
        <v>16</v>
      </c>
      <c r="AH25" s="20">
        <v>12</v>
      </c>
      <c r="AI25" s="20">
        <v>10</v>
      </c>
      <c r="AJ25" s="20">
        <v>7</v>
      </c>
      <c r="AK25" s="20">
        <v>8</v>
      </c>
      <c r="AL25" s="20">
        <v>6</v>
      </c>
      <c r="AM25" s="20">
        <v>10</v>
      </c>
      <c r="AN25" s="20">
        <v>6</v>
      </c>
      <c r="AO25" s="20">
        <v>13</v>
      </c>
      <c r="AP25" s="20">
        <v>22</v>
      </c>
      <c r="AQ25" s="20">
        <v>34</v>
      </c>
      <c r="AR25" s="20">
        <v>39</v>
      </c>
      <c r="AS25" s="20">
        <v>62</v>
      </c>
      <c r="AT25">
        <v>99</v>
      </c>
      <c r="AU25" s="72">
        <v>107</v>
      </c>
      <c r="AV25" s="20">
        <v>149</v>
      </c>
      <c r="AW25" s="20">
        <v>163</v>
      </c>
      <c r="AX25" s="20">
        <v>158</v>
      </c>
      <c r="AY25" s="20">
        <v>170</v>
      </c>
      <c r="AZ25" s="20">
        <v>154</v>
      </c>
      <c r="BA25" s="20">
        <v>177</v>
      </c>
      <c r="BB25" s="20">
        <v>160</v>
      </c>
      <c r="BC25" s="20">
        <v>184</v>
      </c>
      <c r="BD25" s="22">
        <v>354</v>
      </c>
      <c r="BE25">
        <v>425</v>
      </c>
      <c r="BF25" s="22">
        <v>521</v>
      </c>
      <c r="BG25" s="22">
        <v>489</v>
      </c>
      <c r="BH25" s="22">
        <v>450</v>
      </c>
      <c r="BI25" s="22">
        <v>381</v>
      </c>
      <c r="BJ25" s="22">
        <v>301</v>
      </c>
      <c r="BK25" s="22">
        <v>217</v>
      </c>
      <c r="BL25" s="22">
        <v>194</v>
      </c>
      <c r="BM25" s="22">
        <v>132</v>
      </c>
    </row>
    <row r="26" spans="1:65" x14ac:dyDescent="0.25">
      <c r="A26" s="2"/>
      <c r="B26" s="28" t="s">
        <v>21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4">
        <v>1</v>
      </c>
      <c r="N26" s="24">
        <v>9</v>
      </c>
      <c r="O26" s="24">
        <v>57</v>
      </c>
      <c r="P26" s="24">
        <v>402</v>
      </c>
      <c r="Q26" s="20">
        <v>677</v>
      </c>
      <c r="R26" s="20">
        <v>889</v>
      </c>
      <c r="S26" s="20">
        <v>731</v>
      </c>
      <c r="T26" s="20">
        <v>495</v>
      </c>
      <c r="U26" s="20">
        <v>307</v>
      </c>
      <c r="V26" s="20">
        <v>304</v>
      </c>
      <c r="W26" s="20">
        <v>199</v>
      </c>
      <c r="X26" s="20">
        <v>157</v>
      </c>
      <c r="Y26" s="20">
        <v>129</v>
      </c>
      <c r="Z26" s="20">
        <v>92</v>
      </c>
      <c r="AA26" s="20">
        <v>65</v>
      </c>
      <c r="AB26" s="20">
        <v>53</v>
      </c>
      <c r="AC26" s="20">
        <v>44</v>
      </c>
      <c r="AD26" s="20">
        <v>37</v>
      </c>
      <c r="AE26" s="20">
        <v>27</v>
      </c>
      <c r="AF26" s="20">
        <v>27</v>
      </c>
      <c r="AG26" s="20">
        <v>14</v>
      </c>
      <c r="AH26" s="20">
        <v>15</v>
      </c>
      <c r="AI26" s="20">
        <v>15</v>
      </c>
      <c r="AJ26" s="20">
        <v>9</v>
      </c>
      <c r="AK26" s="20">
        <v>5</v>
      </c>
      <c r="AL26" s="20">
        <v>5</v>
      </c>
      <c r="AM26" s="20">
        <v>10</v>
      </c>
      <c r="AN26" s="20">
        <v>16</v>
      </c>
      <c r="AO26" s="20">
        <v>20</v>
      </c>
      <c r="AP26" s="20">
        <v>39</v>
      </c>
      <c r="AQ26" s="20">
        <v>48</v>
      </c>
      <c r="AR26" s="20">
        <v>74</v>
      </c>
      <c r="AS26" s="20">
        <v>110</v>
      </c>
      <c r="AT26">
        <v>138</v>
      </c>
      <c r="AU26" s="72">
        <v>194</v>
      </c>
      <c r="AV26" s="20">
        <v>266</v>
      </c>
      <c r="AW26" s="20">
        <v>273</v>
      </c>
      <c r="AX26" s="20">
        <v>306</v>
      </c>
      <c r="AY26" s="20">
        <v>288</v>
      </c>
      <c r="AZ26" s="20">
        <v>258</v>
      </c>
      <c r="BA26" s="20">
        <v>252</v>
      </c>
      <c r="BB26" s="20">
        <v>275</v>
      </c>
      <c r="BC26" s="20">
        <v>301</v>
      </c>
      <c r="BD26" s="22">
        <v>583</v>
      </c>
      <c r="BE26">
        <v>714</v>
      </c>
      <c r="BF26" s="22">
        <v>806</v>
      </c>
      <c r="BG26" s="22">
        <v>820</v>
      </c>
      <c r="BH26" s="22">
        <v>685</v>
      </c>
      <c r="BI26" s="22">
        <v>551</v>
      </c>
      <c r="BJ26" s="22">
        <v>414</v>
      </c>
      <c r="BK26" s="22">
        <v>308</v>
      </c>
      <c r="BL26" s="22">
        <v>208</v>
      </c>
      <c r="BM26" s="22">
        <v>148</v>
      </c>
    </row>
    <row r="27" spans="1:65" x14ac:dyDescent="0.25">
      <c r="A27" s="2"/>
      <c r="B27" s="28" t="s">
        <v>22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4">
        <v>2</v>
      </c>
      <c r="N27" s="24">
        <v>11</v>
      </c>
      <c r="O27" s="24">
        <v>84</v>
      </c>
      <c r="P27" s="24">
        <v>549</v>
      </c>
      <c r="Q27" s="20">
        <v>973</v>
      </c>
      <c r="R27" s="20">
        <v>1197</v>
      </c>
      <c r="S27" s="20">
        <v>1040</v>
      </c>
      <c r="T27" s="20">
        <v>770</v>
      </c>
      <c r="U27" s="20">
        <v>464</v>
      </c>
      <c r="V27" s="20">
        <v>469</v>
      </c>
      <c r="W27" s="20">
        <v>316</v>
      </c>
      <c r="X27" s="20">
        <v>210</v>
      </c>
      <c r="Y27" s="20">
        <v>198</v>
      </c>
      <c r="Z27" s="20">
        <v>139</v>
      </c>
      <c r="AA27" s="20">
        <v>95</v>
      </c>
      <c r="AB27" s="20">
        <v>80</v>
      </c>
      <c r="AC27" s="20">
        <v>71</v>
      </c>
      <c r="AD27" s="20">
        <v>51</v>
      </c>
      <c r="AE27" s="20">
        <v>38</v>
      </c>
      <c r="AF27" s="20">
        <v>29</v>
      </c>
      <c r="AG27" s="20">
        <v>29</v>
      </c>
      <c r="AH27" s="20">
        <v>22</v>
      </c>
      <c r="AI27" s="20">
        <v>16</v>
      </c>
      <c r="AJ27" s="20">
        <v>19</v>
      </c>
      <c r="AK27" s="20">
        <v>13</v>
      </c>
      <c r="AL27" s="20">
        <v>13</v>
      </c>
      <c r="AM27" s="20">
        <v>15</v>
      </c>
      <c r="AN27" s="20">
        <v>21</v>
      </c>
      <c r="AO27" s="20">
        <v>27</v>
      </c>
      <c r="AP27" s="20">
        <v>48</v>
      </c>
      <c r="AQ27" s="20">
        <v>70</v>
      </c>
      <c r="AR27" s="20">
        <v>108</v>
      </c>
      <c r="AS27" s="20">
        <v>157</v>
      </c>
      <c r="AT27">
        <v>224</v>
      </c>
      <c r="AU27" s="72">
        <v>285</v>
      </c>
      <c r="AV27" s="20">
        <v>343</v>
      </c>
      <c r="AW27" s="20">
        <v>415</v>
      </c>
      <c r="AX27" s="20">
        <v>449</v>
      </c>
      <c r="AY27" s="20">
        <v>414</v>
      </c>
      <c r="AZ27" s="20">
        <v>400</v>
      </c>
      <c r="BA27" s="20">
        <v>388</v>
      </c>
      <c r="BB27" s="20">
        <v>397</v>
      </c>
      <c r="BC27" s="20">
        <v>407</v>
      </c>
      <c r="BD27" s="22">
        <v>817</v>
      </c>
      <c r="BE27">
        <v>948</v>
      </c>
      <c r="BF27" s="22">
        <v>1110</v>
      </c>
      <c r="BG27" s="22">
        <v>1031</v>
      </c>
      <c r="BH27" s="22">
        <v>923</v>
      </c>
      <c r="BI27" s="22">
        <v>752</v>
      </c>
      <c r="BJ27" s="22">
        <v>519</v>
      </c>
      <c r="BK27" s="22">
        <v>369</v>
      </c>
      <c r="BL27" s="22">
        <v>258</v>
      </c>
      <c r="BM27" s="22">
        <v>187</v>
      </c>
    </row>
    <row r="28" spans="1:65" x14ac:dyDescent="0.25">
      <c r="A28" s="2"/>
      <c r="B28" s="28" t="s">
        <v>23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4">
        <v>1</v>
      </c>
      <c r="N28" s="24">
        <v>20</v>
      </c>
      <c r="O28" s="24">
        <v>97</v>
      </c>
      <c r="P28" s="24">
        <v>682</v>
      </c>
      <c r="Q28" s="20">
        <v>1237</v>
      </c>
      <c r="R28" s="20">
        <v>1637</v>
      </c>
      <c r="S28" s="20">
        <v>1575</v>
      </c>
      <c r="T28" s="20">
        <v>1096</v>
      </c>
      <c r="U28" s="20">
        <v>772</v>
      </c>
      <c r="V28" s="20">
        <v>686</v>
      </c>
      <c r="W28" s="20">
        <v>457</v>
      </c>
      <c r="X28" s="20">
        <v>381</v>
      </c>
      <c r="Y28" s="20">
        <v>297</v>
      </c>
      <c r="Z28" s="20">
        <v>224</v>
      </c>
      <c r="AA28" s="20">
        <v>163</v>
      </c>
      <c r="AB28" s="20">
        <v>120</v>
      </c>
      <c r="AC28" s="20">
        <v>113</v>
      </c>
      <c r="AD28" s="20">
        <v>63</v>
      </c>
      <c r="AE28" s="20">
        <v>58</v>
      </c>
      <c r="AF28" s="20">
        <v>33</v>
      </c>
      <c r="AG28" s="20">
        <v>39</v>
      </c>
      <c r="AH28" s="20">
        <v>25</v>
      </c>
      <c r="AI28" s="20">
        <v>23</v>
      </c>
      <c r="AJ28" s="20">
        <v>34</v>
      </c>
      <c r="AK28" s="20">
        <v>21</v>
      </c>
      <c r="AL28" s="20">
        <v>15</v>
      </c>
      <c r="AM28" s="20">
        <v>13</v>
      </c>
      <c r="AN28" s="20">
        <v>21</v>
      </c>
      <c r="AO28" s="20">
        <v>40</v>
      </c>
      <c r="AP28" s="20">
        <v>62</v>
      </c>
      <c r="AQ28" s="20">
        <v>93</v>
      </c>
      <c r="AR28" s="20">
        <v>139</v>
      </c>
      <c r="AS28" s="20">
        <v>187</v>
      </c>
      <c r="AT28">
        <v>259</v>
      </c>
      <c r="AU28" s="72">
        <v>421</v>
      </c>
      <c r="AV28" s="20">
        <v>473</v>
      </c>
      <c r="AW28" s="20">
        <v>539</v>
      </c>
      <c r="AX28" s="20">
        <v>569</v>
      </c>
      <c r="AY28" s="20">
        <v>509</v>
      </c>
      <c r="AZ28" s="20">
        <v>492</v>
      </c>
      <c r="BA28" s="20">
        <v>544</v>
      </c>
      <c r="BB28" s="20">
        <v>583</v>
      </c>
      <c r="BC28" s="20">
        <v>561</v>
      </c>
      <c r="BD28" s="22">
        <v>1123</v>
      </c>
      <c r="BE28">
        <v>1319</v>
      </c>
      <c r="BF28" s="22">
        <v>1425</v>
      </c>
      <c r="BG28" s="22">
        <v>1468</v>
      </c>
      <c r="BH28" s="22">
        <v>1197</v>
      </c>
      <c r="BI28" s="22">
        <v>898</v>
      </c>
      <c r="BJ28" s="22">
        <v>664</v>
      </c>
      <c r="BK28" s="22">
        <v>430</v>
      </c>
      <c r="BL28" s="22">
        <v>318</v>
      </c>
      <c r="BM28" s="22">
        <v>232</v>
      </c>
    </row>
    <row r="29" spans="1:65" x14ac:dyDescent="0.25">
      <c r="A29" s="2"/>
      <c r="B29" s="28" t="s">
        <v>24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4">
        <v>0</v>
      </c>
      <c r="N29" s="24">
        <v>24</v>
      </c>
      <c r="O29" s="24">
        <v>102</v>
      </c>
      <c r="P29" s="24">
        <v>617</v>
      </c>
      <c r="Q29" s="20">
        <v>1091</v>
      </c>
      <c r="R29" s="20">
        <v>1739</v>
      </c>
      <c r="S29" s="20">
        <v>1709</v>
      </c>
      <c r="T29" s="20">
        <v>1306</v>
      </c>
      <c r="U29" s="20">
        <v>835</v>
      </c>
      <c r="V29" s="20">
        <v>868</v>
      </c>
      <c r="W29" s="20">
        <v>593</v>
      </c>
      <c r="X29" s="20">
        <v>410</v>
      </c>
      <c r="Y29" s="20">
        <v>337</v>
      </c>
      <c r="Z29" s="20">
        <v>243</v>
      </c>
      <c r="AA29" s="20">
        <v>164</v>
      </c>
      <c r="AB29" s="20">
        <v>122</v>
      </c>
      <c r="AC29" s="20">
        <v>114</v>
      </c>
      <c r="AD29" s="20">
        <v>65</v>
      </c>
      <c r="AE29" s="20">
        <v>54</v>
      </c>
      <c r="AF29" s="20">
        <v>48</v>
      </c>
      <c r="AG29" s="20">
        <v>33</v>
      </c>
      <c r="AH29" s="20">
        <v>27</v>
      </c>
      <c r="AI29" s="20">
        <v>29</v>
      </c>
      <c r="AJ29" s="20">
        <v>35</v>
      </c>
      <c r="AK29" s="20">
        <v>17</v>
      </c>
      <c r="AL29" s="20">
        <v>11</v>
      </c>
      <c r="AM29" s="20">
        <v>23</v>
      </c>
      <c r="AN29" s="20">
        <v>32</v>
      </c>
      <c r="AO29" s="20">
        <v>38</v>
      </c>
      <c r="AP29" s="20">
        <v>57</v>
      </c>
      <c r="AQ29" s="20">
        <v>80</v>
      </c>
      <c r="AR29" s="20">
        <v>121</v>
      </c>
      <c r="AS29" s="20">
        <v>188</v>
      </c>
      <c r="AT29">
        <v>281</v>
      </c>
      <c r="AU29" s="72">
        <v>358</v>
      </c>
      <c r="AV29" s="20">
        <v>526</v>
      </c>
      <c r="AW29" s="20">
        <v>524</v>
      </c>
      <c r="AX29" s="20">
        <v>639</v>
      </c>
      <c r="AY29" s="20">
        <v>598</v>
      </c>
      <c r="AZ29" s="20">
        <v>570</v>
      </c>
      <c r="BA29" s="20">
        <v>609</v>
      </c>
      <c r="BB29" s="20">
        <v>605</v>
      </c>
      <c r="BC29" s="20">
        <v>705</v>
      </c>
      <c r="BD29" s="22">
        <v>1199</v>
      </c>
      <c r="BE29">
        <v>1393</v>
      </c>
      <c r="BF29" s="22">
        <v>1684</v>
      </c>
      <c r="BG29" s="22">
        <v>1631</v>
      </c>
      <c r="BH29" s="22">
        <v>1454</v>
      </c>
      <c r="BI29" s="22">
        <v>1078</v>
      </c>
      <c r="BJ29" s="22">
        <v>738</v>
      </c>
      <c r="BK29" s="22">
        <v>529</v>
      </c>
      <c r="BL29" s="22">
        <v>352</v>
      </c>
      <c r="BM29" s="22">
        <v>265</v>
      </c>
    </row>
    <row r="30" spans="1:65" x14ac:dyDescent="0.25">
      <c r="A30" s="2"/>
      <c r="B30" s="28" t="s">
        <v>25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4">
        <v>0</v>
      </c>
      <c r="N30" s="24">
        <v>21</v>
      </c>
      <c r="O30" s="24">
        <v>86</v>
      </c>
      <c r="P30" s="24">
        <v>546</v>
      </c>
      <c r="Q30" s="20">
        <v>992</v>
      </c>
      <c r="R30" s="20">
        <v>1674</v>
      </c>
      <c r="S30" s="20">
        <v>1798</v>
      </c>
      <c r="T30" s="20">
        <v>1494</v>
      </c>
      <c r="U30" s="20">
        <v>1015</v>
      </c>
      <c r="V30" s="20">
        <v>1002</v>
      </c>
      <c r="W30" s="20">
        <v>693</v>
      </c>
      <c r="X30" s="20">
        <v>468</v>
      </c>
      <c r="Y30" s="20">
        <v>404</v>
      </c>
      <c r="Z30" s="20">
        <v>277</v>
      </c>
      <c r="AA30" s="20">
        <v>179</v>
      </c>
      <c r="AB30" s="20">
        <v>141</v>
      </c>
      <c r="AC30" s="20">
        <v>115</v>
      </c>
      <c r="AD30" s="20">
        <v>95</v>
      </c>
      <c r="AE30" s="20">
        <v>73</v>
      </c>
      <c r="AF30" s="20">
        <v>37</v>
      </c>
      <c r="AG30" s="20">
        <v>37</v>
      </c>
      <c r="AH30" s="20">
        <v>34</v>
      </c>
      <c r="AI30" s="20">
        <v>36</v>
      </c>
      <c r="AJ30" s="20">
        <v>15</v>
      </c>
      <c r="AK30" s="20">
        <v>19</v>
      </c>
      <c r="AL30" s="20">
        <v>16</v>
      </c>
      <c r="AM30" s="20">
        <v>15</v>
      </c>
      <c r="AN30" s="20">
        <v>26</v>
      </c>
      <c r="AO30" s="20">
        <v>48</v>
      </c>
      <c r="AP30" s="20">
        <v>63</v>
      </c>
      <c r="AQ30" s="20">
        <v>67</v>
      </c>
      <c r="AR30" s="20">
        <v>132</v>
      </c>
      <c r="AS30" s="20">
        <v>178</v>
      </c>
      <c r="AT30">
        <v>259</v>
      </c>
      <c r="AU30" s="72">
        <v>385</v>
      </c>
      <c r="AV30" s="20">
        <v>475</v>
      </c>
      <c r="AW30" s="20">
        <v>554</v>
      </c>
      <c r="AX30" s="20">
        <v>656</v>
      </c>
      <c r="AY30" s="20">
        <v>599</v>
      </c>
      <c r="AZ30" s="20">
        <v>611</v>
      </c>
      <c r="BA30" s="20">
        <v>736</v>
      </c>
      <c r="BB30" s="20">
        <v>639</v>
      </c>
      <c r="BC30" s="20">
        <v>694</v>
      </c>
      <c r="BD30" s="22">
        <v>1313</v>
      </c>
      <c r="BE30">
        <v>1595</v>
      </c>
      <c r="BF30" s="22">
        <v>1926</v>
      </c>
      <c r="BG30" s="22">
        <v>2005</v>
      </c>
      <c r="BH30" s="22">
        <v>1707</v>
      </c>
      <c r="BI30" s="22">
        <v>1283</v>
      </c>
      <c r="BJ30" s="22">
        <v>854</v>
      </c>
      <c r="BK30" s="22">
        <v>604</v>
      </c>
      <c r="BL30" s="22">
        <v>411</v>
      </c>
      <c r="BM30" s="22">
        <v>266</v>
      </c>
    </row>
    <row r="31" spans="1:65" x14ac:dyDescent="0.25">
      <c r="A31" s="2"/>
      <c r="B31" s="2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4"/>
      <c r="N31" s="24"/>
      <c r="O31" s="24"/>
      <c r="P31" s="24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U31" s="72"/>
      <c r="AV31" s="20"/>
      <c r="AW31" s="20"/>
      <c r="AX31" s="20"/>
      <c r="AY31" s="20"/>
      <c r="AZ31" s="20"/>
      <c r="BA31" s="20"/>
      <c r="BB31" s="20"/>
      <c r="BC31" s="20"/>
    </row>
    <row r="33" spans="1:65" x14ac:dyDescent="0.25">
      <c r="A33" s="36" t="s">
        <v>26</v>
      </c>
      <c r="B33" s="37"/>
    </row>
    <row r="34" spans="1:65" x14ac:dyDescent="0.25">
      <c r="A34" s="32" t="s">
        <v>37</v>
      </c>
      <c r="B34" s="32">
        <v>35</v>
      </c>
    </row>
    <row r="35" spans="1:65" x14ac:dyDescent="0.25">
      <c r="B35" s="28" t="s">
        <v>27</v>
      </c>
      <c r="C35" s="24">
        <f t="shared" ref="C35:AH35" si="0">SUM(C11:C13)</f>
        <v>0</v>
      </c>
      <c r="D35" s="24">
        <f t="shared" si="0"/>
        <v>0</v>
      </c>
      <c r="E35" s="24">
        <f t="shared" si="0"/>
        <v>0</v>
      </c>
      <c r="F35" s="24">
        <f t="shared" si="0"/>
        <v>0</v>
      </c>
      <c r="G35" s="24">
        <f t="shared" si="0"/>
        <v>0</v>
      </c>
      <c r="H35" s="24">
        <f t="shared" si="0"/>
        <v>0</v>
      </c>
      <c r="I35" s="24">
        <f t="shared" si="0"/>
        <v>0</v>
      </c>
      <c r="J35" s="24">
        <f t="shared" si="0"/>
        <v>0</v>
      </c>
      <c r="K35" s="24">
        <f t="shared" si="0"/>
        <v>0</v>
      </c>
      <c r="L35" s="24">
        <f t="shared" si="0"/>
        <v>0</v>
      </c>
      <c r="M35" s="24">
        <f t="shared" si="0"/>
        <v>0</v>
      </c>
      <c r="N35" s="24">
        <f t="shared" si="0"/>
        <v>0</v>
      </c>
      <c r="O35" s="24">
        <f t="shared" si="0"/>
        <v>0</v>
      </c>
      <c r="P35" s="24">
        <f t="shared" si="0"/>
        <v>0</v>
      </c>
      <c r="Q35" s="24">
        <f t="shared" si="0"/>
        <v>0</v>
      </c>
      <c r="R35" s="24">
        <f t="shared" si="0"/>
        <v>1</v>
      </c>
      <c r="S35" s="24">
        <f t="shared" si="0"/>
        <v>0</v>
      </c>
      <c r="T35" s="24">
        <f t="shared" si="0"/>
        <v>0</v>
      </c>
      <c r="U35" s="24">
        <f t="shared" si="0"/>
        <v>1</v>
      </c>
      <c r="V35" s="24">
        <f t="shared" si="0"/>
        <v>1</v>
      </c>
      <c r="W35" s="24">
        <f t="shared" si="0"/>
        <v>0</v>
      </c>
      <c r="X35" s="24">
        <f t="shared" si="0"/>
        <v>0</v>
      </c>
      <c r="Y35" s="24">
        <f t="shared" si="0"/>
        <v>0</v>
      </c>
      <c r="Z35" s="24">
        <f t="shared" si="0"/>
        <v>0</v>
      </c>
      <c r="AA35" s="24">
        <f t="shared" si="0"/>
        <v>0</v>
      </c>
      <c r="AB35" s="24">
        <f t="shared" si="0"/>
        <v>0</v>
      </c>
      <c r="AC35" s="24">
        <f t="shared" si="0"/>
        <v>0</v>
      </c>
      <c r="AD35" s="24">
        <f t="shared" si="0"/>
        <v>0</v>
      </c>
      <c r="AE35" s="24">
        <f t="shared" si="0"/>
        <v>0</v>
      </c>
      <c r="AF35" s="24">
        <f t="shared" si="0"/>
        <v>0</v>
      </c>
      <c r="AG35" s="24">
        <f t="shared" si="0"/>
        <v>1</v>
      </c>
      <c r="AH35" s="24">
        <f t="shared" si="0"/>
        <v>0</v>
      </c>
      <c r="AI35" s="24">
        <f t="shared" ref="AI35:BD35" si="1">SUM(AI11:AI13)</f>
        <v>0</v>
      </c>
      <c r="AJ35" s="24">
        <f t="shared" si="1"/>
        <v>0</v>
      </c>
      <c r="AK35" s="24">
        <f t="shared" si="1"/>
        <v>0</v>
      </c>
      <c r="AL35" s="24">
        <f t="shared" si="1"/>
        <v>0</v>
      </c>
      <c r="AM35" s="24">
        <f t="shared" si="1"/>
        <v>0</v>
      </c>
      <c r="AN35" s="24">
        <f t="shared" si="1"/>
        <v>0</v>
      </c>
      <c r="AO35" s="24">
        <f t="shared" si="1"/>
        <v>0</v>
      </c>
      <c r="AP35" s="24">
        <f t="shared" si="1"/>
        <v>0</v>
      </c>
      <c r="AQ35" s="24">
        <f t="shared" si="1"/>
        <v>0</v>
      </c>
      <c r="AR35" s="24">
        <f t="shared" si="1"/>
        <v>0</v>
      </c>
      <c r="AS35" s="24">
        <f t="shared" si="1"/>
        <v>0</v>
      </c>
      <c r="AT35" s="24">
        <f t="shared" si="1"/>
        <v>0</v>
      </c>
      <c r="AU35" s="73">
        <f t="shared" si="1"/>
        <v>0</v>
      </c>
      <c r="AV35" s="24">
        <f t="shared" si="1"/>
        <v>0</v>
      </c>
      <c r="AW35" s="24">
        <f t="shared" si="1"/>
        <v>0</v>
      </c>
      <c r="AX35" s="24">
        <f t="shared" si="1"/>
        <v>0</v>
      </c>
      <c r="AY35" s="24">
        <f t="shared" si="1"/>
        <v>0</v>
      </c>
      <c r="AZ35" s="24">
        <f t="shared" si="1"/>
        <v>0</v>
      </c>
      <c r="BA35" s="24">
        <f t="shared" si="1"/>
        <v>0</v>
      </c>
      <c r="BB35" s="24">
        <f t="shared" si="1"/>
        <v>0</v>
      </c>
      <c r="BC35" s="24">
        <f t="shared" si="1"/>
        <v>0</v>
      </c>
      <c r="BD35" s="24">
        <f t="shared" si="1"/>
        <v>2</v>
      </c>
      <c r="BE35" s="24">
        <f t="shared" ref="BE35:BF35" si="2">SUM(BE11:BE13)</f>
        <v>0</v>
      </c>
      <c r="BF35" s="24">
        <f t="shared" si="2"/>
        <v>0</v>
      </c>
      <c r="BG35" s="24">
        <f t="shared" ref="BG35:BH35" si="3">SUM(BG11:BG13)</f>
        <v>0</v>
      </c>
      <c r="BH35" s="24">
        <f t="shared" si="3"/>
        <v>0</v>
      </c>
      <c r="BI35" s="24">
        <f t="shared" ref="BI35:BJ35" si="4">SUM(BI11:BI13)</f>
        <v>0</v>
      </c>
      <c r="BJ35" s="24">
        <f t="shared" si="4"/>
        <v>0</v>
      </c>
      <c r="BK35" s="24">
        <f t="shared" ref="BK35:BL35" si="5">SUM(BK11:BK13)</f>
        <v>0</v>
      </c>
      <c r="BL35" s="24">
        <f t="shared" si="5"/>
        <v>0</v>
      </c>
      <c r="BM35" s="24">
        <f t="shared" ref="BM35" si="6">SUM(BM11:BM13)</f>
        <v>0</v>
      </c>
    </row>
    <row r="36" spans="1:65" x14ac:dyDescent="0.25">
      <c r="B36" s="29" t="s">
        <v>28</v>
      </c>
      <c r="C36" s="24">
        <f t="shared" ref="C36:AH36" si="7">SUM(C14:C15)</f>
        <v>0</v>
      </c>
      <c r="D36" s="24">
        <f t="shared" si="7"/>
        <v>0</v>
      </c>
      <c r="E36" s="24">
        <f t="shared" si="7"/>
        <v>0</v>
      </c>
      <c r="F36" s="24">
        <f t="shared" si="7"/>
        <v>0</v>
      </c>
      <c r="G36" s="24">
        <f t="shared" si="7"/>
        <v>0</v>
      </c>
      <c r="H36" s="24">
        <f t="shared" si="7"/>
        <v>0</v>
      </c>
      <c r="I36" s="24">
        <f t="shared" si="7"/>
        <v>0</v>
      </c>
      <c r="J36" s="24">
        <f t="shared" si="7"/>
        <v>0</v>
      </c>
      <c r="K36" s="24">
        <f t="shared" si="7"/>
        <v>0</v>
      </c>
      <c r="L36" s="24">
        <f t="shared" si="7"/>
        <v>0</v>
      </c>
      <c r="M36" s="24">
        <f t="shared" si="7"/>
        <v>0</v>
      </c>
      <c r="N36" s="24">
        <f t="shared" si="7"/>
        <v>0</v>
      </c>
      <c r="O36" s="24">
        <f t="shared" si="7"/>
        <v>0</v>
      </c>
      <c r="P36" s="24">
        <f t="shared" si="7"/>
        <v>3</v>
      </c>
      <c r="Q36" s="24">
        <f t="shared" si="7"/>
        <v>3</v>
      </c>
      <c r="R36" s="24">
        <f t="shared" si="7"/>
        <v>2</v>
      </c>
      <c r="S36" s="24">
        <f t="shared" si="7"/>
        <v>0</v>
      </c>
      <c r="T36" s="24">
        <f t="shared" si="7"/>
        <v>1</v>
      </c>
      <c r="U36" s="24">
        <f t="shared" si="7"/>
        <v>0</v>
      </c>
      <c r="V36" s="24">
        <f t="shared" si="7"/>
        <v>1</v>
      </c>
      <c r="W36" s="24">
        <f t="shared" si="7"/>
        <v>0</v>
      </c>
      <c r="X36" s="24">
        <f t="shared" si="7"/>
        <v>1</v>
      </c>
      <c r="Y36" s="24">
        <f t="shared" si="7"/>
        <v>1</v>
      </c>
      <c r="Z36" s="24">
        <f t="shared" si="7"/>
        <v>0</v>
      </c>
      <c r="AA36" s="24">
        <f t="shared" si="7"/>
        <v>0</v>
      </c>
      <c r="AB36" s="24">
        <f t="shared" si="7"/>
        <v>0</v>
      </c>
      <c r="AC36" s="24">
        <f t="shared" si="7"/>
        <v>0</v>
      </c>
      <c r="AD36" s="24">
        <f t="shared" si="7"/>
        <v>0</v>
      </c>
      <c r="AE36" s="24">
        <f t="shared" si="7"/>
        <v>0</v>
      </c>
      <c r="AF36" s="24">
        <f t="shared" si="7"/>
        <v>0</v>
      </c>
      <c r="AG36" s="24">
        <f t="shared" si="7"/>
        <v>0</v>
      </c>
      <c r="AH36" s="24">
        <f t="shared" si="7"/>
        <v>0</v>
      </c>
      <c r="AI36" s="24">
        <f t="shared" ref="AI36:BD36" si="8">SUM(AI14:AI15)</f>
        <v>0</v>
      </c>
      <c r="AJ36" s="24">
        <f t="shared" si="8"/>
        <v>0</v>
      </c>
      <c r="AK36" s="24">
        <f t="shared" si="8"/>
        <v>0</v>
      </c>
      <c r="AL36" s="24">
        <f t="shared" si="8"/>
        <v>0</v>
      </c>
      <c r="AM36" s="24">
        <f t="shared" si="8"/>
        <v>0</v>
      </c>
      <c r="AN36" s="24">
        <f t="shared" si="8"/>
        <v>0</v>
      </c>
      <c r="AO36" s="24">
        <f t="shared" si="8"/>
        <v>0</v>
      </c>
      <c r="AP36" s="24">
        <f t="shared" si="8"/>
        <v>0</v>
      </c>
      <c r="AQ36" s="24">
        <f t="shared" si="8"/>
        <v>0</v>
      </c>
      <c r="AR36" s="24">
        <f t="shared" si="8"/>
        <v>0</v>
      </c>
      <c r="AS36" s="24">
        <f t="shared" si="8"/>
        <v>0</v>
      </c>
      <c r="AT36" s="24">
        <f t="shared" si="8"/>
        <v>0</v>
      </c>
      <c r="AU36" s="73">
        <f t="shared" si="8"/>
        <v>0</v>
      </c>
      <c r="AV36" s="24">
        <f t="shared" si="8"/>
        <v>0</v>
      </c>
      <c r="AW36" s="24">
        <f t="shared" si="8"/>
        <v>0</v>
      </c>
      <c r="AX36" s="24">
        <f t="shared" si="8"/>
        <v>2</v>
      </c>
      <c r="AY36" s="24">
        <f t="shared" si="8"/>
        <v>0</v>
      </c>
      <c r="AZ36" s="24">
        <f t="shared" si="8"/>
        <v>2</v>
      </c>
      <c r="BA36" s="24">
        <f t="shared" si="8"/>
        <v>0</v>
      </c>
      <c r="BB36" s="24">
        <f t="shared" si="8"/>
        <v>0</v>
      </c>
      <c r="BC36" s="24">
        <f t="shared" si="8"/>
        <v>0</v>
      </c>
      <c r="BD36" s="24">
        <f t="shared" si="8"/>
        <v>3</v>
      </c>
      <c r="BE36" s="24">
        <f t="shared" ref="BE36:BF36" si="9">SUM(BE14:BE15)</f>
        <v>0</v>
      </c>
      <c r="BF36" s="24">
        <f t="shared" si="9"/>
        <v>3</v>
      </c>
      <c r="BG36" s="24">
        <f t="shared" ref="BG36:BH36" si="10">SUM(BG14:BG15)</f>
        <v>0</v>
      </c>
      <c r="BH36" s="24">
        <f t="shared" si="10"/>
        <v>3</v>
      </c>
      <c r="BI36" s="24">
        <f t="shared" ref="BI36:BJ36" si="11">SUM(BI14:BI15)</f>
        <v>1</v>
      </c>
      <c r="BJ36" s="24">
        <f t="shared" si="11"/>
        <v>0</v>
      </c>
      <c r="BK36" s="24">
        <f t="shared" ref="BK36:BL36" si="12">SUM(BK14:BK15)</f>
        <v>1</v>
      </c>
      <c r="BL36" s="24">
        <f t="shared" si="12"/>
        <v>1</v>
      </c>
      <c r="BM36" s="24">
        <f t="shared" ref="BM36" si="13">SUM(BM14:BM15)</f>
        <v>1</v>
      </c>
    </row>
    <row r="37" spans="1:65" x14ac:dyDescent="0.25">
      <c r="B37" s="28" t="s">
        <v>29</v>
      </c>
      <c r="C37" s="24">
        <f t="shared" ref="C37:AH37" si="14">SUM(C16:C17)</f>
        <v>0</v>
      </c>
      <c r="D37" s="24">
        <f t="shared" si="14"/>
        <v>0</v>
      </c>
      <c r="E37" s="24">
        <f t="shared" si="14"/>
        <v>0</v>
      </c>
      <c r="F37" s="24">
        <f t="shared" si="14"/>
        <v>0</v>
      </c>
      <c r="G37" s="24">
        <f t="shared" si="14"/>
        <v>0</v>
      </c>
      <c r="H37" s="24">
        <f t="shared" si="14"/>
        <v>0</v>
      </c>
      <c r="I37" s="24">
        <f t="shared" si="14"/>
        <v>0</v>
      </c>
      <c r="J37" s="24">
        <f t="shared" si="14"/>
        <v>0</v>
      </c>
      <c r="K37" s="24">
        <f t="shared" si="14"/>
        <v>0</v>
      </c>
      <c r="L37" s="24">
        <f t="shared" si="14"/>
        <v>0</v>
      </c>
      <c r="M37" s="24">
        <f t="shared" si="14"/>
        <v>0</v>
      </c>
      <c r="N37" s="24">
        <f t="shared" si="14"/>
        <v>0</v>
      </c>
      <c r="O37" s="24">
        <f t="shared" si="14"/>
        <v>1</v>
      </c>
      <c r="P37" s="24">
        <f t="shared" si="14"/>
        <v>8</v>
      </c>
      <c r="Q37" s="24">
        <f t="shared" si="14"/>
        <v>13</v>
      </c>
      <c r="R37" s="24">
        <f t="shared" si="14"/>
        <v>11</v>
      </c>
      <c r="S37" s="24">
        <f t="shared" si="14"/>
        <v>13</v>
      </c>
      <c r="T37" s="24">
        <f t="shared" si="14"/>
        <v>4</v>
      </c>
      <c r="U37" s="24">
        <f t="shared" si="14"/>
        <v>7</v>
      </c>
      <c r="V37" s="24">
        <f t="shared" si="14"/>
        <v>7</v>
      </c>
      <c r="W37" s="24">
        <f t="shared" si="14"/>
        <v>3</v>
      </c>
      <c r="X37" s="24">
        <f t="shared" si="14"/>
        <v>2</v>
      </c>
      <c r="Y37" s="24">
        <f t="shared" si="14"/>
        <v>1</v>
      </c>
      <c r="Z37" s="24">
        <f t="shared" si="14"/>
        <v>1</v>
      </c>
      <c r="AA37" s="24">
        <f t="shared" si="14"/>
        <v>2</v>
      </c>
      <c r="AB37" s="24">
        <f t="shared" si="14"/>
        <v>0</v>
      </c>
      <c r="AC37" s="24">
        <f t="shared" si="14"/>
        <v>0</v>
      </c>
      <c r="AD37" s="24">
        <f t="shared" si="14"/>
        <v>1</v>
      </c>
      <c r="AE37" s="24">
        <f t="shared" si="14"/>
        <v>0</v>
      </c>
      <c r="AF37" s="24">
        <f t="shared" si="14"/>
        <v>0</v>
      </c>
      <c r="AG37" s="24">
        <f t="shared" si="14"/>
        <v>0</v>
      </c>
      <c r="AH37" s="24">
        <f t="shared" si="14"/>
        <v>0</v>
      </c>
      <c r="AI37" s="24">
        <f t="shared" ref="AI37:BD37" si="15">SUM(AI16:AI17)</f>
        <v>0</v>
      </c>
      <c r="AJ37" s="24">
        <f t="shared" si="15"/>
        <v>0</v>
      </c>
      <c r="AK37" s="24">
        <f t="shared" si="15"/>
        <v>0</v>
      </c>
      <c r="AL37" s="24">
        <f t="shared" si="15"/>
        <v>0</v>
      </c>
      <c r="AM37" s="24">
        <f t="shared" si="15"/>
        <v>0</v>
      </c>
      <c r="AN37" s="24">
        <f t="shared" si="15"/>
        <v>0</v>
      </c>
      <c r="AO37" s="24">
        <f t="shared" si="15"/>
        <v>0</v>
      </c>
      <c r="AP37" s="24">
        <f t="shared" si="15"/>
        <v>0</v>
      </c>
      <c r="AQ37" s="24">
        <f t="shared" si="15"/>
        <v>1</v>
      </c>
      <c r="AR37" s="24">
        <f t="shared" si="15"/>
        <v>1</v>
      </c>
      <c r="AS37" s="24">
        <f t="shared" si="15"/>
        <v>0</v>
      </c>
      <c r="AT37" s="24">
        <f t="shared" si="15"/>
        <v>1</v>
      </c>
      <c r="AU37" s="73">
        <f t="shared" si="15"/>
        <v>4</v>
      </c>
      <c r="AV37" s="24">
        <f t="shared" si="15"/>
        <v>3</v>
      </c>
      <c r="AW37" s="24">
        <f t="shared" si="15"/>
        <v>2</v>
      </c>
      <c r="AX37" s="24">
        <f t="shared" si="15"/>
        <v>3</v>
      </c>
      <c r="AY37" s="24">
        <f t="shared" si="15"/>
        <v>4</v>
      </c>
      <c r="AZ37" s="24">
        <f t="shared" si="15"/>
        <v>3</v>
      </c>
      <c r="BA37" s="24">
        <f t="shared" si="15"/>
        <v>1</v>
      </c>
      <c r="BB37" s="24">
        <f t="shared" si="15"/>
        <v>1</v>
      </c>
      <c r="BC37" s="24">
        <f t="shared" si="15"/>
        <v>6</v>
      </c>
      <c r="BD37" s="24">
        <f t="shared" si="15"/>
        <v>7</v>
      </c>
      <c r="BE37" s="24">
        <f t="shared" ref="BE37:BF37" si="16">SUM(BE16:BE17)</f>
        <v>8</v>
      </c>
      <c r="BF37" s="24">
        <f t="shared" si="16"/>
        <v>9</v>
      </c>
      <c r="BG37" s="24">
        <f t="shared" ref="BG37:BH37" si="17">SUM(BG16:BG17)</f>
        <v>5</v>
      </c>
      <c r="BH37" s="24">
        <f t="shared" si="17"/>
        <v>11</v>
      </c>
      <c r="BI37" s="24">
        <f t="shared" ref="BI37:BJ37" si="18">SUM(BI16:BI17)</f>
        <v>8</v>
      </c>
      <c r="BJ37" s="24">
        <f t="shared" si="18"/>
        <v>8</v>
      </c>
      <c r="BK37" s="24">
        <f t="shared" ref="BK37:BL37" si="19">SUM(BK16:BK17)</f>
        <v>8</v>
      </c>
      <c r="BL37" s="24">
        <f t="shared" si="19"/>
        <v>5</v>
      </c>
      <c r="BM37" s="24">
        <f t="shared" ref="BM37" si="20">SUM(BM16:BM17)</f>
        <v>2</v>
      </c>
    </row>
    <row r="38" spans="1:65" x14ac:dyDescent="0.25">
      <c r="B38" s="28" t="s">
        <v>30</v>
      </c>
      <c r="C38" s="24">
        <f t="shared" ref="C38:AH38" si="21">SUM(C18:C19)</f>
        <v>0</v>
      </c>
      <c r="D38" s="24">
        <f t="shared" si="21"/>
        <v>0</v>
      </c>
      <c r="E38" s="24">
        <f t="shared" si="21"/>
        <v>0</v>
      </c>
      <c r="F38" s="24">
        <f t="shared" si="21"/>
        <v>0</v>
      </c>
      <c r="G38" s="24">
        <f t="shared" si="21"/>
        <v>0</v>
      </c>
      <c r="H38" s="24">
        <f t="shared" si="21"/>
        <v>0</v>
      </c>
      <c r="I38" s="24">
        <f t="shared" si="21"/>
        <v>0</v>
      </c>
      <c r="J38" s="24">
        <f t="shared" si="21"/>
        <v>0</v>
      </c>
      <c r="K38" s="24">
        <f t="shared" si="21"/>
        <v>0</v>
      </c>
      <c r="L38" s="24">
        <f t="shared" si="21"/>
        <v>0</v>
      </c>
      <c r="M38" s="24">
        <f t="shared" si="21"/>
        <v>0</v>
      </c>
      <c r="N38" s="24">
        <f t="shared" si="21"/>
        <v>0</v>
      </c>
      <c r="O38" s="24">
        <f t="shared" si="21"/>
        <v>7</v>
      </c>
      <c r="P38" s="24">
        <f t="shared" si="21"/>
        <v>21</v>
      </c>
      <c r="Q38" s="24">
        <f t="shared" si="21"/>
        <v>26</v>
      </c>
      <c r="R38" s="24">
        <f t="shared" si="21"/>
        <v>40</v>
      </c>
      <c r="S38" s="24">
        <f t="shared" si="21"/>
        <v>37</v>
      </c>
      <c r="T38" s="24">
        <f t="shared" si="21"/>
        <v>24</v>
      </c>
      <c r="U38" s="24">
        <f t="shared" si="21"/>
        <v>15</v>
      </c>
      <c r="V38" s="24">
        <f t="shared" si="21"/>
        <v>11</v>
      </c>
      <c r="W38" s="24">
        <f t="shared" si="21"/>
        <v>8</v>
      </c>
      <c r="X38" s="24">
        <f t="shared" si="21"/>
        <v>2</v>
      </c>
      <c r="Y38" s="24">
        <f t="shared" si="21"/>
        <v>8</v>
      </c>
      <c r="Z38" s="24">
        <f t="shared" si="21"/>
        <v>3</v>
      </c>
      <c r="AA38" s="24">
        <f t="shared" si="21"/>
        <v>4</v>
      </c>
      <c r="AB38" s="24">
        <f t="shared" si="21"/>
        <v>0</v>
      </c>
      <c r="AC38" s="24">
        <f t="shared" si="21"/>
        <v>2</v>
      </c>
      <c r="AD38" s="24">
        <f t="shared" si="21"/>
        <v>1</v>
      </c>
      <c r="AE38" s="24">
        <f t="shared" si="21"/>
        <v>1</v>
      </c>
      <c r="AF38" s="24">
        <f t="shared" si="21"/>
        <v>1</v>
      </c>
      <c r="AG38" s="24">
        <f t="shared" si="21"/>
        <v>1</v>
      </c>
      <c r="AH38" s="24">
        <f t="shared" si="21"/>
        <v>0</v>
      </c>
      <c r="AI38" s="24">
        <f t="shared" ref="AI38:BD38" si="22">SUM(AI18:AI19)</f>
        <v>1</v>
      </c>
      <c r="AJ38" s="24">
        <f t="shared" si="22"/>
        <v>0</v>
      </c>
      <c r="AK38" s="24">
        <f t="shared" si="22"/>
        <v>2</v>
      </c>
      <c r="AL38" s="24">
        <f t="shared" si="22"/>
        <v>0</v>
      </c>
      <c r="AM38" s="24">
        <f t="shared" si="22"/>
        <v>3</v>
      </c>
      <c r="AN38" s="24">
        <f t="shared" si="22"/>
        <v>3</v>
      </c>
      <c r="AO38" s="24">
        <f t="shared" si="22"/>
        <v>1</v>
      </c>
      <c r="AP38" s="24">
        <f t="shared" si="22"/>
        <v>1</v>
      </c>
      <c r="AQ38" s="24">
        <f t="shared" si="22"/>
        <v>2</v>
      </c>
      <c r="AR38" s="24">
        <f t="shared" si="22"/>
        <v>3</v>
      </c>
      <c r="AS38" s="24">
        <f t="shared" si="22"/>
        <v>6</v>
      </c>
      <c r="AT38" s="24">
        <f t="shared" si="22"/>
        <v>5</v>
      </c>
      <c r="AU38" s="73">
        <f t="shared" si="22"/>
        <v>1</v>
      </c>
      <c r="AV38" s="24">
        <f t="shared" si="22"/>
        <v>6</v>
      </c>
      <c r="AW38" s="24">
        <f t="shared" si="22"/>
        <v>10</v>
      </c>
      <c r="AX38" s="24">
        <f t="shared" si="22"/>
        <v>12</v>
      </c>
      <c r="AY38" s="24">
        <f t="shared" si="22"/>
        <v>12</v>
      </c>
      <c r="AZ38" s="24">
        <f t="shared" si="22"/>
        <v>8</v>
      </c>
      <c r="BA38" s="24">
        <f t="shared" si="22"/>
        <v>7</v>
      </c>
      <c r="BB38" s="24">
        <f t="shared" si="22"/>
        <v>8</v>
      </c>
      <c r="BC38" s="24">
        <f t="shared" si="22"/>
        <v>9</v>
      </c>
      <c r="BD38" s="24">
        <f t="shared" si="22"/>
        <v>27</v>
      </c>
      <c r="BE38" s="24">
        <f t="shared" ref="BE38:BF38" si="23">SUM(BE18:BE19)</f>
        <v>39</v>
      </c>
      <c r="BF38" s="24">
        <f t="shared" si="23"/>
        <v>35</v>
      </c>
      <c r="BG38" s="24">
        <f t="shared" ref="BG38:BH38" si="24">SUM(BG18:BG19)</f>
        <v>50</v>
      </c>
      <c r="BH38" s="24">
        <f t="shared" si="24"/>
        <v>40</v>
      </c>
      <c r="BI38" s="24">
        <f t="shared" ref="BI38:BJ38" si="25">SUM(BI18:BI19)</f>
        <v>34</v>
      </c>
      <c r="BJ38" s="24">
        <f t="shared" si="25"/>
        <v>24</v>
      </c>
      <c r="BK38" s="24">
        <f t="shared" ref="BK38:BL38" si="26">SUM(BK18:BK19)</f>
        <v>17</v>
      </c>
      <c r="BL38" s="24">
        <f t="shared" si="26"/>
        <v>20</v>
      </c>
      <c r="BM38" s="24">
        <f t="shared" ref="BM38" si="27">SUM(BM18:BM19)</f>
        <v>11</v>
      </c>
    </row>
    <row r="39" spans="1:65" x14ac:dyDescent="0.25">
      <c r="B39" s="28" t="s">
        <v>31</v>
      </c>
      <c r="C39" s="24">
        <f t="shared" ref="C39:AH39" si="28">SUM(C20:C21)</f>
        <v>0</v>
      </c>
      <c r="D39" s="24">
        <f t="shared" si="28"/>
        <v>0</v>
      </c>
      <c r="E39" s="24">
        <f t="shared" si="28"/>
        <v>0</v>
      </c>
      <c r="F39" s="24">
        <f t="shared" si="28"/>
        <v>0</v>
      </c>
      <c r="G39" s="24">
        <f t="shared" si="28"/>
        <v>0</v>
      </c>
      <c r="H39" s="24">
        <f t="shared" si="28"/>
        <v>0</v>
      </c>
      <c r="I39" s="24">
        <f t="shared" si="28"/>
        <v>0</v>
      </c>
      <c r="J39" s="24">
        <f t="shared" si="28"/>
        <v>0</v>
      </c>
      <c r="K39" s="24">
        <f t="shared" si="28"/>
        <v>0</v>
      </c>
      <c r="L39" s="24">
        <f t="shared" si="28"/>
        <v>0</v>
      </c>
      <c r="M39" s="24">
        <f t="shared" si="28"/>
        <v>0</v>
      </c>
      <c r="N39" s="24">
        <f t="shared" si="28"/>
        <v>1</v>
      </c>
      <c r="O39" s="24">
        <f t="shared" si="28"/>
        <v>8</v>
      </c>
      <c r="P39" s="24">
        <f t="shared" si="28"/>
        <v>53</v>
      </c>
      <c r="Q39" s="24">
        <f t="shared" si="28"/>
        <v>107</v>
      </c>
      <c r="R39" s="24">
        <f t="shared" si="28"/>
        <v>125</v>
      </c>
      <c r="S39" s="24">
        <f t="shared" si="28"/>
        <v>135</v>
      </c>
      <c r="T39" s="24">
        <f t="shared" si="28"/>
        <v>79</v>
      </c>
      <c r="U39" s="24">
        <f t="shared" si="28"/>
        <v>44</v>
      </c>
      <c r="V39" s="24">
        <f t="shared" si="28"/>
        <v>39</v>
      </c>
      <c r="W39" s="24">
        <f t="shared" si="28"/>
        <v>38</v>
      </c>
      <c r="X39" s="24">
        <f t="shared" si="28"/>
        <v>13</v>
      </c>
      <c r="Y39" s="24">
        <f t="shared" si="28"/>
        <v>16</v>
      </c>
      <c r="Z39" s="24">
        <f t="shared" si="28"/>
        <v>13</v>
      </c>
      <c r="AA39" s="24">
        <f t="shared" si="28"/>
        <v>12</v>
      </c>
      <c r="AB39" s="24">
        <f t="shared" si="28"/>
        <v>7</v>
      </c>
      <c r="AC39" s="24">
        <f t="shared" si="28"/>
        <v>12</v>
      </c>
      <c r="AD39" s="24">
        <f t="shared" si="28"/>
        <v>3</v>
      </c>
      <c r="AE39" s="24">
        <f t="shared" si="28"/>
        <v>9</v>
      </c>
      <c r="AF39" s="24">
        <f t="shared" si="28"/>
        <v>4</v>
      </c>
      <c r="AG39" s="24">
        <f t="shared" si="28"/>
        <v>5</v>
      </c>
      <c r="AH39" s="24">
        <f t="shared" si="28"/>
        <v>2</v>
      </c>
      <c r="AI39" s="24">
        <f t="shared" ref="AI39:BD39" si="29">SUM(AI20:AI21)</f>
        <v>3</v>
      </c>
      <c r="AJ39" s="24">
        <f t="shared" si="29"/>
        <v>3</v>
      </c>
      <c r="AK39" s="24">
        <f t="shared" si="29"/>
        <v>4</v>
      </c>
      <c r="AL39" s="24">
        <f t="shared" si="29"/>
        <v>0</v>
      </c>
      <c r="AM39" s="24">
        <f t="shared" si="29"/>
        <v>3</v>
      </c>
      <c r="AN39" s="24">
        <f t="shared" si="29"/>
        <v>2</v>
      </c>
      <c r="AO39" s="24">
        <f t="shared" si="29"/>
        <v>3</v>
      </c>
      <c r="AP39" s="24">
        <f t="shared" si="29"/>
        <v>6</v>
      </c>
      <c r="AQ39" s="24">
        <f t="shared" si="29"/>
        <v>7</v>
      </c>
      <c r="AR39" s="24">
        <f t="shared" si="29"/>
        <v>8</v>
      </c>
      <c r="AS39" s="24">
        <f t="shared" si="29"/>
        <v>13</v>
      </c>
      <c r="AT39" s="24">
        <f t="shared" si="29"/>
        <v>15</v>
      </c>
      <c r="AU39" s="73">
        <f t="shared" si="29"/>
        <v>23</v>
      </c>
      <c r="AV39" s="24">
        <f t="shared" si="29"/>
        <v>28</v>
      </c>
      <c r="AW39" s="24">
        <f t="shared" si="29"/>
        <v>28</v>
      </c>
      <c r="AX39" s="24">
        <f t="shared" si="29"/>
        <v>29</v>
      </c>
      <c r="AY39" s="24">
        <f t="shared" si="29"/>
        <v>33</v>
      </c>
      <c r="AZ39" s="24">
        <f t="shared" si="29"/>
        <v>30</v>
      </c>
      <c r="BA39" s="24">
        <f t="shared" si="29"/>
        <v>35</v>
      </c>
      <c r="BB39" s="24">
        <f t="shared" si="29"/>
        <v>33</v>
      </c>
      <c r="BC39" s="24">
        <f t="shared" si="29"/>
        <v>32</v>
      </c>
      <c r="BD39" s="24">
        <f t="shared" si="29"/>
        <v>79</v>
      </c>
      <c r="BE39" s="24">
        <f t="shared" ref="BE39:BF39" si="30">SUM(BE20:BE21)</f>
        <v>119</v>
      </c>
      <c r="BF39" s="24">
        <f t="shared" si="30"/>
        <v>135</v>
      </c>
      <c r="BG39" s="24">
        <f t="shared" ref="BG39:BH39" si="31">SUM(BG20:BG21)</f>
        <v>124</v>
      </c>
      <c r="BH39" s="24">
        <f t="shared" si="31"/>
        <v>135</v>
      </c>
      <c r="BI39" s="24">
        <f t="shared" ref="BI39:BJ39" si="32">SUM(BI20:BI21)</f>
        <v>93</v>
      </c>
      <c r="BJ39" s="24">
        <f t="shared" si="32"/>
        <v>72</v>
      </c>
      <c r="BK39" s="24">
        <f t="shared" ref="BK39:BL39" si="33">SUM(BK20:BK21)</f>
        <v>52</v>
      </c>
      <c r="BL39" s="24">
        <f t="shared" si="33"/>
        <v>50</v>
      </c>
      <c r="BM39" s="24">
        <f t="shared" ref="BM39" si="34">SUM(BM20:BM21)</f>
        <v>31</v>
      </c>
    </row>
    <row r="40" spans="1:65" x14ac:dyDescent="0.25">
      <c r="B40" s="28" t="s">
        <v>32</v>
      </c>
      <c r="C40" s="24">
        <f t="shared" ref="C40:AH40" si="35">SUM(C22:C23)</f>
        <v>0</v>
      </c>
      <c r="D40" s="24">
        <f t="shared" si="35"/>
        <v>0</v>
      </c>
      <c r="E40" s="24">
        <f t="shared" si="35"/>
        <v>0</v>
      </c>
      <c r="F40" s="24">
        <f t="shared" si="35"/>
        <v>0</v>
      </c>
      <c r="G40" s="24">
        <f t="shared" si="35"/>
        <v>0</v>
      </c>
      <c r="H40" s="24">
        <f t="shared" si="35"/>
        <v>0</v>
      </c>
      <c r="I40" s="24">
        <f t="shared" si="35"/>
        <v>0</v>
      </c>
      <c r="J40" s="24">
        <f t="shared" si="35"/>
        <v>0</v>
      </c>
      <c r="K40" s="24">
        <f t="shared" si="35"/>
        <v>0</v>
      </c>
      <c r="L40" s="24">
        <f t="shared" si="35"/>
        <v>0</v>
      </c>
      <c r="M40" s="24">
        <f t="shared" si="35"/>
        <v>0</v>
      </c>
      <c r="N40" s="24">
        <f t="shared" si="35"/>
        <v>4</v>
      </c>
      <c r="O40" s="24">
        <f t="shared" si="35"/>
        <v>25</v>
      </c>
      <c r="P40" s="24">
        <f t="shared" si="35"/>
        <v>201</v>
      </c>
      <c r="Q40" s="24">
        <f t="shared" si="35"/>
        <v>334</v>
      </c>
      <c r="R40" s="24">
        <f t="shared" si="35"/>
        <v>477</v>
      </c>
      <c r="S40" s="24">
        <f t="shared" si="35"/>
        <v>379</v>
      </c>
      <c r="T40" s="24">
        <f t="shared" si="35"/>
        <v>258</v>
      </c>
      <c r="U40" s="24">
        <f t="shared" si="35"/>
        <v>156</v>
      </c>
      <c r="V40" s="24">
        <f t="shared" si="35"/>
        <v>119</v>
      </c>
      <c r="W40" s="24">
        <f t="shared" si="35"/>
        <v>93</v>
      </c>
      <c r="X40" s="24">
        <f t="shared" si="35"/>
        <v>59</v>
      </c>
      <c r="Y40" s="24">
        <f t="shared" si="35"/>
        <v>66</v>
      </c>
      <c r="Z40" s="24">
        <f t="shared" si="35"/>
        <v>43</v>
      </c>
      <c r="AA40" s="24">
        <f t="shared" si="35"/>
        <v>30</v>
      </c>
      <c r="AB40" s="24">
        <f t="shared" si="35"/>
        <v>24</v>
      </c>
      <c r="AC40" s="24">
        <f t="shared" si="35"/>
        <v>21</v>
      </c>
      <c r="AD40" s="24">
        <f t="shared" si="35"/>
        <v>13</v>
      </c>
      <c r="AE40" s="24">
        <f t="shared" si="35"/>
        <v>12</v>
      </c>
      <c r="AF40" s="24">
        <f t="shared" si="35"/>
        <v>18</v>
      </c>
      <c r="AG40" s="24">
        <f t="shared" si="35"/>
        <v>9</v>
      </c>
      <c r="AH40" s="24">
        <f t="shared" si="35"/>
        <v>8</v>
      </c>
      <c r="AI40" s="24">
        <f t="shared" ref="AI40:BD40" si="36">SUM(AI22:AI23)</f>
        <v>1</v>
      </c>
      <c r="AJ40" s="24">
        <f t="shared" si="36"/>
        <v>11</v>
      </c>
      <c r="AK40" s="24">
        <f t="shared" si="36"/>
        <v>7</v>
      </c>
      <c r="AL40" s="24">
        <f t="shared" si="36"/>
        <v>7</v>
      </c>
      <c r="AM40" s="24">
        <f t="shared" si="36"/>
        <v>2</v>
      </c>
      <c r="AN40" s="24">
        <f t="shared" si="36"/>
        <v>5</v>
      </c>
      <c r="AO40" s="24">
        <f t="shared" si="36"/>
        <v>14</v>
      </c>
      <c r="AP40" s="24">
        <f t="shared" si="36"/>
        <v>12</v>
      </c>
      <c r="AQ40" s="24">
        <f t="shared" si="36"/>
        <v>18</v>
      </c>
      <c r="AR40" s="24">
        <f t="shared" si="36"/>
        <v>21</v>
      </c>
      <c r="AS40" s="24">
        <f t="shared" si="36"/>
        <v>36</v>
      </c>
      <c r="AT40" s="24">
        <f t="shared" si="36"/>
        <v>52</v>
      </c>
      <c r="AU40" s="73">
        <f t="shared" si="36"/>
        <v>78</v>
      </c>
      <c r="AV40" s="24">
        <f t="shared" si="36"/>
        <v>94</v>
      </c>
      <c r="AW40" s="24">
        <f t="shared" si="36"/>
        <v>92</v>
      </c>
      <c r="AX40" s="24">
        <f t="shared" si="36"/>
        <v>114</v>
      </c>
      <c r="AY40" s="24">
        <f t="shared" si="36"/>
        <v>103</v>
      </c>
      <c r="AZ40" s="24">
        <f t="shared" si="36"/>
        <v>102</v>
      </c>
      <c r="BA40" s="24">
        <f t="shared" si="36"/>
        <v>118</v>
      </c>
      <c r="BB40" s="24">
        <f t="shared" si="36"/>
        <v>104</v>
      </c>
      <c r="BC40" s="24">
        <f t="shared" si="36"/>
        <v>130</v>
      </c>
      <c r="BD40" s="24">
        <f t="shared" si="36"/>
        <v>283</v>
      </c>
      <c r="BE40" s="24">
        <f t="shared" ref="BE40:BF40" si="37">SUM(BE22:BE23)</f>
        <v>347</v>
      </c>
      <c r="BF40" s="24">
        <f t="shared" si="37"/>
        <v>391</v>
      </c>
      <c r="BG40" s="24">
        <f t="shared" ref="BG40:BH40" si="38">SUM(BG22:BG23)</f>
        <v>432</v>
      </c>
      <c r="BH40" s="24">
        <f t="shared" si="38"/>
        <v>363</v>
      </c>
      <c r="BI40" s="24">
        <f t="shared" ref="BI40:BJ40" si="39">SUM(BI22:BI23)</f>
        <v>311</v>
      </c>
      <c r="BJ40" s="24">
        <f t="shared" si="39"/>
        <v>251</v>
      </c>
      <c r="BK40" s="24">
        <f t="shared" ref="BK40:BL40" si="40">SUM(BK22:BK23)</f>
        <v>188</v>
      </c>
      <c r="BL40" s="24">
        <f t="shared" si="40"/>
        <v>135</v>
      </c>
      <c r="BM40" s="24">
        <f t="shared" ref="BM40" si="41">SUM(BM22:BM23)</f>
        <v>135</v>
      </c>
    </row>
    <row r="41" spans="1:65" x14ac:dyDescent="0.25">
      <c r="B41" s="28" t="s">
        <v>33</v>
      </c>
      <c r="C41" s="24">
        <f t="shared" ref="C41:AH41" si="42">SUM(C24:C25)</f>
        <v>0</v>
      </c>
      <c r="D41" s="24">
        <f t="shared" si="42"/>
        <v>0</v>
      </c>
      <c r="E41" s="24">
        <f t="shared" si="42"/>
        <v>0</v>
      </c>
      <c r="F41" s="24">
        <f t="shared" si="42"/>
        <v>0</v>
      </c>
      <c r="G41" s="24">
        <f t="shared" si="42"/>
        <v>0</v>
      </c>
      <c r="H41" s="24">
        <f t="shared" si="42"/>
        <v>0</v>
      </c>
      <c r="I41" s="24">
        <f t="shared" si="42"/>
        <v>0</v>
      </c>
      <c r="J41" s="24">
        <f t="shared" si="42"/>
        <v>0</v>
      </c>
      <c r="K41" s="24">
        <f t="shared" si="42"/>
        <v>0</v>
      </c>
      <c r="L41" s="24">
        <f t="shared" si="42"/>
        <v>0</v>
      </c>
      <c r="M41" s="24">
        <f t="shared" si="42"/>
        <v>1</v>
      </c>
      <c r="N41" s="24">
        <f t="shared" si="42"/>
        <v>13</v>
      </c>
      <c r="O41" s="24">
        <f t="shared" si="42"/>
        <v>72</v>
      </c>
      <c r="P41" s="24">
        <f t="shared" si="42"/>
        <v>393</v>
      </c>
      <c r="Q41" s="24">
        <f t="shared" si="42"/>
        <v>760</v>
      </c>
      <c r="R41" s="24">
        <f t="shared" si="42"/>
        <v>966</v>
      </c>
      <c r="S41" s="24">
        <f t="shared" si="42"/>
        <v>820</v>
      </c>
      <c r="T41" s="24">
        <f t="shared" si="42"/>
        <v>508</v>
      </c>
      <c r="U41" s="24">
        <f t="shared" si="42"/>
        <v>314</v>
      </c>
      <c r="V41" s="24">
        <f t="shared" si="42"/>
        <v>303</v>
      </c>
      <c r="W41" s="24">
        <f t="shared" si="42"/>
        <v>189</v>
      </c>
      <c r="X41" s="24">
        <f t="shared" si="42"/>
        <v>119</v>
      </c>
      <c r="Y41" s="24">
        <f t="shared" si="42"/>
        <v>131</v>
      </c>
      <c r="Z41" s="24">
        <f t="shared" si="42"/>
        <v>79</v>
      </c>
      <c r="AA41" s="24">
        <f t="shared" si="42"/>
        <v>69</v>
      </c>
      <c r="AB41" s="24">
        <f t="shared" si="42"/>
        <v>59</v>
      </c>
      <c r="AC41" s="24">
        <f t="shared" si="42"/>
        <v>40</v>
      </c>
      <c r="AD41" s="24">
        <f t="shared" si="42"/>
        <v>37</v>
      </c>
      <c r="AE41" s="24">
        <f t="shared" si="42"/>
        <v>23</v>
      </c>
      <c r="AF41" s="24">
        <f t="shared" si="42"/>
        <v>20</v>
      </c>
      <c r="AG41" s="24">
        <f t="shared" si="42"/>
        <v>25</v>
      </c>
      <c r="AH41" s="24">
        <f t="shared" si="42"/>
        <v>19</v>
      </c>
      <c r="AI41" s="24">
        <f t="shared" ref="AI41:BD41" si="43">SUM(AI24:AI25)</f>
        <v>15</v>
      </c>
      <c r="AJ41" s="24">
        <f t="shared" si="43"/>
        <v>12</v>
      </c>
      <c r="AK41" s="24">
        <f t="shared" si="43"/>
        <v>13</v>
      </c>
      <c r="AL41" s="24">
        <f t="shared" si="43"/>
        <v>11</v>
      </c>
      <c r="AM41" s="24">
        <f t="shared" si="43"/>
        <v>15</v>
      </c>
      <c r="AN41" s="24">
        <f t="shared" si="43"/>
        <v>13</v>
      </c>
      <c r="AO41" s="24">
        <f t="shared" si="43"/>
        <v>24</v>
      </c>
      <c r="AP41" s="24">
        <f t="shared" si="43"/>
        <v>33</v>
      </c>
      <c r="AQ41" s="24">
        <f t="shared" si="43"/>
        <v>52</v>
      </c>
      <c r="AR41" s="24">
        <f t="shared" si="43"/>
        <v>63</v>
      </c>
      <c r="AS41" s="24">
        <f t="shared" si="43"/>
        <v>103</v>
      </c>
      <c r="AT41" s="24">
        <f t="shared" si="43"/>
        <v>145</v>
      </c>
      <c r="AU41" s="73">
        <f t="shared" si="43"/>
        <v>188</v>
      </c>
      <c r="AV41" s="24">
        <f t="shared" si="43"/>
        <v>252</v>
      </c>
      <c r="AW41" s="24">
        <f t="shared" si="43"/>
        <v>260</v>
      </c>
      <c r="AX41" s="24">
        <f t="shared" si="43"/>
        <v>261</v>
      </c>
      <c r="AY41" s="24">
        <f t="shared" si="43"/>
        <v>275</v>
      </c>
      <c r="AZ41" s="24">
        <f t="shared" si="43"/>
        <v>280</v>
      </c>
      <c r="BA41" s="24">
        <f t="shared" si="43"/>
        <v>296</v>
      </c>
      <c r="BB41" s="24">
        <f t="shared" si="43"/>
        <v>267</v>
      </c>
      <c r="BC41" s="24">
        <f t="shared" si="43"/>
        <v>299</v>
      </c>
      <c r="BD41" s="24">
        <f t="shared" si="43"/>
        <v>621</v>
      </c>
      <c r="BE41" s="24">
        <f t="shared" ref="BE41:BF41" si="44">SUM(BE24:BE25)</f>
        <v>763</v>
      </c>
      <c r="BF41" s="24">
        <f t="shared" si="44"/>
        <v>898</v>
      </c>
      <c r="BG41" s="24">
        <f t="shared" ref="BG41:BH41" si="45">SUM(BG24:BG25)</f>
        <v>867</v>
      </c>
      <c r="BH41" s="24">
        <f t="shared" si="45"/>
        <v>802</v>
      </c>
      <c r="BI41" s="24">
        <f t="shared" ref="BI41:BJ41" si="46">SUM(BI24:BI25)</f>
        <v>682</v>
      </c>
      <c r="BJ41" s="24">
        <f t="shared" si="46"/>
        <v>535</v>
      </c>
      <c r="BK41" s="24">
        <f t="shared" ref="BK41:BL41" si="47">SUM(BK24:BK25)</f>
        <v>408</v>
      </c>
      <c r="BL41" s="24">
        <f t="shared" si="47"/>
        <v>347</v>
      </c>
      <c r="BM41" s="24">
        <f t="shared" ref="BM41" si="48">SUM(BM24:BM25)</f>
        <v>223</v>
      </c>
    </row>
    <row r="42" spans="1:65" x14ac:dyDescent="0.25">
      <c r="B42" s="28" t="s">
        <v>34</v>
      </c>
      <c r="C42" s="24">
        <f t="shared" ref="C42:AH42" si="49">SUM(C26:C27)</f>
        <v>0</v>
      </c>
      <c r="D42" s="24">
        <f t="shared" si="49"/>
        <v>0</v>
      </c>
      <c r="E42" s="24">
        <f t="shared" si="49"/>
        <v>0</v>
      </c>
      <c r="F42" s="24">
        <f t="shared" si="49"/>
        <v>0</v>
      </c>
      <c r="G42" s="24">
        <f t="shared" si="49"/>
        <v>0</v>
      </c>
      <c r="H42" s="24">
        <f t="shared" si="49"/>
        <v>0</v>
      </c>
      <c r="I42" s="24">
        <f t="shared" si="49"/>
        <v>0</v>
      </c>
      <c r="J42" s="24">
        <f t="shared" si="49"/>
        <v>0</v>
      </c>
      <c r="K42" s="24">
        <f t="shared" si="49"/>
        <v>0</v>
      </c>
      <c r="L42" s="24">
        <f t="shared" si="49"/>
        <v>0</v>
      </c>
      <c r="M42" s="24">
        <f t="shared" si="49"/>
        <v>3</v>
      </c>
      <c r="N42" s="24">
        <f t="shared" si="49"/>
        <v>20</v>
      </c>
      <c r="O42" s="24">
        <f t="shared" si="49"/>
        <v>141</v>
      </c>
      <c r="P42" s="24">
        <f t="shared" si="49"/>
        <v>951</v>
      </c>
      <c r="Q42" s="24">
        <f t="shared" si="49"/>
        <v>1650</v>
      </c>
      <c r="R42" s="24">
        <f t="shared" si="49"/>
        <v>2086</v>
      </c>
      <c r="S42" s="24">
        <f t="shared" si="49"/>
        <v>1771</v>
      </c>
      <c r="T42" s="24">
        <f t="shared" si="49"/>
        <v>1265</v>
      </c>
      <c r="U42" s="24">
        <f t="shared" si="49"/>
        <v>771</v>
      </c>
      <c r="V42" s="24">
        <f t="shared" si="49"/>
        <v>773</v>
      </c>
      <c r="W42" s="24">
        <f t="shared" si="49"/>
        <v>515</v>
      </c>
      <c r="X42" s="24">
        <f t="shared" si="49"/>
        <v>367</v>
      </c>
      <c r="Y42" s="24">
        <f t="shared" si="49"/>
        <v>327</v>
      </c>
      <c r="Z42" s="24">
        <f t="shared" si="49"/>
        <v>231</v>
      </c>
      <c r="AA42" s="24">
        <f t="shared" si="49"/>
        <v>160</v>
      </c>
      <c r="AB42" s="24">
        <f t="shared" si="49"/>
        <v>133</v>
      </c>
      <c r="AC42" s="24">
        <f t="shared" si="49"/>
        <v>115</v>
      </c>
      <c r="AD42" s="24">
        <f t="shared" si="49"/>
        <v>88</v>
      </c>
      <c r="AE42" s="24">
        <f t="shared" si="49"/>
        <v>65</v>
      </c>
      <c r="AF42" s="24">
        <f t="shared" si="49"/>
        <v>56</v>
      </c>
      <c r="AG42" s="24">
        <f t="shared" si="49"/>
        <v>43</v>
      </c>
      <c r="AH42" s="24">
        <f t="shared" si="49"/>
        <v>37</v>
      </c>
      <c r="AI42" s="24">
        <f t="shared" ref="AI42:BD42" si="50">SUM(AI26:AI27)</f>
        <v>31</v>
      </c>
      <c r="AJ42" s="24">
        <f t="shared" si="50"/>
        <v>28</v>
      </c>
      <c r="AK42" s="24">
        <f t="shared" si="50"/>
        <v>18</v>
      </c>
      <c r="AL42" s="24">
        <f t="shared" si="50"/>
        <v>18</v>
      </c>
      <c r="AM42" s="24">
        <f t="shared" si="50"/>
        <v>25</v>
      </c>
      <c r="AN42" s="24">
        <f t="shared" si="50"/>
        <v>37</v>
      </c>
      <c r="AO42" s="24">
        <f t="shared" si="50"/>
        <v>47</v>
      </c>
      <c r="AP42" s="24">
        <f t="shared" si="50"/>
        <v>87</v>
      </c>
      <c r="AQ42" s="24">
        <f t="shared" si="50"/>
        <v>118</v>
      </c>
      <c r="AR42" s="24">
        <f t="shared" si="50"/>
        <v>182</v>
      </c>
      <c r="AS42" s="24">
        <f t="shared" si="50"/>
        <v>267</v>
      </c>
      <c r="AT42" s="24">
        <f t="shared" si="50"/>
        <v>362</v>
      </c>
      <c r="AU42" s="73">
        <f t="shared" si="50"/>
        <v>479</v>
      </c>
      <c r="AV42" s="24">
        <f t="shared" si="50"/>
        <v>609</v>
      </c>
      <c r="AW42" s="24">
        <f t="shared" si="50"/>
        <v>688</v>
      </c>
      <c r="AX42" s="24">
        <f t="shared" si="50"/>
        <v>755</v>
      </c>
      <c r="AY42" s="24">
        <f t="shared" si="50"/>
        <v>702</v>
      </c>
      <c r="AZ42" s="24">
        <f t="shared" si="50"/>
        <v>658</v>
      </c>
      <c r="BA42" s="24">
        <f t="shared" si="50"/>
        <v>640</v>
      </c>
      <c r="BB42" s="24">
        <f t="shared" si="50"/>
        <v>672</v>
      </c>
      <c r="BC42" s="24">
        <f t="shared" si="50"/>
        <v>708</v>
      </c>
      <c r="BD42" s="24">
        <f t="shared" si="50"/>
        <v>1400</v>
      </c>
      <c r="BE42" s="24">
        <f t="shared" ref="BE42:BF42" si="51">SUM(BE26:BE27)</f>
        <v>1662</v>
      </c>
      <c r="BF42" s="24">
        <f t="shared" si="51"/>
        <v>1916</v>
      </c>
      <c r="BG42" s="24">
        <f t="shared" ref="BG42:BH42" si="52">SUM(BG26:BG27)</f>
        <v>1851</v>
      </c>
      <c r="BH42" s="24">
        <f t="shared" si="52"/>
        <v>1608</v>
      </c>
      <c r="BI42" s="24">
        <f t="shared" ref="BI42:BJ42" si="53">SUM(BI26:BI27)</f>
        <v>1303</v>
      </c>
      <c r="BJ42" s="24">
        <f t="shared" si="53"/>
        <v>933</v>
      </c>
      <c r="BK42" s="24">
        <f t="shared" ref="BK42:BL42" si="54">SUM(BK26:BK27)</f>
        <v>677</v>
      </c>
      <c r="BL42" s="24">
        <f t="shared" si="54"/>
        <v>466</v>
      </c>
      <c r="BM42" s="24">
        <f t="shared" ref="BM42" si="55">SUM(BM26:BM27)</f>
        <v>335</v>
      </c>
    </row>
    <row r="43" spans="1:65" x14ac:dyDescent="0.25">
      <c r="B43" s="28" t="s">
        <v>35</v>
      </c>
      <c r="C43" s="24">
        <f t="shared" ref="C43:AH43" si="56">SUM(C28:C30)</f>
        <v>0</v>
      </c>
      <c r="D43" s="24">
        <f t="shared" si="56"/>
        <v>0</v>
      </c>
      <c r="E43" s="24">
        <f t="shared" si="56"/>
        <v>0</v>
      </c>
      <c r="F43" s="24">
        <f t="shared" si="56"/>
        <v>0</v>
      </c>
      <c r="G43" s="24">
        <f t="shared" si="56"/>
        <v>0</v>
      </c>
      <c r="H43" s="24">
        <f t="shared" si="56"/>
        <v>0</v>
      </c>
      <c r="I43" s="24">
        <f t="shared" si="56"/>
        <v>0</v>
      </c>
      <c r="J43" s="24">
        <f t="shared" si="56"/>
        <v>0</v>
      </c>
      <c r="K43" s="24">
        <f t="shared" si="56"/>
        <v>0</v>
      </c>
      <c r="L43" s="24">
        <f t="shared" si="56"/>
        <v>0</v>
      </c>
      <c r="M43" s="24">
        <f t="shared" si="56"/>
        <v>1</v>
      </c>
      <c r="N43" s="24">
        <f t="shared" si="56"/>
        <v>65</v>
      </c>
      <c r="O43" s="24">
        <f t="shared" si="56"/>
        <v>285</v>
      </c>
      <c r="P43" s="24">
        <f t="shared" si="56"/>
        <v>1845</v>
      </c>
      <c r="Q43" s="24">
        <f t="shared" si="56"/>
        <v>3320</v>
      </c>
      <c r="R43" s="24">
        <f t="shared" si="56"/>
        <v>5050</v>
      </c>
      <c r="S43" s="24">
        <f t="shared" si="56"/>
        <v>5082</v>
      </c>
      <c r="T43" s="24">
        <f t="shared" si="56"/>
        <v>3896</v>
      </c>
      <c r="U43" s="24">
        <f t="shared" si="56"/>
        <v>2622</v>
      </c>
      <c r="V43" s="24">
        <f t="shared" si="56"/>
        <v>2556</v>
      </c>
      <c r="W43" s="24">
        <f t="shared" si="56"/>
        <v>1743</v>
      </c>
      <c r="X43" s="24">
        <f t="shared" si="56"/>
        <v>1259</v>
      </c>
      <c r="Y43" s="24">
        <f t="shared" si="56"/>
        <v>1038</v>
      </c>
      <c r="Z43" s="24">
        <f t="shared" si="56"/>
        <v>744</v>
      </c>
      <c r="AA43" s="24">
        <f t="shared" si="56"/>
        <v>506</v>
      </c>
      <c r="AB43" s="24">
        <f t="shared" si="56"/>
        <v>383</v>
      </c>
      <c r="AC43" s="24">
        <f t="shared" si="56"/>
        <v>342</v>
      </c>
      <c r="AD43" s="24">
        <f t="shared" si="56"/>
        <v>223</v>
      </c>
      <c r="AE43" s="24">
        <f t="shared" si="56"/>
        <v>185</v>
      </c>
      <c r="AF43" s="24">
        <f t="shared" si="56"/>
        <v>118</v>
      </c>
      <c r="AG43" s="24">
        <f t="shared" si="56"/>
        <v>109</v>
      </c>
      <c r="AH43" s="24">
        <f t="shared" si="56"/>
        <v>86</v>
      </c>
      <c r="AI43" s="24">
        <f t="shared" ref="AI43:BD43" si="57">SUM(AI28:AI30)</f>
        <v>88</v>
      </c>
      <c r="AJ43" s="24">
        <f t="shared" si="57"/>
        <v>84</v>
      </c>
      <c r="AK43" s="24">
        <f t="shared" si="57"/>
        <v>57</v>
      </c>
      <c r="AL43" s="24">
        <f t="shared" si="57"/>
        <v>42</v>
      </c>
      <c r="AM43" s="24">
        <f t="shared" si="57"/>
        <v>51</v>
      </c>
      <c r="AN43" s="24">
        <f t="shared" si="57"/>
        <v>79</v>
      </c>
      <c r="AO43" s="24">
        <f t="shared" si="57"/>
        <v>126</v>
      </c>
      <c r="AP43" s="24">
        <f t="shared" si="57"/>
        <v>182</v>
      </c>
      <c r="AQ43" s="24">
        <f t="shared" si="57"/>
        <v>240</v>
      </c>
      <c r="AR43" s="24">
        <f t="shared" si="57"/>
        <v>392</v>
      </c>
      <c r="AS43" s="24">
        <f t="shared" si="57"/>
        <v>553</v>
      </c>
      <c r="AT43" s="24">
        <f t="shared" si="57"/>
        <v>799</v>
      </c>
      <c r="AU43" s="73">
        <f t="shared" si="57"/>
        <v>1164</v>
      </c>
      <c r="AV43" s="24">
        <f t="shared" si="57"/>
        <v>1474</v>
      </c>
      <c r="AW43" s="24">
        <f t="shared" si="57"/>
        <v>1617</v>
      </c>
      <c r="AX43" s="24">
        <f t="shared" si="57"/>
        <v>1864</v>
      </c>
      <c r="AY43" s="24">
        <f t="shared" si="57"/>
        <v>1706</v>
      </c>
      <c r="AZ43" s="24">
        <f t="shared" si="57"/>
        <v>1673</v>
      </c>
      <c r="BA43" s="24">
        <f t="shared" si="57"/>
        <v>1889</v>
      </c>
      <c r="BB43" s="24">
        <f t="shared" si="57"/>
        <v>1827</v>
      </c>
      <c r="BC43" s="24">
        <f t="shared" si="57"/>
        <v>1960</v>
      </c>
      <c r="BD43" s="24">
        <f t="shared" si="57"/>
        <v>3635</v>
      </c>
      <c r="BE43" s="24">
        <f t="shared" ref="BE43:BF43" si="58">SUM(BE28:BE30)</f>
        <v>4307</v>
      </c>
      <c r="BF43" s="24">
        <f t="shared" si="58"/>
        <v>5035</v>
      </c>
      <c r="BG43" s="24">
        <f t="shared" ref="BG43:BH43" si="59">SUM(BG28:BG30)</f>
        <v>5104</v>
      </c>
      <c r="BH43" s="24">
        <f t="shared" si="59"/>
        <v>4358</v>
      </c>
      <c r="BI43" s="24">
        <f t="shared" ref="BI43:BJ43" si="60">SUM(BI28:BI30)</f>
        <v>3259</v>
      </c>
      <c r="BJ43" s="24">
        <f t="shared" si="60"/>
        <v>2256</v>
      </c>
      <c r="BK43" s="24">
        <f t="shared" ref="BK43:BL43" si="61">SUM(BK28:BK30)</f>
        <v>1563</v>
      </c>
      <c r="BL43" s="24">
        <f t="shared" si="61"/>
        <v>1081</v>
      </c>
      <c r="BM43" s="24">
        <f t="shared" ref="BM43" si="62">SUM(BM28:BM30)</f>
        <v>763</v>
      </c>
    </row>
    <row r="44" spans="1:65" x14ac:dyDescent="0.25">
      <c r="B44" s="28" t="s">
        <v>36</v>
      </c>
      <c r="C44" s="24">
        <f t="shared" ref="C44:AH44" si="63">SUM(C35:C43)</f>
        <v>0</v>
      </c>
      <c r="D44" s="24">
        <f t="shared" si="63"/>
        <v>0</v>
      </c>
      <c r="E44" s="24">
        <f t="shared" si="63"/>
        <v>0</v>
      </c>
      <c r="F44" s="24">
        <f t="shared" si="63"/>
        <v>0</v>
      </c>
      <c r="G44" s="24">
        <f t="shared" si="63"/>
        <v>0</v>
      </c>
      <c r="H44" s="24">
        <f t="shared" si="63"/>
        <v>0</v>
      </c>
      <c r="I44" s="24">
        <f t="shared" si="63"/>
        <v>0</v>
      </c>
      <c r="J44" s="24">
        <f t="shared" si="63"/>
        <v>0</v>
      </c>
      <c r="K44" s="24">
        <f t="shared" si="63"/>
        <v>0</v>
      </c>
      <c r="L44" s="24">
        <f t="shared" si="63"/>
        <v>0</v>
      </c>
      <c r="M44" s="24">
        <f t="shared" si="63"/>
        <v>5</v>
      </c>
      <c r="N44" s="24">
        <f t="shared" si="63"/>
        <v>103</v>
      </c>
      <c r="O44" s="24">
        <f t="shared" si="63"/>
        <v>539</v>
      </c>
      <c r="P44" s="24">
        <f t="shared" si="63"/>
        <v>3475</v>
      </c>
      <c r="Q44" s="24">
        <f t="shared" si="63"/>
        <v>6213</v>
      </c>
      <c r="R44" s="24">
        <f t="shared" si="63"/>
        <v>8758</v>
      </c>
      <c r="S44" s="24">
        <f t="shared" si="63"/>
        <v>8237</v>
      </c>
      <c r="T44" s="24">
        <f t="shared" si="63"/>
        <v>6035</v>
      </c>
      <c r="U44" s="24">
        <f t="shared" si="63"/>
        <v>3930</v>
      </c>
      <c r="V44" s="24">
        <f t="shared" si="63"/>
        <v>3810</v>
      </c>
      <c r="W44" s="24">
        <f t="shared" si="63"/>
        <v>2589</v>
      </c>
      <c r="X44" s="24">
        <f t="shared" si="63"/>
        <v>1822</v>
      </c>
      <c r="Y44" s="24">
        <f t="shared" si="63"/>
        <v>1588</v>
      </c>
      <c r="Z44" s="24">
        <f t="shared" si="63"/>
        <v>1114</v>
      </c>
      <c r="AA44" s="24">
        <f t="shared" si="63"/>
        <v>783</v>
      </c>
      <c r="AB44" s="24">
        <f t="shared" si="63"/>
        <v>606</v>
      </c>
      <c r="AC44" s="24">
        <f t="shared" si="63"/>
        <v>532</v>
      </c>
      <c r="AD44" s="24">
        <f t="shared" si="63"/>
        <v>366</v>
      </c>
      <c r="AE44" s="24">
        <f t="shared" si="63"/>
        <v>295</v>
      </c>
      <c r="AF44" s="24">
        <f t="shared" si="63"/>
        <v>217</v>
      </c>
      <c r="AG44" s="24">
        <f t="shared" si="63"/>
        <v>193</v>
      </c>
      <c r="AH44" s="24">
        <f t="shared" si="63"/>
        <v>152</v>
      </c>
      <c r="AI44" s="24">
        <f t="shared" ref="AI44:BD44" si="64">SUM(AI35:AI43)</f>
        <v>139</v>
      </c>
      <c r="AJ44" s="24">
        <f t="shared" si="64"/>
        <v>138</v>
      </c>
      <c r="AK44" s="24">
        <f t="shared" si="64"/>
        <v>101</v>
      </c>
      <c r="AL44" s="24">
        <f t="shared" si="64"/>
        <v>78</v>
      </c>
      <c r="AM44" s="24">
        <f t="shared" si="64"/>
        <v>99</v>
      </c>
      <c r="AN44" s="24">
        <f t="shared" si="64"/>
        <v>139</v>
      </c>
      <c r="AO44" s="24">
        <f t="shared" si="64"/>
        <v>215</v>
      </c>
      <c r="AP44" s="24">
        <f t="shared" si="64"/>
        <v>321</v>
      </c>
      <c r="AQ44" s="24">
        <f t="shared" si="64"/>
        <v>438</v>
      </c>
      <c r="AR44" s="24">
        <f t="shared" si="64"/>
        <v>670</v>
      </c>
      <c r="AS44" s="24">
        <f t="shared" si="64"/>
        <v>978</v>
      </c>
      <c r="AT44" s="24">
        <f t="shared" si="64"/>
        <v>1379</v>
      </c>
      <c r="AU44" s="73">
        <f t="shared" si="64"/>
        <v>1937</v>
      </c>
      <c r="AV44" s="24">
        <f t="shared" si="64"/>
        <v>2466</v>
      </c>
      <c r="AW44" s="24">
        <f t="shared" si="64"/>
        <v>2697</v>
      </c>
      <c r="AX44" s="24">
        <f t="shared" si="64"/>
        <v>3040</v>
      </c>
      <c r="AY44" s="24">
        <f t="shared" si="64"/>
        <v>2835</v>
      </c>
      <c r="AZ44" s="24">
        <f t="shared" si="64"/>
        <v>2756</v>
      </c>
      <c r="BA44" s="24">
        <f t="shared" si="64"/>
        <v>2986</v>
      </c>
      <c r="BB44" s="24">
        <f t="shared" si="64"/>
        <v>2912</v>
      </c>
      <c r="BC44" s="24">
        <f t="shared" si="64"/>
        <v>3144</v>
      </c>
      <c r="BD44" s="24">
        <f t="shared" si="64"/>
        <v>6057</v>
      </c>
      <c r="BE44" s="24">
        <f t="shared" ref="BE44:BF44" si="65">SUM(BE35:BE43)</f>
        <v>7245</v>
      </c>
      <c r="BF44" s="24">
        <f t="shared" si="65"/>
        <v>8422</v>
      </c>
      <c r="BG44" s="24">
        <f t="shared" ref="BG44:BH44" si="66">SUM(BG35:BG43)</f>
        <v>8433</v>
      </c>
      <c r="BH44" s="24">
        <f t="shared" si="66"/>
        <v>7320</v>
      </c>
      <c r="BI44" s="24">
        <f t="shared" ref="BI44:BJ44" si="67">SUM(BI35:BI43)</f>
        <v>5691</v>
      </c>
      <c r="BJ44" s="24">
        <f t="shared" si="67"/>
        <v>4079</v>
      </c>
      <c r="BK44" s="24">
        <f t="shared" ref="BK44:BL44" si="68">SUM(BK35:BK43)</f>
        <v>2914</v>
      </c>
      <c r="BL44" s="24">
        <f t="shared" si="68"/>
        <v>2105</v>
      </c>
      <c r="BM44" s="24">
        <f t="shared" ref="BM44" si="69">SUM(BM35:BM43)</f>
        <v>1501</v>
      </c>
    </row>
    <row r="45" spans="1:65" x14ac:dyDescent="0.25">
      <c r="B45" s="28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73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</row>
    <row r="46" spans="1:65" x14ac:dyDescent="0.25">
      <c r="B46" s="28" t="s">
        <v>78</v>
      </c>
      <c r="C46" s="24">
        <f>SUM(C40:C41)</f>
        <v>0</v>
      </c>
      <c r="D46" s="24">
        <f t="shared" ref="D46:BG46" si="70">SUM(D40:D41)</f>
        <v>0</v>
      </c>
      <c r="E46" s="24">
        <f t="shared" si="70"/>
        <v>0</v>
      </c>
      <c r="F46" s="24">
        <f t="shared" si="70"/>
        <v>0</v>
      </c>
      <c r="G46" s="24">
        <f t="shared" si="70"/>
        <v>0</v>
      </c>
      <c r="H46" s="24">
        <f t="shared" si="70"/>
        <v>0</v>
      </c>
      <c r="I46" s="24">
        <f t="shared" si="70"/>
        <v>0</v>
      </c>
      <c r="J46" s="24">
        <f t="shared" si="70"/>
        <v>0</v>
      </c>
      <c r="K46" s="24">
        <f t="shared" si="70"/>
        <v>0</v>
      </c>
      <c r="L46" s="24">
        <f t="shared" si="70"/>
        <v>0</v>
      </c>
      <c r="M46" s="24">
        <f t="shared" si="70"/>
        <v>1</v>
      </c>
      <c r="N46" s="24">
        <f t="shared" si="70"/>
        <v>17</v>
      </c>
      <c r="O46" s="24">
        <f t="shared" si="70"/>
        <v>97</v>
      </c>
      <c r="P46" s="24">
        <f t="shared" si="70"/>
        <v>594</v>
      </c>
      <c r="Q46" s="24">
        <f t="shared" si="70"/>
        <v>1094</v>
      </c>
      <c r="R46" s="24">
        <f t="shared" si="70"/>
        <v>1443</v>
      </c>
      <c r="S46" s="24">
        <f t="shared" si="70"/>
        <v>1199</v>
      </c>
      <c r="T46" s="24">
        <f t="shared" si="70"/>
        <v>766</v>
      </c>
      <c r="U46" s="24">
        <f t="shared" si="70"/>
        <v>470</v>
      </c>
      <c r="V46" s="24">
        <f t="shared" si="70"/>
        <v>422</v>
      </c>
      <c r="W46" s="24">
        <f t="shared" si="70"/>
        <v>282</v>
      </c>
      <c r="X46" s="24">
        <f t="shared" si="70"/>
        <v>178</v>
      </c>
      <c r="Y46" s="24">
        <f t="shared" si="70"/>
        <v>197</v>
      </c>
      <c r="Z46" s="24">
        <f t="shared" si="70"/>
        <v>122</v>
      </c>
      <c r="AA46" s="24">
        <f t="shared" si="70"/>
        <v>99</v>
      </c>
      <c r="AB46" s="24">
        <f t="shared" si="70"/>
        <v>83</v>
      </c>
      <c r="AC46" s="24">
        <f t="shared" si="70"/>
        <v>61</v>
      </c>
      <c r="AD46" s="24">
        <f t="shared" si="70"/>
        <v>50</v>
      </c>
      <c r="AE46" s="24">
        <f t="shared" si="70"/>
        <v>35</v>
      </c>
      <c r="AF46" s="24">
        <f t="shared" si="70"/>
        <v>38</v>
      </c>
      <c r="AG46" s="24">
        <f t="shared" si="70"/>
        <v>34</v>
      </c>
      <c r="AH46" s="24">
        <f t="shared" si="70"/>
        <v>27</v>
      </c>
      <c r="AI46" s="24">
        <f t="shared" si="70"/>
        <v>16</v>
      </c>
      <c r="AJ46" s="24">
        <f t="shared" si="70"/>
        <v>23</v>
      </c>
      <c r="AK46" s="24">
        <f t="shared" si="70"/>
        <v>20</v>
      </c>
      <c r="AL46" s="24">
        <f t="shared" si="70"/>
        <v>18</v>
      </c>
      <c r="AM46" s="24">
        <f t="shared" si="70"/>
        <v>17</v>
      </c>
      <c r="AN46" s="24">
        <f t="shared" si="70"/>
        <v>18</v>
      </c>
      <c r="AO46" s="24">
        <f t="shared" si="70"/>
        <v>38</v>
      </c>
      <c r="AP46" s="24">
        <f t="shared" si="70"/>
        <v>45</v>
      </c>
      <c r="AQ46" s="24">
        <f t="shared" si="70"/>
        <v>70</v>
      </c>
      <c r="AR46" s="24">
        <f t="shared" si="70"/>
        <v>84</v>
      </c>
      <c r="AS46" s="24">
        <f t="shared" si="70"/>
        <v>139</v>
      </c>
      <c r="AT46" s="24">
        <f t="shared" si="70"/>
        <v>197</v>
      </c>
      <c r="AU46" s="73">
        <f t="shared" si="70"/>
        <v>266</v>
      </c>
      <c r="AV46" s="24">
        <f t="shared" si="70"/>
        <v>346</v>
      </c>
      <c r="AW46" s="24">
        <f t="shared" si="70"/>
        <v>352</v>
      </c>
      <c r="AX46" s="24">
        <f t="shared" si="70"/>
        <v>375</v>
      </c>
      <c r="AY46" s="24">
        <f t="shared" si="70"/>
        <v>378</v>
      </c>
      <c r="AZ46" s="24">
        <f t="shared" si="70"/>
        <v>382</v>
      </c>
      <c r="BA46" s="24">
        <f t="shared" si="70"/>
        <v>414</v>
      </c>
      <c r="BB46" s="24">
        <f t="shared" si="70"/>
        <v>371</v>
      </c>
      <c r="BC46" s="24">
        <f t="shared" si="70"/>
        <v>429</v>
      </c>
      <c r="BD46" s="24">
        <f t="shared" si="70"/>
        <v>904</v>
      </c>
      <c r="BE46" s="24">
        <f t="shared" si="70"/>
        <v>1110</v>
      </c>
      <c r="BF46" s="24">
        <f t="shared" si="70"/>
        <v>1289</v>
      </c>
      <c r="BG46" s="24">
        <f t="shared" si="70"/>
        <v>1299</v>
      </c>
      <c r="BH46" s="24">
        <f t="shared" ref="BH46:BI46" si="71">SUM(BH40:BH41)</f>
        <v>1165</v>
      </c>
      <c r="BI46" s="24">
        <f t="shared" si="71"/>
        <v>993</v>
      </c>
      <c r="BJ46" s="24">
        <f t="shared" ref="BJ46:BK46" si="72">SUM(BJ40:BJ41)</f>
        <v>786</v>
      </c>
      <c r="BK46" s="24">
        <f t="shared" si="72"/>
        <v>596</v>
      </c>
      <c r="BL46" s="24">
        <f t="shared" ref="BL46:BM46" si="73">SUM(BL40:BL41)</f>
        <v>482</v>
      </c>
      <c r="BM46" s="24">
        <f t="shared" si="73"/>
        <v>358</v>
      </c>
    </row>
    <row r="47" spans="1:65" x14ac:dyDescent="0.25">
      <c r="B47" s="28" t="s">
        <v>67</v>
      </c>
      <c r="C47" s="24">
        <f>SUM(C39:C40)</f>
        <v>0</v>
      </c>
      <c r="D47" s="24">
        <f t="shared" ref="D47:BF47" si="74">SUM(D39:D40)</f>
        <v>0</v>
      </c>
      <c r="E47" s="24">
        <f t="shared" si="74"/>
        <v>0</v>
      </c>
      <c r="F47" s="24">
        <f t="shared" si="74"/>
        <v>0</v>
      </c>
      <c r="G47" s="24">
        <f t="shared" si="74"/>
        <v>0</v>
      </c>
      <c r="H47" s="24">
        <f t="shared" si="74"/>
        <v>0</v>
      </c>
      <c r="I47" s="24">
        <f t="shared" si="74"/>
        <v>0</v>
      </c>
      <c r="J47" s="24">
        <f t="shared" si="74"/>
        <v>0</v>
      </c>
      <c r="K47" s="24">
        <f t="shared" si="74"/>
        <v>0</v>
      </c>
      <c r="L47" s="24">
        <f t="shared" si="74"/>
        <v>0</v>
      </c>
      <c r="M47" s="24">
        <f t="shared" si="74"/>
        <v>0</v>
      </c>
      <c r="N47" s="24">
        <f t="shared" si="74"/>
        <v>5</v>
      </c>
      <c r="O47" s="24">
        <f t="shared" si="74"/>
        <v>33</v>
      </c>
      <c r="P47" s="24">
        <f t="shared" si="74"/>
        <v>254</v>
      </c>
      <c r="Q47" s="24">
        <f t="shared" si="74"/>
        <v>441</v>
      </c>
      <c r="R47" s="24">
        <f t="shared" si="74"/>
        <v>602</v>
      </c>
      <c r="S47" s="24">
        <f t="shared" si="74"/>
        <v>514</v>
      </c>
      <c r="T47" s="24">
        <f t="shared" si="74"/>
        <v>337</v>
      </c>
      <c r="U47" s="24">
        <f t="shared" si="74"/>
        <v>200</v>
      </c>
      <c r="V47" s="24">
        <f t="shared" si="74"/>
        <v>158</v>
      </c>
      <c r="W47" s="24">
        <f t="shared" si="74"/>
        <v>131</v>
      </c>
      <c r="X47" s="24">
        <f t="shared" si="74"/>
        <v>72</v>
      </c>
      <c r="Y47" s="24">
        <f t="shared" si="74"/>
        <v>82</v>
      </c>
      <c r="Z47" s="24">
        <f t="shared" si="74"/>
        <v>56</v>
      </c>
      <c r="AA47" s="24">
        <f t="shared" si="74"/>
        <v>42</v>
      </c>
      <c r="AB47" s="24">
        <f t="shared" si="74"/>
        <v>31</v>
      </c>
      <c r="AC47" s="24">
        <f t="shared" si="74"/>
        <v>33</v>
      </c>
      <c r="AD47" s="24">
        <f t="shared" si="74"/>
        <v>16</v>
      </c>
      <c r="AE47" s="24">
        <f t="shared" si="74"/>
        <v>21</v>
      </c>
      <c r="AF47" s="24">
        <f t="shared" si="74"/>
        <v>22</v>
      </c>
      <c r="AG47" s="24">
        <f t="shared" si="74"/>
        <v>14</v>
      </c>
      <c r="AH47" s="24">
        <f t="shared" si="74"/>
        <v>10</v>
      </c>
      <c r="AI47" s="24">
        <f t="shared" si="74"/>
        <v>4</v>
      </c>
      <c r="AJ47" s="24">
        <f t="shared" si="74"/>
        <v>14</v>
      </c>
      <c r="AK47" s="24">
        <f t="shared" si="74"/>
        <v>11</v>
      </c>
      <c r="AL47" s="24">
        <f t="shared" si="74"/>
        <v>7</v>
      </c>
      <c r="AM47" s="24">
        <f t="shared" si="74"/>
        <v>5</v>
      </c>
      <c r="AN47" s="24">
        <f t="shared" si="74"/>
        <v>7</v>
      </c>
      <c r="AO47" s="24">
        <f t="shared" si="74"/>
        <v>17</v>
      </c>
      <c r="AP47" s="24">
        <f t="shared" si="74"/>
        <v>18</v>
      </c>
      <c r="AQ47" s="24">
        <f t="shared" si="74"/>
        <v>25</v>
      </c>
      <c r="AR47" s="24">
        <f t="shared" si="74"/>
        <v>29</v>
      </c>
      <c r="AS47" s="24">
        <f t="shared" si="74"/>
        <v>49</v>
      </c>
      <c r="AT47" s="24">
        <f t="shared" si="74"/>
        <v>67</v>
      </c>
      <c r="AU47" s="73">
        <f t="shared" si="74"/>
        <v>101</v>
      </c>
      <c r="AV47" s="24">
        <f t="shared" si="74"/>
        <v>122</v>
      </c>
      <c r="AW47" s="24">
        <f t="shared" si="74"/>
        <v>120</v>
      </c>
      <c r="AX47" s="24">
        <f t="shared" si="74"/>
        <v>143</v>
      </c>
      <c r="AY47" s="24">
        <f t="shared" si="74"/>
        <v>136</v>
      </c>
      <c r="AZ47" s="24">
        <f t="shared" si="74"/>
        <v>132</v>
      </c>
      <c r="BA47" s="24">
        <f t="shared" si="74"/>
        <v>153</v>
      </c>
      <c r="BB47" s="24">
        <f t="shared" si="74"/>
        <v>137</v>
      </c>
      <c r="BC47" s="24">
        <f t="shared" si="74"/>
        <v>162</v>
      </c>
      <c r="BD47" s="24">
        <f t="shared" si="74"/>
        <v>362</v>
      </c>
      <c r="BE47" s="24">
        <f t="shared" si="74"/>
        <v>466</v>
      </c>
      <c r="BF47" s="24">
        <f t="shared" si="74"/>
        <v>526</v>
      </c>
      <c r="BG47" s="24">
        <f t="shared" ref="BG47:BH47" si="75">SUM(BG39:BG40)</f>
        <v>556</v>
      </c>
      <c r="BH47" s="24">
        <f t="shared" si="75"/>
        <v>498</v>
      </c>
      <c r="BI47" s="24">
        <f t="shared" ref="BI47:BJ47" si="76">SUM(BI39:BI40)</f>
        <v>404</v>
      </c>
      <c r="BJ47" s="24">
        <f t="shared" si="76"/>
        <v>323</v>
      </c>
      <c r="BK47" s="24">
        <f t="shared" ref="BK47:BL47" si="77">SUM(BK39:BK40)</f>
        <v>240</v>
      </c>
      <c r="BL47" s="24">
        <f t="shared" si="77"/>
        <v>185</v>
      </c>
      <c r="BM47" s="24">
        <f t="shared" ref="BM47" si="78">SUM(BM39:BM40)</f>
        <v>166</v>
      </c>
    </row>
    <row r="48" spans="1:65" x14ac:dyDescent="0.25">
      <c r="B48" s="28" t="s">
        <v>66</v>
      </c>
      <c r="C48" s="24">
        <f>SUM(C35:C39)</f>
        <v>0</v>
      </c>
      <c r="D48" s="24">
        <f t="shared" ref="D48:BH48" si="79">SUM(D35:D39)</f>
        <v>0</v>
      </c>
      <c r="E48" s="24">
        <f t="shared" si="79"/>
        <v>0</v>
      </c>
      <c r="F48" s="24">
        <f t="shared" si="79"/>
        <v>0</v>
      </c>
      <c r="G48" s="24">
        <f t="shared" si="79"/>
        <v>0</v>
      </c>
      <c r="H48" s="24">
        <f t="shared" si="79"/>
        <v>0</v>
      </c>
      <c r="I48" s="24">
        <f t="shared" si="79"/>
        <v>0</v>
      </c>
      <c r="J48" s="24">
        <f t="shared" si="79"/>
        <v>0</v>
      </c>
      <c r="K48" s="24">
        <f t="shared" si="79"/>
        <v>0</v>
      </c>
      <c r="L48" s="24">
        <f t="shared" si="79"/>
        <v>0</v>
      </c>
      <c r="M48" s="24">
        <f t="shared" si="79"/>
        <v>0</v>
      </c>
      <c r="N48" s="24">
        <f t="shared" si="79"/>
        <v>1</v>
      </c>
      <c r="O48" s="24">
        <f t="shared" si="79"/>
        <v>16</v>
      </c>
      <c r="P48" s="24">
        <f t="shared" si="79"/>
        <v>85</v>
      </c>
      <c r="Q48" s="24">
        <f t="shared" si="79"/>
        <v>149</v>
      </c>
      <c r="R48" s="24">
        <f t="shared" si="79"/>
        <v>179</v>
      </c>
      <c r="S48" s="24">
        <f t="shared" si="79"/>
        <v>185</v>
      </c>
      <c r="T48" s="24">
        <f t="shared" si="79"/>
        <v>108</v>
      </c>
      <c r="U48" s="24">
        <f t="shared" si="79"/>
        <v>67</v>
      </c>
      <c r="V48" s="24">
        <f t="shared" si="79"/>
        <v>59</v>
      </c>
      <c r="W48" s="24">
        <f t="shared" si="79"/>
        <v>49</v>
      </c>
      <c r="X48" s="24">
        <f t="shared" si="79"/>
        <v>18</v>
      </c>
      <c r="Y48" s="24">
        <f t="shared" si="79"/>
        <v>26</v>
      </c>
      <c r="Z48" s="24">
        <f t="shared" si="79"/>
        <v>17</v>
      </c>
      <c r="AA48" s="24">
        <f t="shared" si="79"/>
        <v>18</v>
      </c>
      <c r="AB48" s="24">
        <f t="shared" si="79"/>
        <v>7</v>
      </c>
      <c r="AC48" s="24">
        <f t="shared" si="79"/>
        <v>14</v>
      </c>
      <c r="AD48" s="24">
        <f t="shared" si="79"/>
        <v>5</v>
      </c>
      <c r="AE48" s="24">
        <f t="shared" si="79"/>
        <v>10</v>
      </c>
      <c r="AF48" s="24">
        <f t="shared" si="79"/>
        <v>5</v>
      </c>
      <c r="AG48" s="24">
        <f t="shared" si="79"/>
        <v>7</v>
      </c>
      <c r="AH48" s="24">
        <f t="shared" si="79"/>
        <v>2</v>
      </c>
      <c r="AI48" s="24">
        <f t="shared" si="79"/>
        <v>4</v>
      </c>
      <c r="AJ48" s="24">
        <f t="shared" si="79"/>
        <v>3</v>
      </c>
      <c r="AK48" s="24">
        <f t="shared" si="79"/>
        <v>6</v>
      </c>
      <c r="AL48" s="24">
        <f t="shared" si="79"/>
        <v>0</v>
      </c>
      <c r="AM48" s="24">
        <f t="shared" si="79"/>
        <v>6</v>
      </c>
      <c r="AN48" s="24">
        <f t="shared" si="79"/>
        <v>5</v>
      </c>
      <c r="AO48" s="24">
        <f t="shared" si="79"/>
        <v>4</v>
      </c>
      <c r="AP48" s="24">
        <f t="shared" si="79"/>
        <v>7</v>
      </c>
      <c r="AQ48" s="24">
        <f t="shared" si="79"/>
        <v>10</v>
      </c>
      <c r="AR48" s="24">
        <f t="shared" si="79"/>
        <v>12</v>
      </c>
      <c r="AS48" s="24">
        <f t="shared" si="79"/>
        <v>19</v>
      </c>
      <c r="AT48" s="24">
        <f t="shared" si="79"/>
        <v>21</v>
      </c>
      <c r="AU48" s="73">
        <f t="shared" si="79"/>
        <v>28</v>
      </c>
      <c r="AV48" s="24">
        <f t="shared" si="79"/>
        <v>37</v>
      </c>
      <c r="AW48" s="24">
        <f t="shared" si="79"/>
        <v>40</v>
      </c>
      <c r="AX48" s="24">
        <f t="shared" si="79"/>
        <v>46</v>
      </c>
      <c r="AY48" s="24">
        <f t="shared" si="79"/>
        <v>49</v>
      </c>
      <c r="AZ48" s="24">
        <f t="shared" si="79"/>
        <v>43</v>
      </c>
      <c r="BA48" s="24">
        <f t="shared" si="79"/>
        <v>43</v>
      </c>
      <c r="BB48" s="24">
        <f t="shared" si="79"/>
        <v>42</v>
      </c>
      <c r="BC48" s="24">
        <f t="shared" si="79"/>
        <v>47</v>
      </c>
      <c r="BD48" s="24">
        <f t="shared" si="79"/>
        <v>118</v>
      </c>
      <c r="BE48" s="24">
        <f t="shared" si="79"/>
        <v>166</v>
      </c>
      <c r="BF48" s="24">
        <f t="shared" si="79"/>
        <v>182</v>
      </c>
      <c r="BG48" s="24">
        <f t="shared" si="79"/>
        <v>179</v>
      </c>
      <c r="BH48" s="24">
        <f t="shared" si="79"/>
        <v>189</v>
      </c>
      <c r="BI48" s="24">
        <f t="shared" ref="BI48:BJ48" si="80">SUM(BI35:BI39)</f>
        <v>136</v>
      </c>
      <c r="BJ48" s="24">
        <f t="shared" si="80"/>
        <v>104</v>
      </c>
      <c r="BK48" s="24">
        <f t="shared" ref="BK48:BL48" si="81">SUM(BK35:BK39)</f>
        <v>78</v>
      </c>
      <c r="BL48" s="24">
        <f t="shared" si="81"/>
        <v>76</v>
      </c>
      <c r="BM48" s="24">
        <f t="shared" ref="BM48" si="82">SUM(BM35:BM39)</f>
        <v>45</v>
      </c>
    </row>
    <row r="49" spans="1:65" x14ac:dyDescent="0.25">
      <c r="B49" s="28" t="s">
        <v>87</v>
      </c>
      <c r="C49" s="24">
        <f>SUM(C35:C42)</f>
        <v>0</v>
      </c>
      <c r="D49" s="24">
        <f t="shared" ref="D49:BH49" si="83">SUM(D35:D42)</f>
        <v>0</v>
      </c>
      <c r="E49" s="24">
        <f t="shared" si="83"/>
        <v>0</v>
      </c>
      <c r="F49" s="24">
        <f t="shared" si="83"/>
        <v>0</v>
      </c>
      <c r="G49" s="24">
        <f t="shared" si="83"/>
        <v>0</v>
      </c>
      <c r="H49" s="24">
        <f t="shared" si="83"/>
        <v>0</v>
      </c>
      <c r="I49" s="24">
        <f t="shared" si="83"/>
        <v>0</v>
      </c>
      <c r="J49" s="24">
        <f t="shared" si="83"/>
        <v>0</v>
      </c>
      <c r="K49" s="24">
        <f t="shared" si="83"/>
        <v>0</v>
      </c>
      <c r="L49" s="24">
        <f t="shared" si="83"/>
        <v>0</v>
      </c>
      <c r="M49" s="24">
        <f t="shared" si="83"/>
        <v>4</v>
      </c>
      <c r="N49" s="24">
        <f t="shared" si="83"/>
        <v>38</v>
      </c>
      <c r="O49" s="24">
        <f t="shared" si="83"/>
        <v>254</v>
      </c>
      <c r="P49" s="24">
        <f t="shared" si="83"/>
        <v>1630</v>
      </c>
      <c r="Q49" s="24">
        <f t="shared" si="83"/>
        <v>2893</v>
      </c>
      <c r="R49" s="24">
        <f t="shared" si="83"/>
        <v>3708</v>
      </c>
      <c r="S49" s="24">
        <f t="shared" si="83"/>
        <v>3155</v>
      </c>
      <c r="T49" s="24">
        <f t="shared" si="83"/>
        <v>2139</v>
      </c>
      <c r="U49" s="24">
        <f t="shared" si="83"/>
        <v>1308</v>
      </c>
      <c r="V49" s="24">
        <f t="shared" si="83"/>
        <v>1254</v>
      </c>
      <c r="W49" s="24">
        <f t="shared" si="83"/>
        <v>846</v>
      </c>
      <c r="X49" s="24">
        <f t="shared" si="83"/>
        <v>563</v>
      </c>
      <c r="Y49" s="24">
        <f t="shared" si="83"/>
        <v>550</v>
      </c>
      <c r="Z49" s="24">
        <f t="shared" si="83"/>
        <v>370</v>
      </c>
      <c r="AA49" s="24">
        <f t="shared" si="83"/>
        <v>277</v>
      </c>
      <c r="AB49" s="24">
        <f t="shared" si="83"/>
        <v>223</v>
      </c>
      <c r="AC49" s="24">
        <f t="shared" si="83"/>
        <v>190</v>
      </c>
      <c r="AD49" s="24">
        <f t="shared" si="83"/>
        <v>143</v>
      </c>
      <c r="AE49" s="24">
        <f t="shared" si="83"/>
        <v>110</v>
      </c>
      <c r="AF49" s="24">
        <f t="shared" si="83"/>
        <v>99</v>
      </c>
      <c r="AG49" s="24">
        <f t="shared" si="83"/>
        <v>84</v>
      </c>
      <c r="AH49" s="24">
        <f t="shared" si="83"/>
        <v>66</v>
      </c>
      <c r="AI49" s="24">
        <f t="shared" si="83"/>
        <v>51</v>
      </c>
      <c r="AJ49" s="24">
        <f t="shared" si="83"/>
        <v>54</v>
      </c>
      <c r="AK49" s="24">
        <f t="shared" si="83"/>
        <v>44</v>
      </c>
      <c r="AL49" s="24">
        <f t="shared" si="83"/>
        <v>36</v>
      </c>
      <c r="AM49" s="24">
        <f t="shared" si="83"/>
        <v>48</v>
      </c>
      <c r="AN49" s="24">
        <f t="shared" si="83"/>
        <v>60</v>
      </c>
      <c r="AO49" s="24">
        <f t="shared" si="83"/>
        <v>89</v>
      </c>
      <c r="AP49" s="24">
        <f t="shared" si="83"/>
        <v>139</v>
      </c>
      <c r="AQ49" s="24">
        <f t="shared" si="83"/>
        <v>198</v>
      </c>
      <c r="AR49" s="24">
        <f t="shared" si="83"/>
        <v>278</v>
      </c>
      <c r="AS49" s="24">
        <f t="shared" si="83"/>
        <v>425</v>
      </c>
      <c r="AT49" s="24">
        <f t="shared" si="83"/>
        <v>580</v>
      </c>
      <c r="AU49" s="73">
        <f t="shared" si="83"/>
        <v>773</v>
      </c>
      <c r="AV49" s="24">
        <f t="shared" si="83"/>
        <v>992</v>
      </c>
      <c r="AW49" s="24">
        <f t="shared" si="83"/>
        <v>1080</v>
      </c>
      <c r="AX49" s="24">
        <f t="shared" si="83"/>
        <v>1176</v>
      </c>
      <c r="AY49" s="24">
        <f t="shared" si="83"/>
        <v>1129</v>
      </c>
      <c r="AZ49" s="24">
        <f t="shared" si="83"/>
        <v>1083</v>
      </c>
      <c r="BA49" s="24">
        <f t="shared" si="83"/>
        <v>1097</v>
      </c>
      <c r="BB49" s="24">
        <f t="shared" si="83"/>
        <v>1085</v>
      </c>
      <c r="BC49" s="24">
        <f t="shared" si="83"/>
        <v>1184</v>
      </c>
      <c r="BD49" s="24">
        <f t="shared" si="83"/>
        <v>2422</v>
      </c>
      <c r="BE49" s="24">
        <f t="shared" si="83"/>
        <v>2938</v>
      </c>
      <c r="BF49" s="24">
        <f t="shared" si="83"/>
        <v>3387</v>
      </c>
      <c r="BG49" s="24">
        <f t="shared" si="83"/>
        <v>3329</v>
      </c>
      <c r="BH49" s="24">
        <f t="shared" si="83"/>
        <v>2962</v>
      </c>
      <c r="BI49" s="24">
        <f t="shared" ref="BI49:BJ49" si="84">SUM(BI35:BI42)</f>
        <v>2432</v>
      </c>
      <c r="BJ49" s="24">
        <f t="shared" si="84"/>
        <v>1823</v>
      </c>
      <c r="BK49" s="24">
        <f t="shared" ref="BK49:BL49" si="85">SUM(BK35:BK42)</f>
        <v>1351</v>
      </c>
      <c r="BL49" s="24">
        <f t="shared" si="85"/>
        <v>1024</v>
      </c>
      <c r="BM49" s="24">
        <f t="shared" ref="BM49" si="86">SUM(BM35:BM42)</f>
        <v>738</v>
      </c>
    </row>
    <row r="50" spans="1:65" x14ac:dyDescent="0.25">
      <c r="B50" s="28" t="s">
        <v>126</v>
      </c>
      <c r="C50" s="24">
        <f>SUM(C29:C30)</f>
        <v>0</v>
      </c>
      <c r="D50" s="24">
        <f t="shared" ref="D50:BH50" si="87">SUM(D29:D30)</f>
        <v>0</v>
      </c>
      <c r="E50" s="24">
        <f t="shared" si="87"/>
        <v>0</v>
      </c>
      <c r="F50" s="24">
        <f t="shared" si="87"/>
        <v>0</v>
      </c>
      <c r="G50" s="24">
        <f t="shared" si="87"/>
        <v>0</v>
      </c>
      <c r="H50" s="24">
        <f t="shared" si="87"/>
        <v>0</v>
      </c>
      <c r="I50" s="24">
        <f t="shared" si="87"/>
        <v>0</v>
      </c>
      <c r="J50" s="24">
        <f t="shared" si="87"/>
        <v>0</v>
      </c>
      <c r="K50" s="24">
        <f t="shared" si="87"/>
        <v>0</v>
      </c>
      <c r="L50" s="24">
        <f t="shared" si="87"/>
        <v>0</v>
      </c>
      <c r="M50" s="24">
        <f t="shared" si="87"/>
        <v>0</v>
      </c>
      <c r="N50" s="24">
        <f t="shared" si="87"/>
        <v>45</v>
      </c>
      <c r="O50" s="24">
        <f t="shared" si="87"/>
        <v>188</v>
      </c>
      <c r="P50" s="24">
        <f t="shared" si="87"/>
        <v>1163</v>
      </c>
      <c r="Q50" s="24">
        <f t="shared" si="87"/>
        <v>2083</v>
      </c>
      <c r="R50" s="24">
        <f t="shared" si="87"/>
        <v>3413</v>
      </c>
      <c r="S50" s="24">
        <f t="shared" si="87"/>
        <v>3507</v>
      </c>
      <c r="T50" s="24">
        <f t="shared" si="87"/>
        <v>2800</v>
      </c>
      <c r="U50" s="24">
        <f t="shared" si="87"/>
        <v>1850</v>
      </c>
      <c r="V50" s="24">
        <f t="shared" si="87"/>
        <v>1870</v>
      </c>
      <c r="W50" s="24">
        <f t="shared" si="87"/>
        <v>1286</v>
      </c>
      <c r="X50" s="24">
        <f t="shared" si="87"/>
        <v>878</v>
      </c>
      <c r="Y50" s="24">
        <f t="shared" si="87"/>
        <v>741</v>
      </c>
      <c r="Z50" s="24">
        <f t="shared" si="87"/>
        <v>520</v>
      </c>
      <c r="AA50" s="24">
        <f t="shared" si="87"/>
        <v>343</v>
      </c>
      <c r="AB50" s="24">
        <f t="shared" si="87"/>
        <v>263</v>
      </c>
      <c r="AC50" s="24">
        <f t="shared" si="87"/>
        <v>229</v>
      </c>
      <c r="AD50" s="24">
        <f t="shared" si="87"/>
        <v>160</v>
      </c>
      <c r="AE50" s="24">
        <f t="shared" si="87"/>
        <v>127</v>
      </c>
      <c r="AF50" s="24">
        <f t="shared" si="87"/>
        <v>85</v>
      </c>
      <c r="AG50" s="24">
        <f t="shared" si="87"/>
        <v>70</v>
      </c>
      <c r="AH50" s="24">
        <f t="shared" si="87"/>
        <v>61</v>
      </c>
      <c r="AI50" s="24">
        <f t="shared" si="87"/>
        <v>65</v>
      </c>
      <c r="AJ50" s="24">
        <f t="shared" si="87"/>
        <v>50</v>
      </c>
      <c r="AK50" s="24">
        <f t="shared" si="87"/>
        <v>36</v>
      </c>
      <c r="AL50" s="24">
        <f t="shared" si="87"/>
        <v>27</v>
      </c>
      <c r="AM50" s="24">
        <f t="shared" si="87"/>
        <v>38</v>
      </c>
      <c r="AN50" s="24">
        <f t="shared" si="87"/>
        <v>58</v>
      </c>
      <c r="AO50" s="24">
        <f t="shared" si="87"/>
        <v>86</v>
      </c>
      <c r="AP50" s="24">
        <f t="shared" si="87"/>
        <v>120</v>
      </c>
      <c r="AQ50" s="24">
        <f t="shared" si="87"/>
        <v>147</v>
      </c>
      <c r="AR50" s="24">
        <f t="shared" si="87"/>
        <v>253</v>
      </c>
      <c r="AS50" s="24">
        <f t="shared" si="87"/>
        <v>366</v>
      </c>
      <c r="AT50" s="24">
        <f t="shared" si="87"/>
        <v>540</v>
      </c>
      <c r="AU50" s="73">
        <f t="shared" si="87"/>
        <v>743</v>
      </c>
      <c r="AV50" s="24">
        <f t="shared" si="87"/>
        <v>1001</v>
      </c>
      <c r="AW50" s="24">
        <f t="shared" si="87"/>
        <v>1078</v>
      </c>
      <c r="AX50" s="24">
        <f t="shared" si="87"/>
        <v>1295</v>
      </c>
      <c r="AY50" s="24">
        <f t="shared" si="87"/>
        <v>1197</v>
      </c>
      <c r="AZ50" s="24">
        <f t="shared" si="87"/>
        <v>1181</v>
      </c>
      <c r="BA50" s="24">
        <f t="shared" si="87"/>
        <v>1345</v>
      </c>
      <c r="BB50" s="24">
        <f t="shared" si="87"/>
        <v>1244</v>
      </c>
      <c r="BC50" s="24">
        <f t="shared" si="87"/>
        <v>1399</v>
      </c>
      <c r="BD50" s="24">
        <f t="shared" si="87"/>
        <v>2512</v>
      </c>
      <c r="BE50" s="24">
        <f t="shared" si="87"/>
        <v>2988</v>
      </c>
      <c r="BF50" s="24">
        <f t="shared" si="87"/>
        <v>3610</v>
      </c>
      <c r="BG50" s="24">
        <f t="shared" si="87"/>
        <v>3636</v>
      </c>
      <c r="BH50" s="24">
        <f t="shared" si="87"/>
        <v>3161</v>
      </c>
      <c r="BI50" s="24">
        <f t="shared" ref="BI50:BJ50" si="88">SUM(BI29:BI30)</f>
        <v>2361</v>
      </c>
      <c r="BJ50" s="24">
        <f t="shared" si="88"/>
        <v>1592</v>
      </c>
      <c r="BK50" s="24">
        <f t="shared" ref="BK50:BL50" si="89">SUM(BK29:BK30)</f>
        <v>1133</v>
      </c>
      <c r="BL50" s="24">
        <f t="shared" si="89"/>
        <v>763</v>
      </c>
      <c r="BM50" s="24">
        <f t="shared" ref="BM50" si="90">SUM(BM29:BM30)</f>
        <v>531</v>
      </c>
    </row>
    <row r="51" spans="1:65" x14ac:dyDescent="0.25">
      <c r="B51" s="28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73"/>
      <c r="AV51" s="24"/>
      <c r="AW51" s="24"/>
      <c r="AX51" s="24"/>
      <c r="AY51" s="24"/>
      <c r="AZ51" s="24"/>
      <c r="BA51" s="24"/>
      <c r="BB51" s="24"/>
      <c r="BC51" s="24"/>
    </row>
    <row r="52" spans="1:65" x14ac:dyDescent="0.25">
      <c r="A52" s="36" t="s">
        <v>61</v>
      </c>
      <c r="B52" s="37"/>
    </row>
    <row r="53" spans="1:65" x14ac:dyDescent="0.25">
      <c r="A53" s="30" t="s">
        <v>73</v>
      </c>
    </row>
    <row r="54" spans="1:65" x14ac:dyDescent="0.25">
      <c r="A54">
        <v>7187169</v>
      </c>
      <c r="B54" s="28" t="s">
        <v>27</v>
      </c>
      <c r="C54" s="34" t="e">
        <f t="shared" ref="C54:C62" si="91">C35/C$44</f>
        <v>#DIV/0!</v>
      </c>
      <c r="D54" s="34" t="e">
        <f t="shared" ref="D54:N54" si="92">D35/D$44</f>
        <v>#DIV/0!</v>
      </c>
      <c r="E54" s="34" t="e">
        <f t="shared" si="92"/>
        <v>#DIV/0!</v>
      </c>
      <c r="F54" s="34" t="e">
        <f t="shared" si="92"/>
        <v>#DIV/0!</v>
      </c>
      <c r="G54" s="34" t="e">
        <f t="shared" si="92"/>
        <v>#DIV/0!</v>
      </c>
      <c r="H54" s="34" t="e">
        <f t="shared" si="92"/>
        <v>#DIV/0!</v>
      </c>
      <c r="I54" s="34" t="e">
        <f t="shared" si="92"/>
        <v>#DIV/0!</v>
      </c>
      <c r="J54" s="34" t="e">
        <f t="shared" si="92"/>
        <v>#DIV/0!</v>
      </c>
      <c r="K54" s="34" t="e">
        <f t="shared" si="92"/>
        <v>#DIV/0!</v>
      </c>
      <c r="L54" s="34" t="e">
        <f t="shared" si="92"/>
        <v>#DIV/0!</v>
      </c>
      <c r="M54" s="34">
        <f t="shared" si="92"/>
        <v>0</v>
      </c>
      <c r="N54" s="34">
        <f t="shared" si="92"/>
        <v>0</v>
      </c>
      <c r="O54" s="34">
        <f t="shared" ref="O54:BD54" si="93">O35/O$44</f>
        <v>0</v>
      </c>
      <c r="P54" s="34">
        <f t="shared" si="93"/>
        <v>0</v>
      </c>
      <c r="Q54" s="34">
        <f t="shared" si="93"/>
        <v>0</v>
      </c>
      <c r="R54" s="34">
        <f t="shared" si="93"/>
        <v>1.1418131993605846E-4</v>
      </c>
      <c r="S54" s="34">
        <f t="shared" si="93"/>
        <v>0</v>
      </c>
      <c r="T54" s="34">
        <f t="shared" si="93"/>
        <v>0</v>
      </c>
      <c r="U54" s="34">
        <f t="shared" si="93"/>
        <v>2.544529262086514E-4</v>
      </c>
      <c r="V54" s="34">
        <f t="shared" si="93"/>
        <v>2.6246719160104987E-4</v>
      </c>
      <c r="W54" s="34">
        <f t="shared" si="93"/>
        <v>0</v>
      </c>
      <c r="X54" s="34">
        <f t="shared" si="93"/>
        <v>0</v>
      </c>
      <c r="Y54" s="34">
        <f t="shared" si="93"/>
        <v>0</v>
      </c>
      <c r="Z54" s="34">
        <f t="shared" si="93"/>
        <v>0</v>
      </c>
      <c r="AA54" s="34">
        <f t="shared" si="93"/>
        <v>0</v>
      </c>
      <c r="AB54" s="34">
        <f t="shared" si="93"/>
        <v>0</v>
      </c>
      <c r="AC54" s="34">
        <f t="shared" si="93"/>
        <v>0</v>
      </c>
      <c r="AD54" s="34">
        <f t="shared" si="93"/>
        <v>0</v>
      </c>
      <c r="AE54" s="34">
        <f t="shared" si="93"/>
        <v>0</v>
      </c>
      <c r="AF54" s="34">
        <f t="shared" si="93"/>
        <v>0</v>
      </c>
      <c r="AG54" s="34">
        <f t="shared" si="93"/>
        <v>5.1813471502590676E-3</v>
      </c>
      <c r="AH54" s="34">
        <f t="shared" si="93"/>
        <v>0</v>
      </c>
      <c r="AI54" s="34">
        <f t="shared" si="93"/>
        <v>0</v>
      </c>
      <c r="AJ54" s="34">
        <f t="shared" si="93"/>
        <v>0</v>
      </c>
      <c r="AK54" s="34">
        <f t="shared" si="93"/>
        <v>0</v>
      </c>
      <c r="AL54" s="34">
        <f t="shared" si="93"/>
        <v>0</v>
      </c>
      <c r="AM54" s="34">
        <f t="shared" si="93"/>
        <v>0</v>
      </c>
      <c r="AN54" s="34">
        <f t="shared" si="93"/>
        <v>0</v>
      </c>
      <c r="AO54" s="34">
        <f t="shared" si="93"/>
        <v>0</v>
      </c>
      <c r="AP54" s="34">
        <f t="shared" si="93"/>
        <v>0</v>
      </c>
      <c r="AQ54" s="34">
        <f t="shared" si="93"/>
        <v>0</v>
      </c>
      <c r="AR54" s="34">
        <f t="shared" si="93"/>
        <v>0</v>
      </c>
      <c r="AS54" s="34">
        <f t="shared" si="93"/>
        <v>0</v>
      </c>
      <c r="AT54" s="34">
        <f t="shared" si="93"/>
        <v>0</v>
      </c>
      <c r="AU54" s="74">
        <f t="shared" si="93"/>
        <v>0</v>
      </c>
      <c r="AV54" s="34">
        <f t="shared" si="93"/>
        <v>0</v>
      </c>
      <c r="AW54" s="34">
        <f t="shared" si="93"/>
        <v>0</v>
      </c>
      <c r="AX54" s="34">
        <f t="shared" si="93"/>
        <v>0</v>
      </c>
      <c r="AY54" s="34">
        <f t="shared" si="93"/>
        <v>0</v>
      </c>
      <c r="AZ54" s="34">
        <f t="shared" si="93"/>
        <v>0</v>
      </c>
      <c r="BA54" s="34">
        <f t="shared" si="93"/>
        <v>0</v>
      </c>
      <c r="BB54" s="34">
        <f t="shared" si="93"/>
        <v>0</v>
      </c>
      <c r="BC54" s="34">
        <f t="shared" si="93"/>
        <v>0</v>
      </c>
      <c r="BD54" s="34">
        <f t="shared" si="93"/>
        <v>3.3019646689780421E-4</v>
      </c>
      <c r="BE54" s="34">
        <f t="shared" ref="BE54:BF54" si="94">BE35/BE$44</f>
        <v>0</v>
      </c>
      <c r="BF54" s="34">
        <f t="shared" si="94"/>
        <v>0</v>
      </c>
      <c r="BG54" s="34">
        <f t="shared" ref="BG54:BH54" si="95">BG35/BG$44</f>
        <v>0</v>
      </c>
      <c r="BH54" s="34">
        <f t="shared" si="95"/>
        <v>0</v>
      </c>
      <c r="BI54" s="34">
        <f t="shared" ref="BI54:BJ54" si="96">BI35/BI$44</f>
        <v>0</v>
      </c>
      <c r="BJ54" s="34">
        <f t="shared" si="96"/>
        <v>0</v>
      </c>
      <c r="BK54" s="34">
        <f t="shared" ref="BK54:BL54" si="97">BK35/BK$44</f>
        <v>0</v>
      </c>
      <c r="BL54" s="34">
        <f t="shared" si="97"/>
        <v>0</v>
      </c>
      <c r="BM54" s="34">
        <f t="shared" ref="BM54" si="98">BM35/BM$44</f>
        <v>0</v>
      </c>
    </row>
    <row r="55" spans="1:65" x14ac:dyDescent="0.25">
      <c r="A55">
        <v>6797678</v>
      </c>
      <c r="B55" s="29" t="s">
        <v>28</v>
      </c>
      <c r="C55" s="34" t="e">
        <f t="shared" si="91"/>
        <v>#DIV/0!</v>
      </c>
      <c r="D55" s="34" t="e">
        <f t="shared" ref="D55:N55" si="99">D36/D$44</f>
        <v>#DIV/0!</v>
      </c>
      <c r="E55" s="34" t="e">
        <f t="shared" si="99"/>
        <v>#DIV/0!</v>
      </c>
      <c r="F55" s="34" t="e">
        <f t="shared" si="99"/>
        <v>#DIV/0!</v>
      </c>
      <c r="G55" s="34" t="e">
        <f t="shared" si="99"/>
        <v>#DIV/0!</v>
      </c>
      <c r="H55" s="34" t="e">
        <f t="shared" si="99"/>
        <v>#DIV/0!</v>
      </c>
      <c r="I55" s="34" t="e">
        <f t="shared" si="99"/>
        <v>#DIV/0!</v>
      </c>
      <c r="J55" s="34" t="e">
        <f t="shared" si="99"/>
        <v>#DIV/0!</v>
      </c>
      <c r="K55" s="34" t="e">
        <f t="shared" si="99"/>
        <v>#DIV/0!</v>
      </c>
      <c r="L55" s="34" t="e">
        <f t="shared" si="99"/>
        <v>#DIV/0!</v>
      </c>
      <c r="M55" s="34">
        <f t="shared" si="99"/>
        <v>0</v>
      </c>
      <c r="N55" s="34">
        <f t="shared" si="99"/>
        <v>0</v>
      </c>
      <c r="O55" s="34">
        <f t="shared" ref="O55:BD55" si="100">O36/O$44</f>
        <v>0</v>
      </c>
      <c r="P55" s="34">
        <f t="shared" si="100"/>
        <v>8.6330935251798565E-4</v>
      </c>
      <c r="Q55" s="34">
        <f t="shared" si="100"/>
        <v>4.8285852245292128E-4</v>
      </c>
      <c r="R55" s="34">
        <f t="shared" si="100"/>
        <v>2.2836263987211693E-4</v>
      </c>
      <c r="S55" s="34">
        <f t="shared" si="100"/>
        <v>0</v>
      </c>
      <c r="T55" s="34">
        <f t="shared" si="100"/>
        <v>1.6570008285004143E-4</v>
      </c>
      <c r="U55" s="34">
        <f t="shared" si="100"/>
        <v>0</v>
      </c>
      <c r="V55" s="34">
        <f t="shared" si="100"/>
        <v>2.6246719160104987E-4</v>
      </c>
      <c r="W55" s="34">
        <f t="shared" si="100"/>
        <v>0</v>
      </c>
      <c r="X55" s="34">
        <f t="shared" si="100"/>
        <v>5.4884742041712406E-4</v>
      </c>
      <c r="Y55" s="34">
        <f t="shared" si="100"/>
        <v>6.2972292191435767E-4</v>
      </c>
      <c r="Z55" s="34">
        <f t="shared" si="100"/>
        <v>0</v>
      </c>
      <c r="AA55" s="34">
        <f t="shared" si="100"/>
        <v>0</v>
      </c>
      <c r="AB55" s="34">
        <f t="shared" si="100"/>
        <v>0</v>
      </c>
      <c r="AC55" s="34">
        <f t="shared" si="100"/>
        <v>0</v>
      </c>
      <c r="AD55" s="34">
        <f t="shared" si="100"/>
        <v>0</v>
      </c>
      <c r="AE55" s="34">
        <f t="shared" si="100"/>
        <v>0</v>
      </c>
      <c r="AF55" s="34">
        <f t="shared" si="100"/>
        <v>0</v>
      </c>
      <c r="AG55" s="34">
        <f t="shared" si="100"/>
        <v>0</v>
      </c>
      <c r="AH55" s="34">
        <f t="shared" si="100"/>
        <v>0</v>
      </c>
      <c r="AI55" s="34">
        <f t="shared" si="100"/>
        <v>0</v>
      </c>
      <c r="AJ55" s="34">
        <f t="shared" si="100"/>
        <v>0</v>
      </c>
      <c r="AK55" s="34">
        <f t="shared" si="100"/>
        <v>0</v>
      </c>
      <c r="AL55" s="34">
        <f t="shared" si="100"/>
        <v>0</v>
      </c>
      <c r="AM55" s="34">
        <f t="shared" si="100"/>
        <v>0</v>
      </c>
      <c r="AN55" s="34">
        <f t="shared" si="100"/>
        <v>0</v>
      </c>
      <c r="AO55" s="34">
        <f t="shared" si="100"/>
        <v>0</v>
      </c>
      <c r="AP55" s="34">
        <f t="shared" si="100"/>
        <v>0</v>
      </c>
      <c r="AQ55" s="34">
        <f t="shared" si="100"/>
        <v>0</v>
      </c>
      <c r="AR55" s="34">
        <f t="shared" si="100"/>
        <v>0</v>
      </c>
      <c r="AS55" s="34">
        <f t="shared" si="100"/>
        <v>0</v>
      </c>
      <c r="AT55" s="34">
        <f t="shared" si="100"/>
        <v>0</v>
      </c>
      <c r="AU55" s="74">
        <f t="shared" si="100"/>
        <v>0</v>
      </c>
      <c r="AV55" s="34">
        <f t="shared" si="100"/>
        <v>0</v>
      </c>
      <c r="AW55" s="34">
        <f t="shared" si="100"/>
        <v>0</v>
      </c>
      <c r="AX55" s="34">
        <f t="shared" si="100"/>
        <v>6.5789473684210525E-4</v>
      </c>
      <c r="AY55" s="34">
        <f t="shared" si="100"/>
        <v>0</v>
      </c>
      <c r="AZ55" s="34">
        <f t="shared" si="100"/>
        <v>7.2568940493468795E-4</v>
      </c>
      <c r="BA55" s="34">
        <f t="shared" si="100"/>
        <v>0</v>
      </c>
      <c r="BB55" s="34">
        <f t="shared" si="100"/>
        <v>0</v>
      </c>
      <c r="BC55" s="34">
        <f t="shared" si="100"/>
        <v>0</v>
      </c>
      <c r="BD55" s="34">
        <f t="shared" si="100"/>
        <v>4.9529470034670627E-4</v>
      </c>
      <c r="BE55" s="34">
        <f t="shared" ref="BE55:BF55" si="101">BE36/BE$44</f>
        <v>0</v>
      </c>
      <c r="BF55" s="34">
        <f t="shared" si="101"/>
        <v>3.562099263832819E-4</v>
      </c>
      <c r="BG55" s="34">
        <f t="shared" ref="BG55:BH55" si="102">BG36/BG$44</f>
        <v>0</v>
      </c>
      <c r="BH55" s="34">
        <f t="shared" si="102"/>
        <v>4.0983606557377049E-4</v>
      </c>
      <c r="BI55" s="34">
        <f t="shared" ref="BI55:BJ55" si="103">BI36/BI$44</f>
        <v>1.7571604287471446E-4</v>
      </c>
      <c r="BJ55" s="34">
        <f t="shared" si="103"/>
        <v>0</v>
      </c>
      <c r="BK55" s="34">
        <f t="shared" ref="BK55:BL55" si="104">BK36/BK$44</f>
        <v>3.4317089910775565E-4</v>
      </c>
      <c r="BL55" s="34">
        <f t="shared" si="104"/>
        <v>4.7505938242280285E-4</v>
      </c>
      <c r="BM55" s="34">
        <f t="shared" ref="BM55" si="105">BM36/BM$44</f>
        <v>6.6622251832111927E-4</v>
      </c>
    </row>
    <row r="56" spans="1:65" x14ac:dyDescent="0.25">
      <c r="A56">
        <v>7699934</v>
      </c>
      <c r="B56" s="28" t="s">
        <v>29</v>
      </c>
      <c r="C56" s="34" t="e">
        <f t="shared" si="91"/>
        <v>#DIV/0!</v>
      </c>
      <c r="D56" s="34" t="e">
        <f t="shared" ref="D56:N56" si="106">D37/D$44</f>
        <v>#DIV/0!</v>
      </c>
      <c r="E56" s="34" t="e">
        <f t="shared" si="106"/>
        <v>#DIV/0!</v>
      </c>
      <c r="F56" s="34" t="e">
        <f t="shared" si="106"/>
        <v>#DIV/0!</v>
      </c>
      <c r="G56" s="34" t="e">
        <f t="shared" si="106"/>
        <v>#DIV/0!</v>
      </c>
      <c r="H56" s="34" t="e">
        <f t="shared" si="106"/>
        <v>#DIV/0!</v>
      </c>
      <c r="I56" s="34" t="e">
        <f t="shared" si="106"/>
        <v>#DIV/0!</v>
      </c>
      <c r="J56" s="34" t="e">
        <f t="shared" si="106"/>
        <v>#DIV/0!</v>
      </c>
      <c r="K56" s="34" t="e">
        <f t="shared" si="106"/>
        <v>#DIV/0!</v>
      </c>
      <c r="L56" s="34" t="e">
        <f t="shared" si="106"/>
        <v>#DIV/0!</v>
      </c>
      <c r="M56" s="34">
        <f t="shared" si="106"/>
        <v>0</v>
      </c>
      <c r="N56" s="34">
        <f t="shared" si="106"/>
        <v>0</v>
      </c>
      <c r="O56" s="34">
        <f t="shared" ref="O56:BD56" si="107">O37/O$44</f>
        <v>1.8552875695732839E-3</v>
      </c>
      <c r="P56" s="34">
        <f t="shared" si="107"/>
        <v>2.3021582733812949E-3</v>
      </c>
      <c r="Q56" s="34">
        <f t="shared" si="107"/>
        <v>2.0923869306293257E-3</v>
      </c>
      <c r="R56" s="34">
        <f t="shared" si="107"/>
        <v>1.2559945192966431E-3</v>
      </c>
      <c r="S56" s="34">
        <f t="shared" si="107"/>
        <v>1.5782445064950832E-3</v>
      </c>
      <c r="T56" s="34">
        <f t="shared" si="107"/>
        <v>6.6280033140016573E-4</v>
      </c>
      <c r="U56" s="34">
        <f t="shared" si="107"/>
        <v>1.7811704834605599E-3</v>
      </c>
      <c r="V56" s="34">
        <f t="shared" si="107"/>
        <v>1.8372703412073491E-3</v>
      </c>
      <c r="W56" s="34">
        <f t="shared" si="107"/>
        <v>1.1587485515643105E-3</v>
      </c>
      <c r="X56" s="34">
        <f t="shared" si="107"/>
        <v>1.0976948408342481E-3</v>
      </c>
      <c r="Y56" s="34">
        <f t="shared" si="107"/>
        <v>6.2972292191435767E-4</v>
      </c>
      <c r="Z56" s="34">
        <f t="shared" si="107"/>
        <v>8.9766606822262122E-4</v>
      </c>
      <c r="AA56" s="34">
        <f t="shared" si="107"/>
        <v>2.554278416347382E-3</v>
      </c>
      <c r="AB56" s="34">
        <f t="shared" si="107"/>
        <v>0</v>
      </c>
      <c r="AC56" s="34">
        <f t="shared" si="107"/>
        <v>0</v>
      </c>
      <c r="AD56" s="34">
        <f t="shared" si="107"/>
        <v>2.7322404371584699E-3</v>
      </c>
      <c r="AE56" s="34">
        <f t="shared" si="107"/>
        <v>0</v>
      </c>
      <c r="AF56" s="34">
        <f t="shared" si="107"/>
        <v>0</v>
      </c>
      <c r="AG56" s="34">
        <f t="shared" si="107"/>
        <v>0</v>
      </c>
      <c r="AH56" s="34">
        <f t="shared" si="107"/>
        <v>0</v>
      </c>
      <c r="AI56" s="34">
        <f t="shared" si="107"/>
        <v>0</v>
      </c>
      <c r="AJ56" s="34">
        <f t="shared" si="107"/>
        <v>0</v>
      </c>
      <c r="AK56" s="34">
        <f t="shared" si="107"/>
        <v>0</v>
      </c>
      <c r="AL56" s="34">
        <f t="shared" si="107"/>
        <v>0</v>
      </c>
      <c r="AM56" s="34">
        <f t="shared" si="107"/>
        <v>0</v>
      </c>
      <c r="AN56" s="34">
        <f t="shared" si="107"/>
        <v>0</v>
      </c>
      <c r="AO56" s="34">
        <f t="shared" si="107"/>
        <v>0</v>
      </c>
      <c r="AP56" s="34">
        <f t="shared" si="107"/>
        <v>0</v>
      </c>
      <c r="AQ56" s="34">
        <f t="shared" si="107"/>
        <v>2.2831050228310501E-3</v>
      </c>
      <c r="AR56" s="34">
        <f t="shared" si="107"/>
        <v>1.4925373134328358E-3</v>
      </c>
      <c r="AS56" s="34">
        <f t="shared" si="107"/>
        <v>0</v>
      </c>
      <c r="AT56" s="34">
        <f t="shared" si="107"/>
        <v>7.2516316171138508E-4</v>
      </c>
      <c r="AU56" s="74">
        <f t="shared" si="107"/>
        <v>2.0650490449148169E-3</v>
      </c>
      <c r="AV56" s="34">
        <f t="shared" si="107"/>
        <v>1.2165450121654502E-3</v>
      </c>
      <c r="AW56" s="34">
        <f t="shared" si="107"/>
        <v>7.415647015202076E-4</v>
      </c>
      <c r="AX56" s="34">
        <f t="shared" si="107"/>
        <v>9.8684210526315793E-4</v>
      </c>
      <c r="AY56" s="34">
        <f t="shared" si="107"/>
        <v>1.4109347442680777E-3</v>
      </c>
      <c r="AZ56" s="34">
        <f t="shared" si="107"/>
        <v>1.0885341074020319E-3</v>
      </c>
      <c r="BA56" s="34">
        <f t="shared" si="107"/>
        <v>3.348961821835231E-4</v>
      </c>
      <c r="BB56" s="34">
        <f t="shared" si="107"/>
        <v>3.4340659340659343E-4</v>
      </c>
      <c r="BC56" s="34">
        <f t="shared" si="107"/>
        <v>1.9083969465648854E-3</v>
      </c>
      <c r="BD56" s="34">
        <f t="shared" si="107"/>
        <v>1.1556876341423147E-3</v>
      </c>
      <c r="BE56" s="34">
        <f t="shared" ref="BE56:BF56" si="108">BE37/BE$44</f>
        <v>1.1042097998619738E-3</v>
      </c>
      <c r="BF56" s="34">
        <f t="shared" si="108"/>
        <v>1.0686297791498457E-3</v>
      </c>
      <c r="BG56" s="34">
        <f t="shared" ref="BG56:BH56" si="109">BG37/BG$44</f>
        <v>5.9290881062492586E-4</v>
      </c>
      <c r="BH56" s="34">
        <f t="shared" si="109"/>
        <v>1.5027322404371586E-3</v>
      </c>
      <c r="BI56" s="34">
        <f t="shared" ref="BI56:BJ56" si="110">BI37/BI$44</f>
        <v>1.4057283429977157E-3</v>
      </c>
      <c r="BJ56" s="34">
        <f t="shared" si="110"/>
        <v>1.9612650159352781E-3</v>
      </c>
      <c r="BK56" s="34">
        <f t="shared" ref="BK56:BL56" si="111">BK37/BK$44</f>
        <v>2.7453671928620452E-3</v>
      </c>
      <c r="BL56" s="34">
        <f t="shared" si="111"/>
        <v>2.3752969121140144E-3</v>
      </c>
      <c r="BM56" s="34">
        <f t="shared" ref="BM56" si="112">BM37/BM$44</f>
        <v>1.3324450366422385E-3</v>
      </c>
    </row>
    <row r="57" spans="1:65" x14ac:dyDescent="0.25">
      <c r="A57">
        <v>7919470</v>
      </c>
      <c r="B57" s="28" t="s">
        <v>30</v>
      </c>
      <c r="C57" s="34" t="e">
        <f t="shared" si="91"/>
        <v>#DIV/0!</v>
      </c>
      <c r="D57" s="34" t="e">
        <f t="shared" ref="D57:N57" si="113">D38/D$44</f>
        <v>#DIV/0!</v>
      </c>
      <c r="E57" s="34" t="e">
        <f t="shared" si="113"/>
        <v>#DIV/0!</v>
      </c>
      <c r="F57" s="34" t="e">
        <f t="shared" si="113"/>
        <v>#DIV/0!</v>
      </c>
      <c r="G57" s="34" t="e">
        <f t="shared" si="113"/>
        <v>#DIV/0!</v>
      </c>
      <c r="H57" s="34" t="e">
        <f t="shared" si="113"/>
        <v>#DIV/0!</v>
      </c>
      <c r="I57" s="34" t="e">
        <f t="shared" si="113"/>
        <v>#DIV/0!</v>
      </c>
      <c r="J57" s="34" t="e">
        <f t="shared" si="113"/>
        <v>#DIV/0!</v>
      </c>
      <c r="K57" s="34" t="e">
        <f t="shared" si="113"/>
        <v>#DIV/0!</v>
      </c>
      <c r="L57" s="34" t="e">
        <f t="shared" si="113"/>
        <v>#DIV/0!</v>
      </c>
      <c r="M57" s="34">
        <f t="shared" si="113"/>
        <v>0</v>
      </c>
      <c r="N57" s="34">
        <f t="shared" si="113"/>
        <v>0</v>
      </c>
      <c r="O57" s="34">
        <f t="shared" ref="O57:BD57" si="114">O38/O$44</f>
        <v>1.2987012987012988E-2</v>
      </c>
      <c r="P57" s="34">
        <f t="shared" si="114"/>
        <v>6.0431654676258995E-3</v>
      </c>
      <c r="Q57" s="34">
        <f t="shared" si="114"/>
        <v>4.1847738612586513E-3</v>
      </c>
      <c r="R57" s="34">
        <f t="shared" si="114"/>
        <v>4.5672527974423387E-3</v>
      </c>
      <c r="S57" s="34">
        <f t="shared" si="114"/>
        <v>4.4919266723321598E-3</v>
      </c>
      <c r="T57" s="34">
        <f t="shared" si="114"/>
        <v>3.9768019884009942E-3</v>
      </c>
      <c r="U57" s="34">
        <f t="shared" si="114"/>
        <v>3.8167938931297708E-3</v>
      </c>
      <c r="V57" s="34">
        <f t="shared" si="114"/>
        <v>2.8871391076115485E-3</v>
      </c>
      <c r="W57" s="34">
        <f t="shared" si="114"/>
        <v>3.0899961375048281E-3</v>
      </c>
      <c r="X57" s="34">
        <f t="shared" si="114"/>
        <v>1.0976948408342481E-3</v>
      </c>
      <c r="Y57" s="34">
        <f t="shared" si="114"/>
        <v>5.0377833753148613E-3</v>
      </c>
      <c r="Z57" s="34">
        <f t="shared" si="114"/>
        <v>2.6929982046678637E-3</v>
      </c>
      <c r="AA57" s="34">
        <f t="shared" si="114"/>
        <v>5.108556832694764E-3</v>
      </c>
      <c r="AB57" s="34">
        <f t="shared" si="114"/>
        <v>0</v>
      </c>
      <c r="AC57" s="34">
        <f t="shared" si="114"/>
        <v>3.7593984962406013E-3</v>
      </c>
      <c r="AD57" s="34">
        <f t="shared" si="114"/>
        <v>2.7322404371584699E-3</v>
      </c>
      <c r="AE57" s="34">
        <f t="shared" si="114"/>
        <v>3.3898305084745762E-3</v>
      </c>
      <c r="AF57" s="34">
        <f t="shared" si="114"/>
        <v>4.608294930875576E-3</v>
      </c>
      <c r="AG57" s="34">
        <f t="shared" si="114"/>
        <v>5.1813471502590676E-3</v>
      </c>
      <c r="AH57" s="34">
        <f t="shared" si="114"/>
        <v>0</v>
      </c>
      <c r="AI57" s="34">
        <f t="shared" si="114"/>
        <v>7.1942446043165471E-3</v>
      </c>
      <c r="AJ57" s="34">
        <f t="shared" si="114"/>
        <v>0</v>
      </c>
      <c r="AK57" s="34">
        <f t="shared" si="114"/>
        <v>1.9801980198019802E-2</v>
      </c>
      <c r="AL57" s="34">
        <f t="shared" si="114"/>
        <v>0</v>
      </c>
      <c r="AM57" s="34">
        <f t="shared" si="114"/>
        <v>3.0303030303030304E-2</v>
      </c>
      <c r="AN57" s="34">
        <f t="shared" si="114"/>
        <v>2.1582733812949641E-2</v>
      </c>
      <c r="AO57" s="34">
        <f t="shared" si="114"/>
        <v>4.6511627906976744E-3</v>
      </c>
      <c r="AP57" s="34">
        <f t="shared" si="114"/>
        <v>3.1152647975077881E-3</v>
      </c>
      <c r="AQ57" s="34">
        <f t="shared" si="114"/>
        <v>4.5662100456621002E-3</v>
      </c>
      <c r="AR57" s="34">
        <f t="shared" si="114"/>
        <v>4.4776119402985077E-3</v>
      </c>
      <c r="AS57" s="34">
        <f t="shared" si="114"/>
        <v>6.1349693251533744E-3</v>
      </c>
      <c r="AT57" s="34">
        <f t="shared" si="114"/>
        <v>3.6258158085569255E-3</v>
      </c>
      <c r="AU57" s="74">
        <f t="shared" si="114"/>
        <v>5.1626226122870422E-4</v>
      </c>
      <c r="AV57" s="34">
        <f t="shared" si="114"/>
        <v>2.4330900243309003E-3</v>
      </c>
      <c r="AW57" s="34">
        <f t="shared" si="114"/>
        <v>3.7078235076010383E-3</v>
      </c>
      <c r="AX57" s="34">
        <f t="shared" si="114"/>
        <v>3.9473684210526317E-3</v>
      </c>
      <c r="AY57" s="34">
        <f t="shared" si="114"/>
        <v>4.2328042328042331E-3</v>
      </c>
      <c r="AZ57" s="34">
        <f t="shared" si="114"/>
        <v>2.9027576197387518E-3</v>
      </c>
      <c r="BA57" s="34">
        <f t="shared" si="114"/>
        <v>2.3442732752846618E-3</v>
      </c>
      <c r="BB57" s="34">
        <f t="shared" si="114"/>
        <v>2.7472527472527475E-3</v>
      </c>
      <c r="BC57" s="34">
        <f t="shared" si="114"/>
        <v>2.8625954198473282E-3</v>
      </c>
      <c r="BD57" s="34">
        <f t="shared" si="114"/>
        <v>4.4576523031203564E-3</v>
      </c>
      <c r="BE57" s="34">
        <f t="shared" ref="BE57:BF57" si="115">BE38/BE$44</f>
        <v>5.3830227743271218E-3</v>
      </c>
      <c r="BF57" s="34">
        <f t="shared" si="115"/>
        <v>4.1557824744716219E-3</v>
      </c>
      <c r="BG57" s="34">
        <f t="shared" ref="BG57:BH57" si="116">BG38/BG$44</f>
        <v>5.9290881062492593E-3</v>
      </c>
      <c r="BH57" s="34">
        <f t="shared" si="116"/>
        <v>5.4644808743169399E-3</v>
      </c>
      <c r="BI57" s="34">
        <f t="shared" ref="BI57:BJ57" si="117">BI38/BI$44</f>
        <v>5.9743454577402917E-3</v>
      </c>
      <c r="BJ57" s="34">
        <f t="shared" si="117"/>
        <v>5.8837950478058346E-3</v>
      </c>
      <c r="BK57" s="34">
        <f t="shared" ref="BK57:BL57" si="118">BK38/BK$44</f>
        <v>5.8339052848318459E-3</v>
      </c>
      <c r="BL57" s="34">
        <f t="shared" si="118"/>
        <v>9.5011876484560574E-3</v>
      </c>
      <c r="BM57" s="34">
        <f t="shared" ref="BM57" si="119">BM38/BM$44</f>
        <v>7.3284477015323115E-3</v>
      </c>
    </row>
    <row r="58" spans="1:65" x14ac:dyDescent="0.25">
      <c r="A58">
        <v>7498737</v>
      </c>
      <c r="B58" s="28" t="s">
        <v>31</v>
      </c>
      <c r="C58" s="34" t="e">
        <f t="shared" si="91"/>
        <v>#DIV/0!</v>
      </c>
      <c r="D58" s="34" t="e">
        <f t="shared" ref="D58:N58" si="120">D39/D$44</f>
        <v>#DIV/0!</v>
      </c>
      <c r="E58" s="34" t="e">
        <f t="shared" si="120"/>
        <v>#DIV/0!</v>
      </c>
      <c r="F58" s="34" t="e">
        <f t="shared" si="120"/>
        <v>#DIV/0!</v>
      </c>
      <c r="G58" s="34" t="e">
        <f t="shared" si="120"/>
        <v>#DIV/0!</v>
      </c>
      <c r="H58" s="34" t="e">
        <f t="shared" si="120"/>
        <v>#DIV/0!</v>
      </c>
      <c r="I58" s="34" t="e">
        <f t="shared" si="120"/>
        <v>#DIV/0!</v>
      </c>
      <c r="J58" s="34" t="e">
        <f t="shared" si="120"/>
        <v>#DIV/0!</v>
      </c>
      <c r="K58" s="34" t="e">
        <f t="shared" si="120"/>
        <v>#DIV/0!</v>
      </c>
      <c r="L58" s="34" t="e">
        <f t="shared" si="120"/>
        <v>#DIV/0!</v>
      </c>
      <c r="M58" s="34">
        <f t="shared" si="120"/>
        <v>0</v>
      </c>
      <c r="N58" s="34">
        <f t="shared" si="120"/>
        <v>9.7087378640776691E-3</v>
      </c>
      <c r="O58" s="34">
        <f t="shared" ref="O58:BD58" si="121">O39/O$44</f>
        <v>1.4842300556586271E-2</v>
      </c>
      <c r="P58" s="34">
        <f t="shared" si="121"/>
        <v>1.5251798561151079E-2</v>
      </c>
      <c r="Q58" s="34">
        <f t="shared" si="121"/>
        <v>1.7221953967487526E-2</v>
      </c>
      <c r="R58" s="34">
        <f t="shared" si="121"/>
        <v>1.4272664992007307E-2</v>
      </c>
      <c r="S58" s="34">
        <f t="shared" si="121"/>
        <v>1.6389462182833554E-2</v>
      </c>
      <c r="T58" s="34">
        <f t="shared" si="121"/>
        <v>1.3090306545153273E-2</v>
      </c>
      <c r="U58" s="34">
        <f t="shared" si="121"/>
        <v>1.1195928753180661E-2</v>
      </c>
      <c r="V58" s="34">
        <f t="shared" si="121"/>
        <v>1.0236220472440945E-2</v>
      </c>
      <c r="W58" s="34">
        <f t="shared" si="121"/>
        <v>1.4677481653147934E-2</v>
      </c>
      <c r="X58" s="34">
        <f t="shared" si="121"/>
        <v>7.1350164654226129E-3</v>
      </c>
      <c r="Y58" s="34">
        <f t="shared" si="121"/>
        <v>1.0075566750629723E-2</v>
      </c>
      <c r="Z58" s="34">
        <f t="shared" si="121"/>
        <v>1.1669658886894075E-2</v>
      </c>
      <c r="AA58" s="34">
        <f t="shared" si="121"/>
        <v>1.532567049808429E-2</v>
      </c>
      <c r="AB58" s="34">
        <f t="shared" si="121"/>
        <v>1.155115511551155E-2</v>
      </c>
      <c r="AC58" s="34">
        <f t="shared" si="121"/>
        <v>2.2556390977443608E-2</v>
      </c>
      <c r="AD58" s="34">
        <f t="shared" si="121"/>
        <v>8.1967213114754103E-3</v>
      </c>
      <c r="AE58" s="34">
        <f t="shared" si="121"/>
        <v>3.0508474576271188E-2</v>
      </c>
      <c r="AF58" s="34">
        <f t="shared" si="121"/>
        <v>1.8433179723502304E-2</v>
      </c>
      <c r="AG58" s="34">
        <f t="shared" si="121"/>
        <v>2.5906735751295335E-2</v>
      </c>
      <c r="AH58" s="34">
        <f t="shared" si="121"/>
        <v>1.3157894736842105E-2</v>
      </c>
      <c r="AI58" s="34">
        <f t="shared" si="121"/>
        <v>2.1582733812949641E-2</v>
      </c>
      <c r="AJ58" s="34">
        <f t="shared" si="121"/>
        <v>2.1739130434782608E-2</v>
      </c>
      <c r="AK58" s="34">
        <f t="shared" si="121"/>
        <v>3.9603960396039604E-2</v>
      </c>
      <c r="AL58" s="34">
        <f t="shared" si="121"/>
        <v>0</v>
      </c>
      <c r="AM58" s="34">
        <f t="shared" si="121"/>
        <v>3.0303030303030304E-2</v>
      </c>
      <c r="AN58" s="34">
        <f t="shared" si="121"/>
        <v>1.4388489208633094E-2</v>
      </c>
      <c r="AO58" s="34">
        <f t="shared" si="121"/>
        <v>1.3953488372093023E-2</v>
      </c>
      <c r="AP58" s="34">
        <f t="shared" si="121"/>
        <v>1.8691588785046728E-2</v>
      </c>
      <c r="AQ58" s="34">
        <f t="shared" si="121"/>
        <v>1.5981735159817351E-2</v>
      </c>
      <c r="AR58" s="34">
        <f t="shared" si="121"/>
        <v>1.1940298507462687E-2</v>
      </c>
      <c r="AS58" s="34">
        <f t="shared" si="121"/>
        <v>1.3292433537832311E-2</v>
      </c>
      <c r="AT58" s="34">
        <f t="shared" si="121"/>
        <v>1.0877447425670777E-2</v>
      </c>
      <c r="AU58" s="74">
        <f t="shared" si="121"/>
        <v>1.1874032008260196E-2</v>
      </c>
      <c r="AV58" s="34">
        <f t="shared" si="121"/>
        <v>1.1354420113544201E-2</v>
      </c>
      <c r="AW58" s="34">
        <f t="shared" si="121"/>
        <v>1.0381905821282907E-2</v>
      </c>
      <c r="AX58" s="34">
        <f t="shared" si="121"/>
        <v>9.5394736842105265E-3</v>
      </c>
      <c r="AY58" s="34">
        <f t="shared" si="121"/>
        <v>1.164021164021164E-2</v>
      </c>
      <c r="AZ58" s="34">
        <f t="shared" si="121"/>
        <v>1.0885341074020319E-2</v>
      </c>
      <c r="BA58" s="34">
        <f t="shared" si="121"/>
        <v>1.172136637642331E-2</v>
      </c>
      <c r="BB58" s="34">
        <f t="shared" si="121"/>
        <v>1.1332417582417582E-2</v>
      </c>
      <c r="BC58" s="34">
        <f t="shared" si="121"/>
        <v>1.0178117048346057E-2</v>
      </c>
      <c r="BD58" s="34">
        <f t="shared" si="121"/>
        <v>1.3042760442463266E-2</v>
      </c>
      <c r="BE58" s="34">
        <f t="shared" ref="BE58:BF58" si="122">BE39/BE$44</f>
        <v>1.6425120772946861E-2</v>
      </c>
      <c r="BF58" s="34">
        <f t="shared" si="122"/>
        <v>1.6029446687247685E-2</v>
      </c>
      <c r="BG58" s="34">
        <f t="shared" ref="BG58:BH58" si="123">BG39/BG$44</f>
        <v>1.4704138503498162E-2</v>
      </c>
      <c r="BH58" s="34">
        <f t="shared" si="123"/>
        <v>1.8442622950819672E-2</v>
      </c>
      <c r="BI58" s="34">
        <f t="shared" ref="BI58:BJ58" si="124">BI39/BI$44</f>
        <v>1.6341591987348445E-2</v>
      </c>
      <c r="BJ58" s="34">
        <f t="shared" si="124"/>
        <v>1.7651385143417506E-2</v>
      </c>
      <c r="BK58" s="34">
        <f t="shared" ref="BK58:BL58" si="125">BK39/BK$44</f>
        <v>1.7844886753603295E-2</v>
      </c>
      <c r="BL58" s="34">
        <f t="shared" si="125"/>
        <v>2.3752969121140142E-2</v>
      </c>
      <c r="BM58" s="34">
        <f t="shared" ref="BM58" si="126">BM39/BM$44</f>
        <v>2.0652898067954697E-2</v>
      </c>
    </row>
    <row r="59" spans="1:65" x14ac:dyDescent="0.25">
      <c r="A59">
        <v>8016072</v>
      </c>
      <c r="B59" s="28" t="s">
        <v>32</v>
      </c>
      <c r="C59" s="34" t="e">
        <f t="shared" si="91"/>
        <v>#DIV/0!</v>
      </c>
      <c r="D59" s="34" t="e">
        <f t="shared" ref="D59:N59" si="127">D40/D$44</f>
        <v>#DIV/0!</v>
      </c>
      <c r="E59" s="34" t="e">
        <f t="shared" si="127"/>
        <v>#DIV/0!</v>
      </c>
      <c r="F59" s="34" t="e">
        <f t="shared" si="127"/>
        <v>#DIV/0!</v>
      </c>
      <c r="G59" s="34" t="e">
        <f t="shared" si="127"/>
        <v>#DIV/0!</v>
      </c>
      <c r="H59" s="34" t="e">
        <f t="shared" si="127"/>
        <v>#DIV/0!</v>
      </c>
      <c r="I59" s="34" t="e">
        <f t="shared" si="127"/>
        <v>#DIV/0!</v>
      </c>
      <c r="J59" s="34" t="e">
        <f t="shared" si="127"/>
        <v>#DIV/0!</v>
      </c>
      <c r="K59" s="34" t="e">
        <f t="shared" si="127"/>
        <v>#DIV/0!</v>
      </c>
      <c r="L59" s="34" t="e">
        <f t="shared" si="127"/>
        <v>#DIV/0!</v>
      </c>
      <c r="M59" s="34">
        <f t="shared" si="127"/>
        <v>0</v>
      </c>
      <c r="N59" s="34">
        <f t="shared" si="127"/>
        <v>3.8834951456310676E-2</v>
      </c>
      <c r="O59" s="34">
        <f t="shared" ref="O59:BD59" si="128">O40/O$44</f>
        <v>4.6382189239332093E-2</v>
      </c>
      <c r="P59" s="34">
        <f t="shared" si="128"/>
        <v>5.7841726618705035E-2</v>
      </c>
      <c r="Q59" s="34">
        <f t="shared" si="128"/>
        <v>5.3758248833091903E-2</v>
      </c>
      <c r="R59" s="34">
        <f t="shared" si="128"/>
        <v>5.4464489609499886E-2</v>
      </c>
      <c r="S59" s="34">
        <f t="shared" si="128"/>
        <v>4.60118975355105E-2</v>
      </c>
      <c r="T59" s="34">
        <f t="shared" si="128"/>
        <v>4.2750621375310688E-2</v>
      </c>
      <c r="U59" s="34">
        <f t="shared" si="128"/>
        <v>3.9694656488549619E-2</v>
      </c>
      <c r="V59" s="34">
        <f t="shared" si="128"/>
        <v>3.1233595800524934E-2</v>
      </c>
      <c r="W59" s="34">
        <f t="shared" si="128"/>
        <v>3.5921205098493628E-2</v>
      </c>
      <c r="X59" s="34">
        <f t="shared" si="128"/>
        <v>3.2381997804610319E-2</v>
      </c>
      <c r="Y59" s="34">
        <f t="shared" si="128"/>
        <v>4.1561712846347604E-2</v>
      </c>
      <c r="Z59" s="34">
        <f t="shared" si="128"/>
        <v>3.859964093357271E-2</v>
      </c>
      <c r="AA59" s="34">
        <f t="shared" si="128"/>
        <v>3.8314176245210725E-2</v>
      </c>
      <c r="AB59" s="34">
        <f t="shared" si="128"/>
        <v>3.9603960396039604E-2</v>
      </c>
      <c r="AC59" s="34">
        <f t="shared" si="128"/>
        <v>3.9473684210526314E-2</v>
      </c>
      <c r="AD59" s="34">
        <f t="shared" si="128"/>
        <v>3.5519125683060107E-2</v>
      </c>
      <c r="AE59" s="34">
        <f t="shared" si="128"/>
        <v>4.0677966101694912E-2</v>
      </c>
      <c r="AF59" s="34">
        <f t="shared" si="128"/>
        <v>8.294930875576037E-2</v>
      </c>
      <c r="AG59" s="34">
        <f t="shared" si="128"/>
        <v>4.6632124352331605E-2</v>
      </c>
      <c r="AH59" s="34">
        <f t="shared" si="128"/>
        <v>5.2631578947368418E-2</v>
      </c>
      <c r="AI59" s="34">
        <f t="shared" si="128"/>
        <v>7.1942446043165471E-3</v>
      </c>
      <c r="AJ59" s="34">
        <f t="shared" si="128"/>
        <v>7.9710144927536225E-2</v>
      </c>
      <c r="AK59" s="34">
        <f t="shared" si="128"/>
        <v>6.9306930693069313E-2</v>
      </c>
      <c r="AL59" s="34">
        <f t="shared" si="128"/>
        <v>8.9743589743589744E-2</v>
      </c>
      <c r="AM59" s="34">
        <f t="shared" si="128"/>
        <v>2.0202020202020204E-2</v>
      </c>
      <c r="AN59" s="34">
        <f t="shared" si="128"/>
        <v>3.5971223021582732E-2</v>
      </c>
      <c r="AO59" s="34">
        <f t="shared" si="128"/>
        <v>6.5116279069767441E-2</v>
      </c>
      <c r="AP59" s="34">
        <f t="shared" si="128"/>
        <v>3.7383177570093455E-2</v>
      </c>
      <c r="AQ59" s="34">
        <f t="shared" si="128"/>
        <v>4.1095890410958902E-2</v>
      </c>
      <c r="AR59" s="34">
        <f t="shared" si="128"/>
        <v>3.134328358208955E-2</v>
      </c>
      <c r="AS59" s="34">
        <f t="shared" si="128"/>
        <v>3.6809815950920248E-2</v>
      </c>
      <c r="AT59" s="34">
        <f t="shared" si="128"/>
        <v>3.7708484408992021E-2</v>
      </c>
      <c r="AU59" s="74">
        <f t="shared" si="128"/>
        <v>4.0268456375838924E-2</v>
      </c>
      <c r="AV59" s="34">
        <f t="shared" si="128"/>
        <v>3.8118410381184104E-2</v>
      </c>
      <c r="AW59" s="34">
        <f t="shared" si="128"/>
        <v>3.4111976269929553E-2</v>
      </c>
      <c r="AX59" s="34">
        <f t="shared" si="128"/>
        <v>3.7499999999999999E-2</v>
      </c>
      <c r="AY59" s="34">
        <f t="shared" si="128"/>
        <v>3.6331569664902995E-2</v>
      </c>
      <c r="AZ59" s="34">
        <f t="shared" si="128"/>
        <v>3.7010159651669088E-2</v>
      </c>
      <c r="BA59" s="34">
        <f t="shared" si="128"/>
        <v>3.9517749497655727E-2</v>
      </c>
      <c r="BB59" s="34">
        <f t="shared" si="128"/>
        <v>3.5714285714285712E-2</v>
      </c>
      <c r="BC59" s="34">
        <f t="shared" si="128"/>
        <v>4.1348600508905854E-2</v>
      </c>
      <c r="BD59" s="34">
        <f t="shared" si="128"/>
        <v>4.6722800066039294E-2</v>
      </c>
      <c r="BE59" s="34">
        <f t="shared" ref="BE59:BF59" si="129">BE40/BE$44</f>
        <v>4.7895100069013111E-2</v>
      </c>
      <c r="BF59" s="34">
        <f t="shared" si="129"/>
        <v>4.6426027071954402E-2</v>
      </c>
      <c r="BG59" s="34">
        <f t="shared" ref="BG59:BH59" si="130">BG40/BG$44</f>
        <v>5.1227321237993596E-2</v>
      </c>
      <c r="BH59" s="34">
        <f t="shared" si="130"/>
        <v>4.959016393442623E-2</v>
      </c>
      <c r="BI59" s="34">
        <f t="shared" ref="BI59:BJ59" si="131">BI40/BI$44</f>
        <v>5.4647689334036201E-2</v>
      </c>
      <c r="BJ59" s="34">
        <f t="shared" si="131"/>
        <v>6.1534689874969357E-2</v>
      </c>
      <c r="BK59" s="34">
        <f t="shared" ref="BK59:BL59" si="132">BK40/BK$44</f>
        <v>6.4516129032258063E-2</v>
      </c>
      <c r="BL59" s="34">
        <f t="shared" si="132"/>
        <v>6.413301662707839E-2</v>
      </c>
      <c r="BM59" s="34">
        <f t="shared" ref="BM59" si="133">BM40/BM$44</f>
        <v>8.9940039973351094E-2</v>
      </c>
    </row>
    <row r="60" spans="1:65" x14ac:dyDescent="0.25">
      <c r="A60">
        <v>6283570</v>
      </c>
      <c r="B60" s="28" t="s">
        <v>33</v>
      </c>
      <c r="C60" s="34" t="e">
        <f t="shared" si="91"/>
        <v>#DIV/0!</v>
      </c>
      <c r="D60" s="34" t="e">
        <f t="shared" ref="D60:N60" si="134">D41/D$44</f>
        <v>#DIV/0!</v>
      </c>
      <c r="E60" s="34" t="e">
        <f t="shared" si="134"/>
        <v>#DIV/0!</v>
      </c>
      <c r="F60" s="34" t="e">
        <f t="shared" si="134"/>
        <v>#DIV/0!</v>
      </c>
      <c r="G60" s="34" t="e">
        <f t="shared" si="134"/>
        <v>#DIV/0!</v>
      </c>
      <c r="H60" s="34" t="e">
        <f t="shared" si="134"/>
        <v>#DIV/0!</v>
      </c>
      <c r="I60" s="34" t="e">
        <f t="shared" si="134"/>
        <v>#DIV/0!</v>
      </c>
      <c r="J60" s="34" t="e">
        <f t="shared" si="134"/>
        <v>#DIV/0!</v>
      </c>
      <c r="K60" s="34" t="e">
        <f t="shared" si="134"/>
        <v>#DIV/0!</v>
      </c>
      <c r="L60" s="34" t="e">
        <f t="shared" si="134"/>
        <v>#DIV/0!</v>
      </c>
      <c r="M60" s="34">
        <f t="shared" si="134"/>
        <v>0.2</v>
      </c>
      <c r="N60" s="34">
        <f t="shared" si="134"/>
        <v>0.12621359223300971</v>
      </c>
      <c r="O60" s="34">
        <f t="shared" ref="O60:BD60" si="135">O41/O$44</f>
        <v>0.13358070500927643</v>
      </c>
      <c r="P60" s="34">
        <f t="shared" si="135"/>
        <v>0.11309352517985612</v>
      </c>
      <c r="Q60" s="34">
        <f t="shared" si="135"/>
        <v>0.12232415902140673</v>
      </c>
      <c r="R60" s="34">
        <f t="shared" si="135"/>
        <v>0.11029915505823247</v>
      </c>
      <c r="S60" s="34">
        <f t="shared" si="135"/>
        <v>9.9550807332766778E-2</v>
      </c>
      <c r="T60" s="34">
        <f t="shared" si="135"/>
        <v>8.4175642087821037E-2</v>
      </c>
      <c r="U60" s="34">
        <f t="shared" si="135"/>
        <v>7.9898218829516546E-2</v>
      </c>
      <c r="V60" s="34">
        <f t="shared" si="135"/>
        <v>7.9527559055118116E-2</v>
      </c>
      <c r="W60" s="34">
        <f t="shared" si="135"/>
        <v>7.3001158748551565E-2</v>
      </c>
      <c r="X60" s="34">
        <f t="shared" si="135"/>
        <v>6.531284302963776E-2</v>
      </c>
      <c r="Y60" s="34">
        <f t="shared" si="135"/>
        <v>8.2493702770780858E-2</v>
      </c>
      <c r="Z60" s="34">
        <f t="shared" si="135"/>
        <v>7.091561938958707E-2</v>
      </c>
      <c r="AA60" s="34">
        <f t="shared" si="135"/>
        <v>8.8122605363984668E-2</v>
      </c>
      <c r="AB60" s="34">
        <f t="shared" si="135"/>
        <v>9.7359735973597358E-2</v>
      </c>
      <c r="AC60" s="34">
        <f t="shared" si="135"/>
        <v>7.5187969924812026E-2</v>
      </c>
      <c r="AD60" s="34">
        <f t="shared" si="135"/>
        <v>0.10109289617486339</v>
      </c>
      <c r="AE60" s="34">
        <f t="shared" si="135"/>
        <v>7.796610169491526E-2</v>
      </c>
      <c r="AF60" s="34">
        <f t="shared" si="135"/>
        <v>9.2165898617511524E-2</v>
      </c>
      <c r="AG60" s="34">
        <f t="shared" si="135"/>
        <v>0.12953367875647667</v>
      </c>
      <c r="AH60" s="34">
        <f t="shared" si="135"/>
        <v>0.125</v>
      </c>
      <c r="AI60" s="34">
        <f t="shared" si="135"/>
        <v>0.1079136690647482</v>
      </c>
      <c r="AJ60" s="34">
        <f t="shared" si="135"/>
        <v>8.6956521739130432E-2</v>
      </c>
      <c r="AK60" s="34">
        <f t="shared" si="135"/>
        <v>0.12871287128712872</v>
      </c>
      <c r="AL60" s="34">
        <f t="shared" si="135"/>
        <v>0.14102564102564102</v>
      </c>
      <c r="AM60" s="34">
        <f t="shared" si="135"/>
        <v>0.15151515151515152</v>
      </c>
      <c r="AN60" s="34">
        <f t="shared" si="135"/>
        <v>9.3525179856115109E-2</v>
      </c>
      <c r="AO60" s="34">
        <f t="shared" si="135"/>
        <v>0.11162790697674418</v>
      </c>
      <c r="AP60" s="34">
        <f t="shared" si="135"/>
        <v>0.10280373831775701</v>
      </c>
      <c r="AQ60" s="34">
        <f t="shared" si="135"/>
        <v>0.11872146118721461</v>
      </c>
      <c r="AR60" s="34">
        <f t="shared" si="135"/>
        <v>9.4029850746268656E-2</v>
      </c>
      <c r="AS60" s="34">
        <f t="shared" si="135"/>
        <v>0.10531697341513292</v>
      </c>
      <c r="AT60" s="34">
        <f t="shared" si="135"/>
        <v>0.10514865844815083</v>
      </c>
      <c r="AU60" s="74">
        <f t="shared" si="135"/>
        <v>9.7057305110996389E-2</v>
      </c>
      <c r="AV60" s="34">
        <f t="shared" si="135"/>
        <v>0.10218978102189781</v>
      </c>
      <c r="AW60" s="34">
        <f t="shared" si="135"/>
        <v>9.6403411197626993E-2</v>
      </c>
      <c r="AX60" s="34">
        <f t="shared" si="135"/>
        <v>8.585526315789474E-2</v>
      </c>
      <c r="AY60" s="34">
        <f t="shared" si="135"/>
        <v>9.700176366843033E-2</v>
      </c>
      <c r="AZ60" s="34">
        <f t="shared" si="135"/>
        <v>0.10159651669085631</v>
      </c>
      <c r="BA60" s="34">
        <f t="shared" si="135"/>
        <v>9.9129269926322844E-2</v>
      </c>
      <c r="BB60" s="34">
        <f t="shared" si="135"/>
        <v>9.1689560439560433E-2</v>
      </c>
      <c r="BC60" s="34">
        <f t="shared" si="135"/>
        <v>9.5101781170483457E-2</v>
      </c>
      <c r="BD60" s="34">
        <f t="shared" si="135"/>
        <v>0.1025260029717682</v>
      </c>
      <c r="BE60" s="34">
        <f t="shared" ref="BE60:BF60" si="136">BE41/BE$44</f>
        <v>0.10531400966183575</v>
      </c>
      <c r="BF60" s="34">
        <f t="shared" si="136"/>
        <v>0.10662550463072905</v>
      </c>
      <c r="BG60" s="34">
        <f t="shared" ref="BG60:BH60" si="137">BG41/BG$44</f>
        <v>0.10281038776236215</v>
      </c>
      <c r="BH60" s="34">
        <f t="shared" si="137"/>
        <v>0.10956284153005465</v>
      </c>
      <c r="BI60" s="34">
        <f t="shared" ref="BI60:BJ60" si="138">BI41/BI$44</f>
        <v>0.11983834124055526</v>
      </c>
      <c r="BJ60" s="34">
        <f t="shared" si="138"/>
        <v>0.13115959794067172</v>
      </c>
      <c r="BK60" s="34">
        <f t="shared" ref="BK60:BL60" si="139">BK41/BK$44</f>
        <v>0.1400137268359643</v>
      </c>
      <c r="BL60" s="34">
        <f t="shared" si="139"/>
        <v>0.16484560570071258</v>
      </c>
      <c r="BM60" s="34">
        <f t="shared" ref="BM60" si="140">BM41/BM$44</f>
        <v>0.1485676215856096</v>
      </c>
    </row>
    <row r="61" spans="1:65" x14ac:dyDescent="0.25">
      <c r="A61">
        <v>5026083</v>
      </c>
      <c r="B61" s="28" t="s">
        <v>34</v>
      </c>
      <c r="C61" s="34" t="e">
        <f t="shared" si="91"/>
        <v>#DIV/0!</v>
      </c>
      <c r="D61" s="34" t="e">
        <f t="shared" ref="D61:N61" si="141">D42/D$44</f>
        <v>#DIV/0!</v>
      </c>
      <c r="E61" s="34" t="e">
        <f t="shared" si="141"/>
        <v>#DIV/0!</v>
      </c>
      <c r="F61" s="34" t="e">
        <f t="shared" si="141"/>
        <v>#DIV/0!</v>
      </c>
      <c r="G61" s="34" t="e">
        <f t="shared" si="141"/>
        <v>#DIV/0!</v>
      </c>
      <c r="H61" s="34" t="e">
        <f t="shared" si="141"/>
        <v>#DIV/0!</v>
      </c>
      <c r="I61" s="34" t="e">
        <f t="shared" si="141"/>
        <v>#DIV/0!</v>
      </c>
      <c r="J61" s="34" t="e">
        <f t="shared" si="141"/>
        <v>#DIV/0!</v>
      </c>
      <c r="K61" s="34" t="e">
        <f t="shared" si="141"/>
        <v>#DIV/0!</v>
      </c>
      <c r="L61" s="34" t="e">
        <f t="shared" si="141"/>
        <v>#DIV/0!</v>
      </c>
      <c r="M61" s="34">
        <f t="shared" si="141"/>
        <v>0.6</v>
      </c>
      <c r="N61" s="34">
        <f t="shared" si="141"/>
        <v>0.1941747572815534</v>
      </c>
      <c r="O61" s="34">
        <f t="shared" ref="O61:BD61" si="142">O42/O$44</f>
        <v>0.26159554730983303</v>
      </c>
      <c r="P61" s="34">
        <f t="shared" si="142"/>
        <v>0.27366906474820146</v>
      </c>
      <c r="Q61" s="34">
        <f t="shared" si="142"/>
        <v>0.2655721873491067</v>
      </c>
      <c r="R61" s="34">
        <f t="shared" si="142"/>
        <v>0.23818223338661795</v>
      </c>
      <c r="S61" s="34">
        <f t="shared" si="142"/>
        <v>0.21500546315406094</v>
      </c>
      <c r="T61" s="34">
        <f t="shared" si="142"/>
        <v>0.20961060480530241</v>
      </c>
      <c r="U61" s="34">
        <f t="shared" si="142"/>
        <v>0.19618320610687023</v>
      </c>
      <c r="V61" s="34">
        <f t="shared" si="142"/>
        <v>0.20288713910761155</v>
      </c>
      <c r="W61" s="34">
        <f t="shared" si="142"/>
        <v>0.19891850135187331</v>
      </c>
      <c r="X61" s="34">
        <f t="shared" si="142"/>
        <v>0.20142700329308452</v>
      </c>
      <c r="Y61" s="34">
        <f t="shared" si="142"/>
        <v>0.20591939546599497</v>
      </c>
      <c r="Z61" s="34">
        <f t="shared" si="142"/>
        <v>0.2073608617594255</v>
      </c>
      <c r="AA61" s="34">
        <f t="shared" si="142"/>
        <v>0.20434227330779056</v>
      </c>
      <c r="AB61" s="34">
        <f t="shared" si="142"/>
        <v>0.21947194719471946</v>
      </c>
      <c r="AC61" s="34">
        <f t="shared" si="142"/>
        <v>0.21616541353383459</v>
      </c>
      <c r="AD61" s="34">
        <f t="shared" si="142"/>
        <v>0.24043715846994534</v>
      </c>
      <c r="AE61" s="34">
        <f t="shared" si="142"/>
        <v>0.22033898305084745</v>
      </c>
      <c r="AF61" s="34">
        <f t="shared" si="142"/>
        <v>0.25806451612903225</v>
      </c>
      <c r="AG61" s="34">
        <f t="shared" si="142"/>
        <v>0.22279792746113988</v>
      </c>
      <c r="AH61" s="34">
        <f t="shared" si="142"/>
        <v>0.24342105263157895</v>
      </c>
      <c r="AI61" s="34">
        <f t="shared" si="142"/>
        <v>0.22302158273381295</v>
      </c>
      <c r="AJ61" s="34">
        <f t="shared" si="142"/>
        <v>0.20289855072463769</v>
      </c>
      <c r="AK61" s="34">
        <f t="shared" si="142"/>
        <v>0.17821782178217821</v>
      </c>
      <c r="AL61" s="34">
        <f t="shared" si="142"/>
        <v>0.23076923076923078</v>
      </c>
      <c r="AM61" s="34">
        <f t="shared" si="142"/>
        <v>0.25252525252525254</v>
      </c>
      <c r="AN61" s="34">
        <f t="shared" si="142"/>
        <v>0.26618705035971224</v>
      </c>
      <c r="AO61" s="34">
        <f t="shared" si="142"/>
        <v>0.21860465116279071</v>
      </c>
      <c r="AP61" s="34">
        <f t="shared" si="142"/>
        <v>0.27102803738317754</v>
      </c>
      <c r="AQ61" s="34">
        <f t="shared" si="142"/>
        <v>0.26940639269406391</v>
      </c>
      <c r="AR61" s="34">
        <f t="shared" si="142"/>
        <v>0.27164179104477609</v>
      </c>
      <c r="AS61" s="34">
        <f t="shared" si="142"/>
        <v>0.27300613496932513</v>
      </c>
      <c r="AT61" s="34">
        <f t="shared" si="142"/>
        <v>0.26250906453952139</v>
      </c>
      <c r="AU61" s="74">
        <f t="shared" si="142"/>
        <v>0.2472896231285493</v>
      </c>
      <c r="AV61" s="34">
        <f t="shared" si="142"/>
        <v>0.24695863746958638</v>
      </c>
      <c r="AW61" s="34">
        <f t="shared" si="142"/>
        <v>0.25509825732295144</v>
      </c>
      <c r="AX61" s="34">
        <f t="shared" si="142"/>
        <v>0.24835526315789475</v>
      </c>
      <c r="AY61" s="34">
        <f t="shared" si="142"/>
        <v>0.24761904761904763</v>
      </c>
      <c r="AZ61" s="34">
        <f t="shared" si="142"/>
        <v>0.23875181422351233</v>
      </c>
      <c r="BA61" s="34">
        <f t="shared" si="142"/>
        <v>0.21433355659745479</v>
      </c>
      <c r="BB61" s="34">
        <f t="shared" si="142"/>
        <v>0.23076923076923078</v>
      </c>
      <c r="BC61" s="34">
        <f t="shared" si="142"/>
        <v>0.22519083969465647</v>
      </c>
      <c r="BD61" s="34">
        <f t="shared" si="142"/>
        <v>0.23113752682846295</v>
      </c>
      <c r="BE61" s="34">
        <f t="shared" ref="BE61:BF61" si="143">BE42/BE$44</f>
        <v>0.22939958592132506</v>
      </c>
      <c r="BF61" s="34">
        <f t="shared" si="143"/>
        <v>0.22749940631678936</v>
      </c>
      <c r="BG61" s="34">
        <f t="shared" ref="BG61:BH61" si="144">BG42/BG$44</f>
        <v>0.21949484169334757</v>
      </c>
      <c r="BH61" s="34">
        <f t="shared" si="144"/>
        <v>0.21967213114754097</v>
      </c>
      <c r="BI61" s="34">
        <f t="shared" ref="BI61:BJ61" si="145">BI42/BI$44</f>
        <v>0.22895800386575293</v>
      </c>
      <c r="BJ61" s="34">
        <f t="shared" si="145"/>
        <v>0.22873253248345182</v>
      </c>
      <c r="BK61" s="34">
        <f t="shared" ref="BK61:BL61" si="146">BK42/BK$44</f>
        <v>0.23232669869595057</v>
      </c>
      <c r="BL61" s="34">
        <f t="shared" si="146"/>
        <v>0.22137767220902613</v>
      </c>
      <c r="BM61" s="34">
        <f t="shared" ref="BM61" si="147">BM42/BM$44</f>
        <v>0.22318454363757495</v>
      </c>
    </row>
    <row r="62" spans="1:65" x14ac:dyDescent="0.25">
      <c r="A62">
        <v>3011127</v>
      </c>
      <c r="B62" s="28" t="s">
        <v>35</v>
      </c>
      <c r="C62" s="34" t="e">
        <f t="shared" si="91"/>
        <v>#DIV/0!</v>
      </c>
      <c r="D62" s="34" t="e">
        <f t="shared" ref="D62:N62" si="148">D43/D$44</f>
        <v>#DIV/0!</v>
      </c>
      <c r="E62" s="34" t="e">
        <f t="shared" si="148"/>
        <v>#DIV/0!</v>
      </c>
      <c r="F62" s="34" t="e">
        <f t="shared" si="148"/>
        <v>#DIV/0!</v>
      </c>
      <c r="G62" s="34" t="e">
        <f t="shared" si="148"/>
        <v>#DIV/0!</v>
      </c>
      <c r="H62" s="34" t="e">
        <f t="shared" si="148"/>
        <v>#DIV/0!</v>
      </c>
      <c r="I62" s="34" t="e">
        <f t="shared" si="148"/>
        <v>#DIV/0!</v>
      </c>
      <c r="J62" s="34" t="e">
        <f t="shared" si="148"/>
        <v>#DIV/0!</v>
      </c>
      <c r="K62" s="34" t="e">
        <f t="shared" si="148"/>
        <v>#DIV/0!</v>
      </c>
      <c r="L62" s="34" t="e">
        <f t="shared" si="148"/>
        <v>#DIV/0!</v>
      </c>
      <c r="M62" s="34">
        <f t="shared" si="148"/>
        <v>0.2</v>
      </c>
      <c r="N62" s="34">
        <f t="shared" si="148"/>
        <v>0.6310679611650486</v>
      </c>
      <c r="O62" s="34">
        <f t="shared" ref="O62:BD62" si="149">O43/O$44</f>
        <v>0.5287569573283859</v>
      </c>
      <c r="P62" s="34">
        <f t="shared" si="149"/>
        <v>0.53093525179856116</v>
      </c>
      <c r="Q62" s="34">
        <f t="shared" si="149"/>
        <v>0.53436343151456622</v>
      </c>
      <c r="R62" s="34">
        <f t="shared" si="149"/>
        <v>0.57661566567709521</v>
      </c>
      <c r="S62" s="34">
        <f t="shared" si="149"/>
        <v>0.61697219861600094</v>
      </c>
      <c r="T62" s="34">
        <f t="shared" si="149"/>
        <v>0.64556752278376139</v>
      </c>
      <c r="U62" s="34">
        <f t="shared" si="149"/>
        <v>0.66717557251908399</v>
      </c>
      <c r="V62" s="34">
        <f t="shared" si="149"/>
        <v>0.67086614173228343</v>
      </c>
      <c r="W62" s="34">
        <f t="shared" si="149"/>
        <v>0.67323290845886441</v>
      </c>
      <c r="X62" s="34">
        <f t="shared" si="149"/>
        <v>0.69099890230515915</v>
      </c>
      <c r="Y62" s="34">
        <f t="shared" si="149"/>
        <v>0.65365239294710331</v>
      </c>
      <c r="Z62" s="34">
        <f t="shared" si="149"/>
        <v>0.66786355475763015</v>
      </c>
      <c r="AA62" s="34">
        <f t="shared" si="149"/>
        <v>0.64623243933588759</v>
      </c>
      <c r="AB62" s="34">
        <f t="shared" si="149"/>
        <v>0.63201320132013206</v>
      </c>
      <c r="AC62" s="34">
        <f t="shared" si="149"/>
        <v>0.6428571428571429</v>
      </c>
      <c r="AD62" s="34">
        <f t="shared" si="149"/>
        <v>0.60928961748633881</v>
      </c>
      <c r="AE62" s="34">
        <f t="shared" si="149"/>
        <v>0.6271186440677966</v>
      </c>
      <c r="AF62" s="34">
        <f t="shared" si="149"/>
        <v>0.54377880184331795</v>
      </c>
      <c r="AG62" s="34">
        <f t="shared" si="149"/>
        <v>0.56476683937823835</v>
      </c>
      <c r="AH62" s="34">
        <f t="shared" si="149"/>
        <v>0.56578947368421051</v>
      </c>
      <c r="AI62" s="34">
        <f t="shared" si="149"/>
        <v>0.63309352517985606</v>
      </c>
      <c r="AJ62" s="34">
        <f t="shared" si="149"/>
        <v>0.60869565217391308</v>
      </c>
      <c r="AK62" s="34">
        <f t="shared" si="149"/>
        <v>0.5643564356435643</v>
      </c>
      <c r="AL62" s="34">
        <f t="shared" si="149"/>
        <v>0.53846153846153844</v>
      </c>
      <c r="AM62" s="34">
        <f t="shared" si="149"/>
        <v>0.51515151515151514</v>
      </c>
      <c r="AN62" s="34">
        <f t="shared" si="149"/>
        <v>0.56834532374100721</v>
      </c>
      <c r="AO62" s="34">
        <f t="shared" si="149"/>
        <v>0.586046511627907</v>
      </c>
      <c r="AP62" s="34">
        <f t="shared" si="149"/>
        <v>0.5669781931464174</v>
      </c>
      <c r="AQ62" s="34">
        <f t="shared" si="149"/>
        <v>0.54794520547945202</v>
      </c>
      <c r="AR62" s="34">
        <f t="shared" si="149"/>
        <v>0.58507462686567169</v>
      </c>
      <c r="AS62" s="34">
        <f t="shared" si="149"/>
        <v>0.56543967280163598</v>
      </c>
      <c r="AT62" s="34">
        <f t="shared" si="149"/>
        <v>0.57940536620739669</v>
      </c>
      <c r="AU62" s="74">
        <f t="shared" si="149"/>
        <v>0.60092927207021163</v>
      </c>
      <c r="AV62" s="34">
        <f t="shared" si="149"/>
        <v>0.59772911597729117</v>
      </c>
      <c r="AW62" s="34">
        <f t="shared" si="149"/>
        <v>0.59955506117908786</v>
      </c>
      <c r="AX62" s="34">
        <f t="shared" si="149"/>
        <v>0.61315789473684212</v>
      </c>
      <c r="AY62" s="34">
        <f t="shared" si="149"/>
        <v>0.60176366843033513</v>
      </c>
      <c r="AZ62" s="34">
        <f t="shared" si="149"/>
        <v>0.60703918722786643</v>
      </c>
      <c r="BA62" s="34">
        <f t="shared" si="149"/>
        <v>0.63261888814467515</v>
      </c>
      <c r="BB62" s="34">
        <f t="shared" si="149"/>
        <v>0.62740384615384615</v>
      </c>
      <c r="BC62" s="34">
        <f t="shared" si="149"/>
        <v>0.62340966921119589</v>
      </c>
      <c r="BD62" s="34">
        <f t="shared" si="149"/>
        <v>0.6001320785867591</v>
      </c>
      <c r="BE62" s="34">
        <f t="shared" ref="BE62:BF62" si="150">BE43/BE$44</f>
        <v>0.59447895100069015</v>
      </c>
      <c r="BF62" s="34">
        <f t="shared" si="150"/>
        <v>0.59783899311327471</v>
      </c>
      <c r="BG62" s="34">
        <f t="shared" ref="BG62:BH62" si="151">BG43/BG$44</f>
        <v>0.60524131388592439</v>
      </c>
      <c r="BH62" s="34">
        <f t="shared" si="151"/>
        <v>0.59535519125683056</v>
      </c>
      <c r="BI62" s="34">
        <f t="shared" ref="BI62:BJ62" si="152">BI43/BI$44</f>
        <v>0.57265858372869438</v>
      </c>
      <c r="BJ62" s="34">
        <f t="shared" si="152"/>
        <v>0.5530767344937485</v>
      </c>
      <c r="BK62" s="34">
        <f t="shared" ref="BK62:BL62" si="153">BK43/BK$44</f>
        <v>0.53637611530542206</v>
      </c>
      <c r="BL62" s="34">
        <f t="shared" si="153"/>
        <v>0.51353919239904988</v>
      </c>
      <c r="BM62" s="34">
        <f t="shared" ref="BM62" si="154">BM43/BM$44</f>
        <v>0.50832778147901403</v>
      </c>
    </row>
    <row r="63" spans="1:65" x14ac:dyDescent="0.25">
      <c r="B63" s="28"/>
    </row>
    <row r="64" spans="1:65" x14ac:dyDescent="0.25">
      <c r="A64" s="36" t="s">
        <v>90</v>
      </c>
      <c r="B64" s="37"/>
    </row>
    <row r="65" spans="1:65" x14ac:dyDescent="0.25">
      <c r="A65" s="30" t="s">
        <v>73</v>
      </c>
    </row>
    <row r="66" spans="1:65" x14ac:dyDescent="0.25">
      <c r="B66" s="28" t="s">
        <v>27</v>
      </c>
      <c r="D66" s="33" t="e">
        <f t="shared" ref="D66:D74" si="155">D35/C35-1</f>
        <v>#DIV/0!</v>
      </c>
      <c r="E66" s="33" t="e">
        <f t="shared" ref="E66:BM66" si="156">E35/D35-1</f>
        <v>#DIV/0!</v>
      </c>
      <c r="F66" s="33" t="e">
        <f t="shared" si="156"/>
        <v>#DIV/0!</v>
      </c>
      <c r="G66" s="33" t="e">
        <f t="shared" si="156"/>
        <v>#DIV/0!</v>
      </c>
      <c r="H66" s="33" t="e">
        <f t="shared" si="156"/>
        <v>#DIV/0!</v>
      </c>
      <c r="I66" s="33" t="e">
        <f t="shared" si="156"/>
        <v>#DIV/0!</v>
      </c>
      <c r="J66" s="33" t="e">
        <f t="shared" si="156"/>
        <v>#DIV/0!</v>
      </c>
      <c r="K66" s="33" t="e">
        <f t="shared" si="156"/>
        <v>#DIV/0!</v>
      </c>
      <c r="L66" s="33" t="e">
        <f t="shared" si="156"/>
        <v>#DIV/0!</v>
      </c>
      <c r="M66" s="33" t="e">
        <f t="shared" si="156"/>
        <v>#DIV/0!</v>
      </c>
      <c r="N66" s="33" t="e">
        <f t="shared" si="156"/>
        <v>#DIV/0!</v>
      </c>
      <c r="O66" s="33" t="e">
        <f t="shared" si="156"/>
        <v>#DIV/0!</v>
      </c>
      <c r="P66" s="33" t="e">
        <f t="shared" si="156"/>
        <v>#DIV/0!</v>
      </c>
      <c r="Q66" s="33" t="e">
        <f t="shared" si="156"/>
        <v>#DIV/0!</v>
      </c>
      <c r="R66" s="33" t="e">
        <f t="shared" si="156"/>
        <v>#DIV/0!</v>
      </c>
      <c r="S66" s="33">
        <f t="shared" si="156"/>
        <v>-1</v>
      </c>
      <c r="T66" s="33" t="e">
        <f t="shared" si="156"/>
        <v>#DIV/0!</v>
      </c>
      <c r="U66" s="33" t="e">
        <f t="shared" si="156"/>
        <v>#DIV/0!</v>
      </c>
      <c r="V66" s="33">
        <f t="shared" si="156"/>
        <v>0</v>
      </c>
      <c r="W66" s="33">
        <f t="shared" si="156"/>
        <v>-1</v>
      </c>
      <c r="X66" s="33" t="e">
        <f t="shared" si="156"/>
        <v>#DIV/0!</v>
      </c>
      <c r="Y66" s="33" t="e">
        <f t="shared" si="156"/>
        <v>#DIV/0!</v>
      </c>
      <c r="Z66" s="33" t="e">
        <f t="shared" si="156"/>
        <v>#DIV/0!</v>
      </c>
      <c r="AA66" s="33" t="e">
        <f t="shared" si="156"/>
        <v>#DIV/0!</v>
      </c>
      <c r="AB66" s="33" t="e">
        <f t="shared" si="156"/>
        <v>#DIV/0!</v>
      </c>
      <c r="AC66" s="33" t="e">
        <f t="shared" si="156"/>
        <v>#DIV/0!</v>
      </c>
      <c r="AD66" s="33" t="e">
        <f t="shared" si="156"/>
        <v>#DIV/0!</v>
      </c>
      <c r="AE66" s="33" t="e">
        <f t="shared" si="156"/>
        <v>#DIV/0!</v>
      </c>
      <c r="AF66" s="33" t="e">
        <f t="shared" si="156"/>
        <v>#DIV/0!</v>
      </c>
      <c r="AG66" s="33" t="e">
        <f t="shared" si="156"/>
        <v>#DIV/0!</v>
      </c>
      <c r="AH66" s="33">
        <f t="shared" si="156"/>
        <v>-1</v>
      </c>
      <c r="AI66" s="33" t="e">
        <f t="shared" si="156"/>
        <v>#DIV/0!</v>
      </c>
      <c r="AJ66" s="33" t="e">
        <f t="shared" si="156"/>
        <v>#DIV/0!</v>
      </c>
      <c r="AK66" s="33" t="e">
        <f t="shared" si="156"/>
        <v>#DIV/0!</v>
      </c>
      <c r="AL66" s="33" t="e">
        <f t="shared" si="156"/>
        <v>#DIV/0!</v>
      </c>
      <c r="AM66" s="33" t="e">
        <f t="shared" si="156"/>
        <v>#DIV/0!</v>
      </c>
      <c r="AN66" s="33" t="e">
        <f t="shared" si="156"/>
        <v>#DIV/0!</v>
      </c>
      <c r="AO66" s="33" t="e">
        <f t="shared" si="156"/>
        <v>#DIV/0!</v>
      </c>
      <c r="AP66" s="33" t="e">
        <f t="shared" si="156"/>
        <v>#DIV/0!</v>
      </c>
      <c r="AQ66" s="33" t="e">
        <f t="shared" si="156"/>
        <v>#DIV/0!</v>
      </c>
      <c r="AR66" s="33" t="e">
        <f t="shared" si="156"/>
        <v>#DIV/0!</v>
      </c>
      <c r="AS66" s="33" t="e">
        <f t="shared" si="156"/>
        <v>#DIV/0!</v>
      </c>
      <c r="AT66" s="33" t="e">
        <f t="shared" si="156"/>
        <v>#DIV/0!</v>
      </c>
      <c r="AU66" s="59" t="e">
        <f t="shared" si="156"/>
        <v>#DIV/0!</v>
      </c>
      <c r="AV66" s="33" t="e">
        <f t="shared" si="156"/>
        <v>#DIV/0!</v>
      </c>
      <c r="AW66" s="33" t="e">
        <f t="shared" si="156"/>
        <v>#DIV/0!</v>
      </c>
      <c r="AX66" s="33" t="e">
        <f t="shared" si="156"/>
        <v>#DIV/0!</v>
      </c>
      <c r="AY66" s="33" t="e">
        <f t="shared" si="156"/>
        <v>#DIV/0!</v>
      </c>
      <c r="AZ66" s="33" t="e">
        <f t="shared" si="156"/>
        <v>#DIV/0!</v>
      </c>
      <c r="BA66" s="33" t="e">
        <f t="shared" si="156"/>
        <v>#DIV/0!</v>
      </c>
      <c r="BB66" s="33" t="e">
        <f t="shared" si="156"/>
        <v>#DIV/0!</v>
      </c>
      <c r="BC66" s="33" t="e">
        <f t="shared" si="156"/>
        <v>#DIV/0!</v>
      </c>
      <c r="BD66" s="33" t="e">
        <f t="shared" si="156"/>
        <v>#DIV/0!</v>
      </c>
      <c r="BE66" s="33">
        <f t="shared" si="156"/>
        <v>-1</v>
      </c>
      <c r="BF66" s="33" t="e">
        <f t="shared" si="156"/>
        <v>#DIV/0!</v>
      </c>
      <c r="BG66" s="33" t="e">
        <f t="shared" si="156"/>
        <v>#DIV/0!</v>
      </c>
      <c r="BH66" s="33" t="e">
        <f t="shared" si="156"/>
        <v>#DIV/0!</v>
      </c>
      <c r="BI66" s="33" t="e">
        <f t="shared" si="156"/>
        <v>#DIV/0!</v>
      </c>
      <c r="BJ66" s="33" t="e">
        <f t="shared" si="156"/>
        <v>#DIV/0!</v>
      </c>
      <c r="BK66" s="33" t="e">
        <f t="shared" si="156"/>
        <v>#DIV/0!</v>
      </c>
      <c r="BL66" s="33" t="e">
        <f t="shared" si="156"/>
        <v>#DIV/0!</v>
      </c>
      <c r="BM66" s="33" t="e">
        <f t="shared" si="156"/>
        <v>#DIV/0!</v>
      </c>
    </row>
    <row r="67" spans="1:65" x14ac:dyDescent="0.25">
      <c r="B67" s="29" t="s">
        <v>28</v>
      </c>
      <c r="D67" s="33" t="e">
        <f t="shared" si="155"/>
        <v>#DIV/0!</v>
      </c>
      <c r="E67" s="33" t="e">
        <f t="shared" ref="E67:BM67" si="157">E36/D36-1</f>
        <v>#DIV/0!</v>
      </c>
      <c r="F67" s="33" t="e">
        <f t="shared" si="157"/>
        <v>#DIV/0!</v>
      </c>
      <c r="G67" s="33" t="e">
        <f t="shared" si="157"/>
        <v>#DIV/0!</v>
      </c>
      <c r="H67" s="33" t="e">
        <f t="shared" si="157"/>
        <v>#DIV/0!</v>
      </c>
      <c r="I67" s="33" t="e">
        <f t="shared" si="157"/>
        <v>#DIV/0!</v>
      </c>
      <c r="J67" s="33" t="e">
        <f t="shared" si="157"/>
        <v>#DIV/0!</v>
      </c>
      <c r="K67" s="33" t="e">
        <f t="shared" si="157"/>
        <v>#DIV/0!</v>
      </c>
      <c r="L67" s="33" t="e">
        <f t="shared" si="157"/>
        <v>#DIV/0!</v>
      </c>
      <c r="M67" s="33" t="e">
        <f t="shared" si="157"/>
        <v>#DIV/0!</v>
      </c>
      <c r="N67" s="33" t="e">
        <f t="shared" si="157"/>
        <v>#DIV/0!</v>
      </c>
      <c r="O67" s="33" t="e">
        <f t="shared" si="157"/>
        <v>#DIV/0!</v>
      </c>
      <c r="P67" s="33" t="e">
        <f t="shared" si="157"/>
        <v>#DIV/0!</v>
      </c>
      <c r="Q67" s="33">
        <f t="shared" si="157"/>
        <v>0</v>
      </c>
      <c r="R67" s="33">
        <f t="shared" si="157"/>
        <v>-0.33333333333333337</v>
      </c>
      <c r="S67" s="33">
        <f t="shared" si="157"/>
        <v>-1</v>
      </c>
      <c r="T67" s="33" t="e">
        <f t="shared" si="157"/>
        <v>#DIV/0!</v>
      </c>
      <c r="U67" s="33">
        <f t="shared" si="157"/>
        <v>-1</v>
      </c>
      <c r="V67" s="33" t="e">
        <f t="shared" si="157"/>
        <v>#DIV/0!</v>
      </c>
      <c r="W67" s="33">
        <f t="shared" si="157"/>
        <v>-1</v>
      </c>
      <c r="X67" s="33" t="e">
        <f t="shared" si="157"/>
        <v>#DIV/0!</v>
      </c>
      <c r="Y67" s="33">
        <f t="shared" si="157"/>
        <v>0</v>
      </c>
      <c r="Z67" s="33">
        <f t="shared" si="157"/>
        <v>-1</v>
      </c>
      <c r="AA67" s="33" t="e">
        <f t="shared" si="157"/>
        <v>#DIV/0!</v>
      </c>
      <c r="AB67" s="33" t="e">
        <f t="shared" si="157"/>
        <v>#DIV/0!</v>
      </c>
      <c r="AC67" s="33" t="e">
        <f t="shared" si="157"/>
        <v>#DIV/0!</v>
      </c>
      <c r="AD67" s="33" t="e">
        <f t="shared" si="157"/>
        <v>#DIV/0!</v>
      </c>
      <c r="AE67" s="33" t="e">
        <f t="shared" si="157"/>
        <v>#DIV/0!</v>
      </c>
      <c r="AF67" s="33" t="e">
        <f t="shared" si="157"/>
        <v>#DIV/0!</v>
      </c>
      <c r="AG67" s="33" t="e">
        <f t="shared" si="157"/>
        <v>#DIV/0!</v>
      </c>
      <c r="AH67" s="33" t="e">
        <f t="shared" si="157"/>
        <v>#DIV/0!</v>
      </c>
      <c r="AI67" s="33" t="e">
        <f t="shared" si="157"/>
        <v>#DIV/0!</v>
      </c>
      <c r="AJ67" s="33" t="e">
        <f t="shared" si="157"/>
        <v>#DIV/0!</v>
      </c>
      <c r="AK67" s="33" t="e">
        <f t="shared" si="157"/>
        <v>#DIV/0!</v>
      </c>
      <c r="AL67" s="33" t="e">
        <f t="shared" si="157"/>
        <v>#DIV/0!</v>
      </c>
      <c r="AM67" s="33" t="e">
        <f t="shared" si="157"/>
        <v>#DIV/0!</v>
      </c>
      <c r="AN67" s="33" t="e">
        <f t="shared" si="157"/>
        <v>#DIV/0!</v>
      </c>
      <c r="AO67" s="33" t="e">
        <f t="shared" si="157"/>
        <v>#DIV/0!</v>
      </c>
      <c r="AP67" s="33" t="e">
        <f t="shared" si="157"/>
        <v>#DIV/0!</v>
      </c>
      <c r="AQ67" s="33" t="e">
        <f t="shared" si="157"/>
        <v>#DIV/0!</v>
      </c>
      <c r="AR67" s="33" t="e">
        <f t="shared" si="157"/>
        <v>#DIV/0!</v>
      </c>
      <c r="AS67" s="33" t="e">
        <f t="shared" si="157"/>
        <v>#DIV/0!</v>
      </c>
      <c r="AT67" s="33" t="e">
        <f t="shared" si="157"/>
        <v>#DIV/0!</v>
      </c>
      <c r="AU67" s="59" t="e">
        <f t="shared" si="157"/>
        <v>#DIV/0!</v>
      </c>
      <c r="AV67" s="33" t="e">
        <f t="shared" si="157"/>
        <v>#DIV/0!</v>
      </c>
      <c r="AW67" s="33" t="e">
        <f t="shared" si="157"/>
        <v>#DIV/0!</v>
      </c>
      <c r="AX67" s="33" t="e">
        <f t="shared" si="157"/>
        <v>#DIV/0!</v>
      </c>
      <c r="AY67" s="33">
        <f t="shared" si="157"/>
        <v>-1</v>
      </c>
      <c r="AZ67" s="33" t="e">
        <f t="shared" si="157"/>
        <v>#DIV/0!</v>
      </c>
      <c r="BA67" s="33">
        <f t="shared" si="157"/>
        <v>-1</v>
      </c>
      <c r="BB67" s="33" t="e">
        <f t="shared" si="157"/>
        <v>#DIV/0!</v>
      </c>
      <c r="BC67" s="33" t="e">
        <f t="shared" si="157"/>
        <v>#DIV/0!</v>
      </c>
      <c r="BD67" s="33" t="e">
        <f t="shared" si="157"/>
        <v>#DIV/0!</v>
      </c>
      <c r="BE67" s="33">
        <f t="shared" si="157"/>
        <v>-1</v>
      </c>
      <c r="BF67" s="33" t="e">
        <f t="shared" si="157"/>
        <v>#DIV/0!</v>
      </c>
      <c r="BG67" s="33">
        <f t="shared" si="157"/>
        <v>-1</v>
      </c>
      <c r="BH67" s="33" t="e">
        <f t="shared" si="157"/>
        <v>#DIV/0!</v>
      </c>
      <c r="BI67" s="33">
        <f t="shared" si="157"/>
        <v>-0.66666666666666674</v>
      </c>
      <c r="BJ67" s="33">
        <f t="shared" si="157"/>
        <v>-1</v>
      </c>
      <c r="BK67" s="33" t="e">
        <f t="shared" si="157"/>
        <v>#DIV/0!</v>
      </c>
      <c r="BL67" s="33">
        <f t="shared" si="157"/>
        <v>0</v>
      </c>
      <c r="BM67" s="33">
        <f t="shared" si="157"/>
        <v>0</v>
      </c>
    </row>
    <row r="68" spans="1:65" x14ac:dyDescent="0.25">
      <c r="B68" s="28" t="s">
        <v>29</v>
      </c>
      <c r="D68" s="33" t="e">
        <f t="shared" si="155"/>
        <v>#DIV/0!</v>
      </c>
      <c r="E68" s="33" t="e">
        <f t="shared" ref="E68:BM68" si="158">E37/D37-1</f>
        <v>#DIV/0!</v>
      </c>
      <c r="F68" s="33" t="e">
        <f t="shared" si="158"/>
        <v>#DIV/0!</v>
      </c>
      <c r="G68" s="33" t="e">
        <f t="shared" si="158"/>
        <v>#DIV/0!</v>
      </c>
      <c r="H68" s="33" t="e">
        <f t="shared" si="158"/>
        <v>#DIV/0!</v>
      </c>
      <c r="I68" s="33" t="e">
        <f t="shared" si="158"/>
        <v>#DIV/0!</v>
      </c>
      <c r="J68" s="33" t="e">
        <f t="shared" si="158"/>
        <v>#DIV/0!</v>
      </c>
      <c r="K68" s="33" t="e">
        <f t="shared" si="158"/>
        <v>#DIV/0!</v>
      </c>
      <c r="L68" s="33" t="e">
        <f t="shared" si="158"/>
        <v>#DIV/0!</v>
      </c>
      <c r="M68" s="33" t="e">
        <f t="shared" si="158"/>
        <v>#DIV/0!</v>
      </c>
      <c r="N68" s="33" t="e">
        <f t="shared" si="158"/>
        <v>#DIV/0!</v>
      </c>
      <c r="O68" s="33" t="e">
        <f t="shared" si="158"/>
        <v>#DIV/0!</v>
      </c>
      <c r="P68" s="33">
        <f t="shared" si="158"/>
        <v>7</v>
      </c>
      <c r="Q68" s="33">
        <f t="shared" si="158"/>
        <v>0.625</v>
      </c>
      <c r="R68" s="33">
        <f t="shared" si="158"/>
        <v>-0.15384615384615385</v>
      </c>
      <c r="S68" s="33">
        <f t="shared" si="158"/>
        <v>0.18181818181818188</v>
      </c>
      <c r="T68" s="33">
        <f t="shared" si="158"/>
        <v>-0.69230769230769229</v>
      </c>
      <c r="U68" s="33">
        <f t="shared" si="158"/>
        <v>0.75</v>
      </c>
      <c r="V68" s="33">
        <f t="shared" si="158"/>
        <v>0</v>
      </c>
      <c r="W68" s="33">
        <f t="shared" si="158"/>
        <v>-0.5714285714285714</v>
      </c>
      <c r="X68" s="33">
        <f t="shared" si="158"/>
        <v>-0.33333333333333337</v>
      </c>
      <c r="Y68" s="33">
        <f t="shared" si="158"/>
        <v>-0.5</v>
      </c>
      <c r="Z68" s="33">
        <f t="shared" si="158"/>
        <v>0</v>
      </c>
      <c r="AA68" s="33">
        <f t="shared" si="158"/>
        <v>1</v>
      </c>
      <c r="AB68" s="33">
        <f t="shared" si="158"/>
        <v>-1</v>
      </c>
      <c r="AC68" s="33" t="e">
        <f t="shared" si="158"/>
        <v>#DIV/0!</v>
      </c>
      <c r="AD68" s="33" t="e">
        <f t="shared" si="158"/>
        <v>#DIV/0!</v>
      </c>
      <c r="AE68" s="33">
        <f t="shared" si="158"/>
        <v>-1</v>
      </c>
      <c r="AF68" s="33" t="e">
        <f t="shared" si="158"/>
        <v>#DIV/0!</v>
      </c>
      <c r="AG68" s="33" t="e">
        <f t="shared" si="158"/>
        <v>#DIV/0!</v>
      </c>
      <c r="AH68" s="33" t="e">
        <f t="shared" si="158"/>
        <v>#DIV/0!</v>
      </c>
      <c r="AI68" s="33" t="e">
        <f t="shared" si="158"/>
        <v>#DIV/0!</v>
      </c>
      <c r="AJ68" s="33" t="e">
        <f t="shared" si="158"/>
        <v>#DIV/0!</v>
      </c>
      <c r="AK68" s="33" t="e">
        <f t="shared" si="158"/>
        <v>#DIV/0!</v>
      </c>
      <c r="AL68" s="33" t="e">
        <f t="shared" si="158"/>
        <v>#DIV/0!</v>
      </c>
      <c r="AM68" s="33" t="e">
        <f t="shared" si="158"/>
        <v>#DIV/0!</v>
      </c>
      <c r="AN68" s="33" t="e">
        <f t="shared" si="158"/>
        <v>#DIV/0!</v>
      </c>
      <c r="AO68" s="33" t="e">
        <f t="shared" si="158"/>
        <v>#DIV/0!</v>
      </c>
      <c r="AP68" s="33" t="e">
        <f t="shared" si="158"/>
        <v>#DIV/0!</v>
      </c>
      <c r="AQ68" s="33" t="e">
        <f t="shared" si="158"/>
        <v>#DIV/0!</v>
      </c>
      <c r="AR68" s="33">
        <f t="shared" si="158"/>
        <v>0</v>
      </c>
      <c r="AS68" s="33">
        <f t="shared" si="158"/>
        <v>-1</v>
      </c>
      <c r="AT68" s="33" t="e">
        <f t="shared" si="158"/>
        <v>#DIV/0!</v>
      </c>
      <c r="AU68" s="59">
        <f t="shared" si="158"/>
        <v>3</v>
      </c>
      <c r="AV68" s="33">
        <f t="shared" si="158"/>
        <v>-0.25</v>
      </c>
      <c r="AW68" s="33">
        <f t="shared" si="158"/>
        <v>-0.33333333333333337</v>
      </c>
      <c r="AX68" s="33">
        <f t="shared" si="158"/>
        <v>0.5</v>
      </c>
      <c r="AY68" s="33">
        <f t="shared" si="158"/>
        <v>0.33333333333333326</v>
      </c>
      <c r="AZ68" s="33">
        <f t="shared" si="158"/>
        <v>-0.25</v>
      </c>
      <c r="BA68" s="33">
        <f t="shared" si="158"/>
        <v>-0.66666666666666674</v>
      </c>
      <c r="BB68" s="33">
        <f t="shared" si="158"/>
        <v>0</v>
      </c>
      <c r="BC68" s="33">
        <f t="shared" si="158"/>
        <v>5</v>
      </c>
      <c r="BD68" s="33">
        <f t="shared" si="158"/>
        <v>0.16666666666666674</v>
      </c>
      <c r="BE68" s="33">
        <f t="shared" si="158"/>
        <v>0.14285714285714279</v>
      </c>
      <c r="BF68" s="33">
        <f t="shared" si="158"/>
        <v>0.125</v>
      </c>
      <c r="BG68" s="33">
        <f t="shared" si="158"/>
        <v>-0.44444444444444442</v>
      </c>
      <c r="BH68" s="33">
        <f t="shared" si="158"/>
        <v>1.2000000000000002</v>
      </c>
      <c r="BI68" s="33">
        <f t="shared" si="158"/>
        <v>-0.27272727272727271</v>
      </c>
      <c r="BJ68" s="33">
        <f t="shared" si="158"/>
        <v>0</v>
      </c>
      <c r="BK68" s="33">
        <f t="shared" si="158"/>
        <v>0</v>
      </c>
      <c r="BL68" s="33">
        <f t="shared" si="158"/>
        <v>-0.375</v>
      </c>
      <c r="BM68" s="33">
        <f t="shared" si="158"/>
        <v>-0.6</v>
      </c>
    </row>
    <row r="69" spans="1:65" x14ac:dyDescent="0.25">
      <c r="B69" s="28" t="s">
        <v>30</v>
      </c>
      <c r="D69" s="33" t="e">
        <f t="shared" si="155"/>
        <v>#DIV/0!</v>
      </c>
      <c r="E69" s="33" t="e">
        <f t="shared" ref="E69:BM69" si="159">E38/D38-1</f>
        <v>#DIV/0!</v>
      </c>
      <c r="F69" s="33" t="e">
        <f t="shared" si="159"/>
        <v>#DIV/0!</v>
      </c>
      <c r="G69" s="33" t="e">
        <f t="shared" si="159"/>
        <v>#DIV/0!</v>
      </c>
      <c r="H69" s="33" t="e">
        <f t="shared" si="159"/>
        <v>#DIV/0!</v>
      </c>
      <c r="I69" s="33" t="e">
        <f t="shared" si="159"/>
        <v>#DIV/0!</v>
      </c>
      <c r="J69" s="33" t="e">
        <f t="shared" si="159"/>
        <v>#DIV/0!</v>
      </c>
      <c r="K69" s="33" t="e">
        <f t="shared" si="159"/>
        <v>#DIV/0!</v>
      </c>
      <c r="L69" s="33" t="e">
        <f t="shared" si="159"/>
        <v>#DIV/0!</v>
      </c>
      <c r="M69" s="33" t="e">
        <f t="shared" si="159"/>
        <v>#DIV/0!</v>
      </c>
      <c r="N69" s="33" t="e">
        <f t="shared" si="159"/>
        <v>#DIV/0!</v>
      </c>
      <c r="O69" s="33" t="e">
        <f t="shared" si="159"/>
        <v>#DIV/0!</v>
      </c>
      <c r="P69" s="33">
        <f t="shared" si="159"/>
        <v>2</v>
      </c>
      <c r="Q69" s="33">
        <f t="shared" si="159"/>
        <v>0.23809523809523814</v>
      </c>
      <c r="R69" s="33">
        <f t="shared" si="159"/>
        <v>0.53846153846153855</v>
      </c>
      <c r="S69" s="33">
        <f t="shared" si="159"/>
        <v>-7.4999999999999956E-2</v>
      </c>
      <c r="T69" s="33">
        <f t="shared" si="159"/>
        <v>-0.35135135135135132</v>
      </c>
      <c r="U69" s="33">
        <f t="shared" si="159"/>
        <v>-0.375</v>
      </c>
      <c r="V69" s="33">
        <f t="shared" si="159"/>
        <v>-0.26666666666666672</v>
      </c>
      <c r="W69" s="33">
        <f t="shared" si="159"/>
        <v>-0.27272727272727271</v>
      </c>
      <c r="X69" s="33">
        <f t="shared" si="159"/>
        <v>-0.75</v>
      </c>
      <c r="Y69" s="33">
        <f t="shared" si="159"/>
        <v>3</v>
      </c>
      <c r="Z69" s="33">
        <f t="shared" si="159"/>
        <v>-0.625</v>
      </c>
      <c r="AA69" s="33">
        <f t="shared" si="159"/>
        <v>0.33333333333333326</v>
      </c>
      <c r="AB69" s="33">
        <f t="shared" si="159"/>
        <v>-1</v>
      </c>
      <c r="AC69" s="33" t="e">
        <f t="shared" si="159"/>
        <v>#DIV/0!</v>
      </c>
      <c r="AD69" s="33">
        <f t="shared" si="159"/>
        <v>-0.5</v>
      </c>
      <c r="AE69" s="33">
        <f t="shared" si="159"/>
        <v>0</v>
      </c>
      <c r="AF69" s="33">
        <f t="shared" si="159"/>
        <v>0</v>
      </c>
      <c r="AG69" s="33">
        <f t="shared" si="159"/>
        <v>0</v>
      </c>
      <c r="AH69" s="33">
        <f t="shared" si="159"/>
        <v>-1</v>
      </c>
      <c r="AI69" s="33" t="e">
        <f t="shared" si="159"/>
        <v>#DIV/0!</v>
      </c>
      <c r="AJ69" s="33">
        <f t="shared" si="159"/>
        <v>-1</v>
      </c>
      <c r="AK69" s="33" t="e">
        <f t="shared" si="159"/>
        <v>#DIV/0!</v>
      </c>
      <c r="AL69" s="33">
        <f t="shared" si="159"/>
        <v>-1</v>
      </c>
      <c r="AM69" s="33" t="e">
        <f t="shared" si="159"/>
        <v>#DIV/0!</v>
      </c>
      <c r="AN69" s="33">
        <f t="shared" si="159"/>
        <v>0</v>
      </c>
      <c r="AO69" s="33">
        <f t="shared" si="159"/>
        <v>-0.66666666666666674</v>
      </c>
      <c r="AP69" s="33">
        <f t="shared" si="159"/>
        <v>0</v>
      </c>
      <c r="AQ69" s="33">
        <f t="shared" si="159"/>
        <v>1</v>
      </c>
      <c r="AR69" s="33">
        <f t="shared" si="159"/>
        <v>0.5</v>
      </c>
      <c r="AS69" s="33">
        <f t="shared" si="159"/>
        <v>1</v>
      </c>
      <c r="AT69" s="33">
        <f t="shared" si="159"/>
        <v>-0.16666666666666663</v>
      </c>
      <c r="AU69" s="59">
        <f t="shared" si="159"/>
        <v>-0.8</v>
      </c>
      <c r="AV69" s="33">
        <f t="shared" si="159"/>
        <v>5</v>
      </c>
      <c r="AW69" s="33">
        <f t="shared" si="159"/>
        <v>0.66666666666666674</v>
      </c>
      <c r="AX69" s="33">
        <f t="shared" si="159"/>
        <v>0.19999999999999996</v>
      </c>
      <c r="AY69" s="33">
        <f t="shared" si="159"/>
        <v>0</v>
      </c>
      <c r="AZ69" s="33">
        <f t="shared" si="159"/>
        <v>-0.33333333333333337</v>
      </c>
      <c r="BA69" s="33">
        <f t="shared" si="159"/>
        <v>-0.125</v>
      </c>
      <c r="BB69" s="33">
        <f t="shared" si="159"/>
        <v>0.14285714285714279</v>
      </c>
      <c r="BC69" s="33">
        <f t="shared" si="159"/>
        <v>0.125</v>
      </c>
      <c r="BD69" s="33">
        <f t="shared" si="159"/>
        <v>2</v>
      </c>
      <c r="BE69" s="33">
        <f t="shared" si="159"/>
        <v>0.44444444444444442</v>
      </c>
      <c r="BF69" s="33">
        <f t="shared" si="159"/>
        <v>-0.10256410256410253</v>
      </c>
      <c r="BG69" s="33">
        <f t="shared" si="159"/>
        <v>0.4285714285714286</v>
      </c>
      <c r="BH69" s="33">
        <f t="shared" si="159"/>
        <v>-0.19999999999999996</v>
      </c>
      <c r="BI69" s="33">
        <f t="shared" si="159"/>
        <v>-0.15000000000000002</v>
      </c>
      <c r="BJ69" s="33">
        <f t="shared" si="159"/>
        <v>-0.29411764705882348</v>
      </c>
      <c r="BK69" s="33">
        <f t="shared" si="159"/>
        <v>-0.29166666666666663</v>
      </c>
      <c r="BL69" s="33">
        <f t="shared" si="159"/>
        <v>0.17647058823529416</v>
      </c>
      <c r="BM69" s="33">
        <f t="shared" si="159"/>
        <v>-0.44999999999999996</v>
      </c>
    </row>
    <row r="70" spans="1:65" x14ac:dyDescent="0.25">
      <c r="B70" s="28" t="s">
        <v>31</v>
      </c>
      <c r="D70" s="33" t="e">
        <f t="shared" si="155"/>
        <v>#DIV/0!</v>
      </c>
      <c r="E70" s="33" t="e">
        <f t="shared" ref="E70:BM70" si="160">E39/D39-1</f>
        <v>#DIV/0!</v>
      </c>
      <c r="F70" s="33" t="e">
        <f t="shared" si="160"/>
        <v>#DIV/0!</v>
      </c>
      <c r="G70" s="33" t="e">
        <f t="shared" si="160"/>
        <v>#DIV/0!</v>
      </c>
      <c r="H70" s="33" t="e">
        <f t="shared" si="160"/>
        <v>#DIV/0!</v>
      </c>
      <c r="I70" s="33" t="e">
        <f t="shared" si="160"/>
        <v>#DIV/0!</v>
      </c>
      <c r="J70" s="33" t="e">
        <f t="shared" si="160"/>
        <v>#DIV/0!</v>
      </c>
      <c r="K70" s="33" t="e">
        <f t="shared" si="160"/>
        <v>#DIV/0!</v>
      </c>
      <c r="L70" s="33" t="e">
        <f t="shared" si="160"/>
        <v>#DIV/0!</v>
      </c>
      <c r="M70" s="33" t="e">
        <f t="shared" si="160"/>
        <v>#DIV/0!</v>
      </c>
      <c r="N70" s="33" t="e">
        <f t="shared" si="160"/>
        <v>#DIV/0!</v>
      </c>
      <c r="O70" s="33">
        <f t="shared" si="160"/>
        <v>7</v>
      </c>
      <c r="P70" s="33">
        <f t="shared" si="160"/>
        <v>5.625</v>
      </c>
      <c r="Q70" s="33">
        <f t="shared" si="160"/>
        <v>1.0188679245283021</v>
      </c>
      <c r="R70" s="33">
        <f t="shared" si="160"/>
        <v>0.16822429906542058</v>
      </c>
      <c r="S70" s="33">
        <f t="shared" si="160"/>
        <v>8.0000000000000071E-2</v>
      </c>
      <c r="T70" s="33">
        <f t="shared" si="160"/>
        <v>-0.41481481481481486</v>
      </c>
      <c r="U70" s="33">
        <f t="shared" si="160"/>
        <v>-0.44303797468354433</v>
      </c>
      <c r="V70" s="33">
        <f t="shared" si="160"/>
        <v>-0.11363636363636365</v>
      </c>
      <c r="W70" s="33">
        <f t="shared" si="160"/>
        <v>-2.5641025641025661E-2</v>
      </c>
      <c r="X70" s="33">
        <f t="shared" si="160"/>
        <v>-0.65789473684210531</v>
      </c>
      <c r="Y70" s="33">
        <f t="shared" si="160"/>
        <v>0.23076923076923084</v>
      </c>
      <c r="Z70" s="33">
        <f t="shared" si="160"/>
        <v>-0.1875</v>
      </c>
      <c r="AA70" s="33">
        <f t="shared" si="160"/>
        <v>-7.6923076923076872E-2</v>
      </c>
      <c r="AB70" s="33">
        <f t="shared" si="160"/>
        <v>-0.41666666666666663</v>
      </c>
      <c r="AC70" s="33">
        <f t="shared" si="160"/>
        <v>0.71428571428571419</v>
      </c>
      <c r="AD70" s="33">
        <f t="shared" si="160"/>
        <v>-0.75</v>
      </c>
      <c r="AE70" s="33">
        <f t="shared" si="160"/>
        <v>2</v>
      </c>
      <c r="AF70" s="33">
        <f t="shared" si="160"/>
        <v>-0.55555555555555558</v>
      </c>
      <c r="AG70" s="33">
        <f t="shared" si="160"/>
        <v>0.25</v>
      </c>
      <c r="AH70" s="33">
        <f t="shared" si="160"/>
        <v>-0.6</v>
      </c>
      <c r="AI70" s="33">
        <f t="shared" si="160"/>
        <v>0.5</v>
      </c>
      <c r="AJ70" s="33">
        <f t="shared" si="160"/>
        <v>0</v>
      </c>
      <c r="AK70" s="33">
        <f t="shared" si="160"/>
        <v>0.33333333333333326</v>
      </c>
      <c r="AL70" s="33">
        <f t="shared" si="160"/>
        <v>-1</v>
      </c>
      <c r="AM70" s="33" t="e">
        <f t="shared" si="160"/>
        <v>#DIV/0!</v>
      </c>
      <c r="AN70" s="33">
        <f t="shared" si="160"/>
        <v>-0.33333333333333337</v>
      </c>
      <c r="AO70" s="33">
        <f t="shared" si="160"/>
        <v>0.5</v>
      </c>
      <c r="AP70" s="33">
        <f t="shared" si="160"/>
        <v>1</v>
      </c>
      <c r="AQ70" s="33">
        <f t="shared" si="160"/>
        <v>0.16666666666666674</v>
      </c>
      <c r="AR70" s="33">
        <f t="shared" si="160"/>
        <v>0.14285714285714279</v>
      </c>
      <c r="AS70" s="33">
        <f t="shared" si="160"/>
        <v>0.625</v>
      </c>
      <c r="AT70" s="33">
        <f t="shared" si="160"/>
        <v>0.15384615384615374</v>
      </c>
      <c r="AU70" s="59">
        <f t="shared" si="160"/>
        <v>0.53333333333333344</v>
      </c>
      <c r="AV70" s="33">
        <f t="shared" si="160"/>
        <v>0.21739130434782616</v>
      </c>
      <c r="AW70" s="33">
        <f t="shared" si="160"/>
        <v>0</v>
      </c>
      <c r="AX70" s="33">
        <f t="shared" si="160"/>
        <v>3.5714285714285809E-2</v>
      </c>
      <c r="AY70" s="33">
        <f t="shared" si="160"/>
        <v>0.13793103448275867</v>
      </c>
      <c r="AZ70" s="33">
        <f t="shared" si="160"/>
        <v>-9.0909090909090939E-2</v>
      </c>
      <c r="BA70" s="33">
        <f t="shared" si="160"/>
        <v>0.16666666666666674</v>
      </c>
      <c r="BB70" s="33">
        <f t="shared" si="160"/>
        <v>-5.7142857142857162E-2</v>
      </c>
      <c r="BC70" s="33">
        <f t="shared" si="160"/>
        <v>-3.0303030303030276E-2</v>
      </c>
      <c r="BD70" s="33">
        <f t="shared" si="160"/>
        <v>1.46875</v>
      </c>
      <c r="BE70" s="33">
        <f t="shared" si="160"/>
        <v>0.50632911392405067</v>
      </c>
      <c r="BF70" s="33">
        <f t="shared" si="160"/>
        <v>0.13445378151260501</v>
      </c>
      <c r="BG70" s="33">
        <f t="shared" si="160"/>
        <v>-8.1481481481481488E-2</v>
      </c>
      <c r="BH70" s="33">
        <f t="shared" si="160"/>
        <v>8.870967741935476E-2</v>
      </c>
      <c r="BI70" s="33">
        <f t="shared" si="160"/>
        <v>-0.31111111111111112</v>
      </c>
      <c r="BJ70" s="33">
        <f t="shared" si="160"/>
        <v>-0.22580645161290325</v>
      </c>
      <c r="BK70" s="33">
        <f t="shared" si="160"/>
        <v>-0.27777777777777779</v>
      </c>
      <c r="BL70" s="33">
        <f t="shared" si="160"/>
        <v>-3.8461538461538436E-2</v>
      </c>
      <c r="BM70" s="33">
        <f t="shared" si="160"/>
        <v>-0.38</v>
      </c>
    </row>
    <row r="71" spans="1:65" x14ac:dyDescent="0.25">
      <c r="B71" s="28" t="s">
        <v>32</v>
      </c>
      <c r="D71" s="33" t="e">
        <f t="shared" si="155"/>
        <v>#DIV/0!</v>
      </c>
      <c r="E71" s="33" t="e">
        <f t="shared" ref="E71:BM71" si="161">E40/D40-1</f>
        <v>#DIV/0!</v>
      </c>
      <c r="F71" s="33" t="e">
        <f t="shared" si="161"/>
        <v>#DIV/0!</v>
      </c>
      <c r="G71" s="33" t="e">
        <f t="shared" si="161"/>
        <v>#DIV/0!</v>
      </c>
      <c r="H71" s="33" t="e">
        <f t="shared" si="161"/>
        <v>#DIV/0!</v>
      </c>
      <c r="I71" s="33" t="e">
        <f t="shared" si="161"/>
        <v>#DIV/0!</v>
      </c>
      <c r="J71" s="33" t="e">
        <f t="shared" si="161"/>
        <v>#DIV/0!</v>
      </c>
      <c r="K71" s="33" t="e">
        <f t="shared" si="161"/>
        <v>#DIV/0!</v>
      </c>
      <c r="L71" s="33" t="e">
        <f t="shared" si="161"/>
        <v>#DIV/0!</v>
      </c>
      <c r="M71" s="33" t="e">
        <f t="shared" si="161"/>
        <v>#DIV/0!</v>
      </c>
      <c r="N71" s="33" t="e">
        <f t="shared" si="161"/>
        <v>#DIV/0!</v>
      </c>
      <c r="O71" s="33">
        <f t="shared" si="161"/>
        <v>5.25</v>
      </c>
      <c r="P71" s="33">
        <f t="shared" si="161"/>
        <v>7.0399999999999991</v>
      </c>
      <c r="Q71" s="33">
        <f t="shared" si="161"/>
        <v>0.6616915422885572</v>
      </c>
      <c r="R71" s="33">
        <f t="shared" si="161"/>
        <v>0.4281437125748504</v>
      </c>
      <c r="S71" s="33">
        <f t="shared" si="161"/>
        <v>-0.20545073375262057</v>
      </c>
      <c r="T71" s="33">
        <f t="shared" si="161"/>
        <v>-0.31926121372031657</v>
      </c>
      <c r="U71" s="33">
        <f t="shared" si="161"/>
        <v>-0.39534883720930236</v>
      </c>
      <c r="V71" s="33">
        <f t="shared" si="161"/>
        <v>-0.23717948717948723</v>
      </c>
      <c r="W71" s="33">
        <f t="shared" si="161"/>
        <v>-0.21848739495798319</v>
      </c>
      <c r="X71" s="33">
        <f t="shared" si="161"/>
        <v>-0.36559139784946237</v>
      </c>
      <c r="Y71" s="33">
        <f t="shared" si="161"/>
        <v>0.11864406779661008</v>
      </c>
      <c r="Z71" s="33">
        <f t="shared" si="161"/>
        <v>-0.34848484848484851</v>
      </c>
      <c r="AA71" s="33">
        <f t="shared" si="161"/>
        <v>-0.30232558139534882</v>
      </c>
      <c r="AB71" s="33">
        <f t="shared" si="161"/>
        <v>-0.19999999999999996</v>
      </c>
      <c r="AC71" s="33">
        <f t="shared" si="161"/>
        <v>-0.125</v>
      </c>
      <c r="AD71" s="33">
        <f t="shared" si="161"/>
        <v>-0.38095238095238093</v>
      </c>
      <c r="AE71" s="33">
        <f t="shared" si="161"/>
        <v>-7.6923076923076872E-2</v>
      </c>
      <c r="AF71" s="33">
        <f t="shared" si="161"/>
        <v>0.5</v>
      </c>
      <c r="AG71" s="33">
        <f t="shared" si="161"/>
        <v>-0.5</v>
      </c>
      <c r="AH71" s="33">
        <f t="shared" si="161"/>
        <v>-0.11111111111111116</v>
      </c>
      <c r="AI71" s="33">
        <f t="shared" si="161"/>
        <v>-0.875</v>
      </c>
      <c r="AJ71" s="33">
        <f t="shared" si="161"/>
        <v>10</v>
      </c>
      <c r="AK71" s="33">
        <f t="shared" si="161"/>
        <v>-0.36363636363636365</v>
      </c>
      <c r="AL71" s="33">
        <f t="shared" si="161"/>
        <v>0</v>
      </c>
      <c r="AM71" s="33">
        <f t="shared" si="161"/>
        <v>-0.7142857142857143</v>
      </c>
      <c r="AN71" s="33">
        <f t="shared" si="161"/>
        <v>1.5</v>
      </c>
      <c r="AO71" s="33">
        <f t="shared" si="161"/>
        <v>1.7999999999999998</v>
      </c>
      <c r="AP71" s="33">
        <f t="shared" si="161"/>
        <v>-0.1428571428571429</v>
      </c>
      <c r="AQ71" s="33">
        <f t="shared" si="161"/>
        <v>0.5</v>
      </c>
      <c r="AR71" s="33">
        <f t="shared" si="161"/>
        <v>0.16666666666666674</v>
      </c>
      <c r="AS71" s="33">
        <f t="shared" si="161"/>
        <v>0.71428571428571419</v>
      </c>
      <c r="AT71" s="33">
        <f t="shared" si="161"/>
        <v>0.44444444444444442</v>
      </c>
      <c r="AU71" s="59">
        <f t="shared" si="161"/>
        <v>0.5</v>
      </c>
      <c r="AV71" s="33">
        <f t="shared" si="161"/>
        <v>0.20512820512820507</v>
      </c>
      <c r="AW71" s="33">
        <f t="shared" si="161"/>
        <v>-2.1276595744680882E-2</v>
      </c>
      <c r="AX71" s="33">
        <f t="shared" si="161"/>
        <v>0.23913043478260865</v>
      </c>
      <c r="AY71" s="33">
        <f t="shared" si="161"/>
        <v>-9.6491228070175405E-2</v>
      </c>
      <c r="AZ71" s="33">
        <f t="shared" si="161"/>
        <v>-9.7087378640776656E-3</v>
      </c>
      <c r="BA71" s="33">
        <f t="shared" si="161"/>
        <v>0.15686274509803932</v>
      </c>
      <c r="BB71" s="33">
        <f t="shared" si="161"/>
        <v>-0.11864406779661019</v>
      </c>
      <c r="BC71" s="33">
        <f t="shared" si="161"/>
        <v>0.25</v>
      </c>
      <c r="BD71" s="33">
        <f t="shared" si="161"/>
        <v>1.1769230769230767</v>
      </c>
      <c r="BE71" s="33">
        <f t="shared" si="161"/>
        <v>0.22614840989399299</v>
      </c>
      <c r="BF71" s="33">
        <f t="shared" si="161"/>
        <v>0.12680115273775217</v>
      </c>
      <c r="BG71" s="33">
        <f t="shared" si="161"/>
        <v>0.10485933503836309</v>
      </c>
      <c r="BH71" s="33">
        <f t="shared" si="161"/>
        <v>-0.15972222222222221</v>
      </c>
      <c r="BI71" s="33">
        <f t="shared" si="161"/>
        <v>-0.14325068870523416</v>
      </c>
      <c r="BJ71" s="33">
        <f t="shared" si="161"/>
        <v>-0.19292604501607713</v>
      </c>
      <c r="BK71" s="33">
        <f t="shared" si="161"/>
        <v>-0.25099601593625498</v>
      </c>
      <c r="BL71" s="33">
        <f t="shared" si="161"/>
        <v>-0.28191489361702127</v>
      </c>
      <c r="BM71" s="33">
        <f t="shared" si="161"/>
        <v>0</v>
      </c>
    </row>
    <row r="72" spans="1:65" x14ac:dyDescent="0.25">
      <c r="B72" s="28" t="s">
        <v>33</v>
      </c>
      <c r="D72" s="33" t="e">
        <f t="shared" si="155"/>
        <v>#DIV/0!</v>
      </c>
      <c r="E72" s="33" t="e">
        <f t="shared" ref="E72:BM72" si="162">E41/D41-1</f>
        <v>#DIV/0!</v>
      </c>
      <c r="F72" s="33" t="e">
        <f t="shared" si="162"/>
        <v>#DIV/0!</v>
      </c>
      <c r="G72" s="33" t="e">
        <f t="shared" si="162"/>
        <v>#DIV/0!</v>
      </c>
      <c r="H72" s="33" t="e">
        <f t="shared" si="162"/>
        <v>#DIV/0!</v>
      </c>
      <c r="I72" s="33" t="e">
        <f t="shared" si="162"/>
        <v>#DIV/0!</v>
      </c>
      <c r="J72" s="33" t="e">
        <f t="shared" si="162"/>
        <v>#DIV/0!</v>
      </c>
      <c r="K72" s="33" t="e">
        <f t="shared" si="162"/>
        <v>#DIV/0!</v>
      </c>
      <c r="L72" s="33" t="e">
        <f t="shared" si="162"/>
        <v>#DIV/0!</v>
      </c>
      <c r="M72" s="33" t="e">
        <f t="shared" si="162"/>
        <v>#DIV/0!</v>
      </c>
      <c r="N72" s="33">
        <f t="shared" si="162"/>
        <v>12</v>
      </c>
      <c r="O72" s="33">
        <f t="shared" si="162"/>
        <v>4.5384615384615383</v>
      </c>
      <c r="P72" s="33">
        <f t="shared" si="162"/>
        <v>4.458333333333333</v>
      </c>
      <c r="Q72" s="33">
        <f t="shared" si="162"/>
        <v>0.9338422391857506</v>
      </c>
      <c r="R72" s="33">
        <f t="shared" si="162"/>
        <v>0.27105263157894743</v>
      </c>
      <c r="S72" s="33">
        <f t="shared" si="162"/>
        <v>-0.15113871635610765</v>
      </c>
      <c r="T72" s="33">
        <f t="shared" si="162"/>
        <v>-0.38048780487804879</v>
      </c>
      <c r="U72" s="33">
        <f t="shared" si="162"/>
        <v>-0.38188976377952755</v>
      </c>
      <c r="V72" s="33">
        <f t="shared" si="162"/>
        <v>-3.5031847133757954E-2</v>
      </c>
      <c r="W72" s="33">
        <f t="shared" si="162"/>
        <v>-0.37623762376237624</v>
      </c>
      <c r="X72" s="33">
        <f t="shared" si="162"/>
        <v>-0.37037037037037035</v>
      </c>
      <c r="Y72" s="33">
        <f t="shared" si="162"/>
        <v>0.10084033613445387</v>
      </c>
      <c r="Z72" s="33">
        <f t="shared" si="162"/>
        <v>-0.39694656488549618</v>
      </c>
      <c r="AA72" s="33">
        <f t="shared" si="162"/>
        <v>-0.12658227848101267</v>
      </c>
      <c r="AB72" s="33">
        <f t="shared" si="162"/>
        <v>-0.14492753623188404</v>
      </c>
      <c r="AC72" s="33">
        <f t="shared" si="162"/>
        <v>-0.32203389830508478</v>
      </c>
      <c r="AD72" s="33">
        <f t="shared" si="162"/>
        <v>-7.4999999999999956E-2</v>
      </c>
      <c r="AE72" s="33">
        <f t="shared" si="162"/>
        <v>-0.3783783783783784</v>
      </c>
      <c r="AF72" s="33">
        <f t="shared" si="162"/>
        <v>-0.13043478260869568</v>
      </c>
      <c r="AG72" s="33">
        <f t="shared" si="162"/>
        <v>0.25</v>
      </c>
      <c r="AH72" s="33">
        <f t="shared" si="162"/>
        <v>-0.24</v>
      </c>
      <c r="AI72" s="33">
        <f t="shared" si="162"/>
        <v>-0.21052631578947367</v>
      </c>
      <c r="AJ72" s="33">
        <f t="shared" si="162"/>
        <v>-0.19999999999999996</v>
      </c>
      <c r="AK72" s="33">
        <f t="shared" si="162"/>
        <v>8.3333333333333259E-2</v>
      </c>
      <c r="AL72" s="33">
        <f t="shared" si="162"/>
        <v>-0.15384615384615385</v>
      </c>
      <c r="AM72" s="33">
        <f t="shared" si="162"/>
        <v>0.36363636363636354</v>
      </c>
      <c r="AN72" s="33">
        <f t="shared" si="162"/>
        <v>-0.1333333333333333</v>
      </c>
      <c r="AO72" s="33">
        <f t="shared" si="162"/>
        <v>0.84615384615384626</v>
      </c>
      <c r="AP72" s="33">
        <f t="shared" si="162"/>
        <v>0.375</v>
      </c>
      <c r="AQ72" s="33">
        <f t="shared" si="162"/>
        <v>0.57575757575757569</v>
      </c>
      <c r="AR72" s="33">
        <f t="shared" si="162"/>
        <v>0.21153846153846145</v>
      </c>
      <c r="AS72" s="33">
        <f t="shared" si="162"/>
        <v>0.63492063492063489</v>
      </c>
      <c r="AT72" s="33">
        <f t="shared" si="162"/>
        <v>0.40776699029126218</v>
      </c>
      <c r="AU72" s="59">
        <f t="shared" si="162"/>
        <v>0.29655172413793096</v>
      </c>
      <c r="AV72" s="33">
        <f t="shared" si="162"/>
        <v>0.34042553191489366</v>
      </c>
      <c r="AW72" s="33">
        <f t="shared" si="162"/>
        <v>3.1746031746031855E-2</v>
      </c>
      <c r="AX72" s="33">
        <f t="shared" si="162"/>
        <v>3.8461538461538325E-3</v>
      </c>
      <c r="AY72" s="33">
        <f t="shared" si="162"/>
        <v>5.3639846743295028E-2</v>
      </c>
      <c r="AZ72" s="33">
        <f t="shared" si="162"/>
        <v>1.8181818181818077E-2</v>
      </c>
      <c r="BA72" s="33">
        <f t="shared" si="162"/>
        <v>5.7142857142857162E-2</v>
      </c>
      <c r="BB72" s="33">
        <f t="shared" si="162"/>
        <v>-9.7972972972973027E-2</v>
      </c>
      <c r="BC72" s="33">
        <f t="shared" si="162"/>
        <v>0.11985018726591767</v>
      </c>
      <c r="BD72" s="33">
        <f t="shared" si="162"/>
        <v>1.0769230769230771</v>
      </c>
      <c r="BE72" s="33">
        <f t="shared" si="162"/>
        <v>0.22866344605475031</v>
      </c>
      <c r="BF72" s="33">
        <f t="shared" si="162"/>
        <v>0.17693315858453462</v>
      </c>
      <c r="BG72" s="33">
        <f t="shared" si="162"/>
        <v>-3.4521158129175999E-2</v>
      </c>
      <c r="BH72" s="33">
        <f t="shared" si="162"/>
        <v>-7.4971164936562862E-2</v>
      </c>
      <c r="BI72" s="33">
        <f t="shared" si="162"/>
        <v>-0.14962593516209477</v>
      </c>
      <c r="BJ72" s="33">
        <f t="shared" si="162"/>
        <v>-0.21554252199413493</v>
      </c>
      <c r="BK72" s="33">
        <f t="shared" si="162"/>
        <v>-0.23738317757009342</v>
      </c>
      <c r="BL72" s="33">
        <f t="shared" si="162"/>
        <v>-0.14950980392156865</v>
      </c>
      <c r="BM72" s="33">
        <f t="shared" si="162"/>
        <v>-0.35734870317002887</v>
      </c>
    </row>
    <row r="73" spans="1:65" x14ac:dyDescent="0.25">
      <c r="B73" s="28" t="s">
        <v>34</v>
      </c>
      <c r="D73" s="33" t="e">
        <f t="shared" si="155"/>
        <v>#DIV/0!</v>
      </c>
      <c r="E73" s="33" t="e">
        <f t="shared" ref="E73:BM73" si="163">E42/D42-1</f>
        <v>#DIV/0!</v>
      </c>
      <c r="F73" s="33" t="e">
        <f t="shared" si="163"/>
        <v>#DIV/0!</v>
      </c>
      <c r="G73" s="33" t="e">
        <f t="shared" si="163"/>
        <v>#DIV/0!</v>
      </c>
      <c r="H73" s="33" t="e">
        <f t="shared" si="163"/>
        <v>#DIV/0!</v>
      </c>
      <c r="I73" s="33" t="e">
        <f t="shared" si="163"/>
        <v>#DIV/0!</v>
      </c>
      <c r="J73" s="33" t="e">
        <f t="shared" si="163"/>
        <v>#DIV/0!</v>
      </c>
      <c r="K73" s="33" t="e">
        <f t="shared" si="163"/>
        <v>#DIV/0!</v>
      </c>
      <c r="L73" s="33" t="e">
        <f t="shared" si="163"/>
        <v>#DIV/0!</v>
      </c>
      <c r="M73" s="33" t="e">
        <f t="shared" si="163"/>
        <v>#DIV/0!</v>
      </c>
      <c r="N73" s="33">
        <f t="shared" si="163"/>
        <v>5.666666666666667</v>
      </c>
      <c r="O73" s="33">
        <f t="shared" si="163"/>
        <v>6.05</v>
      </c>
      <c r="P73" s="33">
        <f t="shared" si="163"/>
        <v>5.7446808510638299</v>
      </c>
      <c r="Q73" s="33">
        <f t="shared" si="163"/>
        <v>0.73501577287066255</v>
      </c>
      <c r="R73" s="33">
        <f t="shared" si="163"/>
        <v>0.26424242424242417</v>
      </c>
      <c r="S73" s="33">
        <f t="shared" si="163"/>
        <v>-0.15100671140939592</v>
      </c>
      <c r="T73" s="33">
        <f t="shared" si="163"/>
        <v>-0.2857142857142857</v>
      </c>
      <c r="U73" s="33">
        <f t="shared" si="163"/>
        <v>-0.39051383399209483</v>
      </c>
      <c r="V73" s="33">
        <f t="shared" si="163"/>
        <v>2.5940337224383825E-3</v>
      </c>
      <c r="W73" s="33">
        <f t="shared" si="163"/>
        <v>-0.33376455368693403</v>
      </c>
      <c r="X73" s="33">
        <f t="shared" si="163"/>
        <v>-0.28737864077669906</v>
      </c>
      <c r="Y73" s="33">
        <f t="shared" si="163"/>
        <v>-0.10899182561307907</v>
      </c>
      <c r="Z73" s="33">
        <f t="shared" si="163"/>
        <v>-0.29357798165137616</v>
      </c>
      <c r="AA73" s="33">
        <f t="shared" si="163"/>
        <v>-0.30735930735930739</v>
      </c>
      <c r="AB73" s="33">
        <f t="shared" si="163"/>
        <v>-0.16874999999999996</v>
      </c>
      <c r="AC73" s="33">
        <f t="shared" si="163"/>
        <v>-0.13533834586466165</v>
      </c>
      <c r="AD73" s="33">
        <f t="shared" si="163"/>
        <v>-0.23478260869565215</v>
      </c>
      <c r="AE73" s="33">
        <f t="shared" si="163"/>
        <v>-0.26136363636363635</v>
      </c>
      <c r="AF73" s="33">
        <f t="shared" si="163"/>
        <v>-0.13846153846153841</v>
      </c>
      <c r="AG73" s="33">
        <f t="shared" si="163"/>
        <v>-0.2321428571428571</v>
      </c>
      <c r="AH73" s="33">
        <f t="shared" si="163"/>
        <v>-0.13953488372093026</v>
      </c>
      <c r="AI73" s="33">
        <f t="shared" si="163"/>
        <v>-0.16216216216216217</v>
      </c>
      <c r="AJ73" s="33">
        <f t="shared" si="163"/>
        <v>-9.6774193548387122E-2</v>
      </c>
      <c r="AK73" s="33">
        <f t="shared" si="163"/>
        <v>-0.3571428571428571</v>
      </c>
      <c r="AL73" s="33">
        <f t="shared" si="163"/>
        <v>0</v>
      </c>
      <c r="AM73" s="33">
        <f t="shared" si="163"/>
        <v>0.38888888888888884</v>
      </c>
      <c r="AN73" s="33">
        <f t="shared" si="163"/>
        <v>0.48</v>
      </c>
      <c r="AO73" s="33">
        <f t="shared" si="163"/>
        <v>0.27027027027027017</v>
      </c>
      <c r="AP73" s="33">
        <f t="shared" si="163"/>
        <v>0.85106382978723394</v>
      </c>
      <c r="AQ73" s="33">
        <f t="shared" si="163"/>
        <v>0.35632183908045967</v>
      </c>
      <c r="AR73" s="33">
        <f t="shared" si="163"/>
        <v>0.54237288135593231</v>
      </c>
      <c r="AS73" s="33">
        <f t="shared" si="163"/>
        <v>0.46703296703296693</v>
      </c>
      <c r="AT73" s="33">
        <f t="shared" si="163"/>
        <v>0.35580524344569286</v>
      </c>
      <c r="AU73" s="59">
        <f t="shared" si="163"/>
        <v>0.32320441988950277</v>
      </c>
      <c r="AV73" s="33">
        <f t="shared" si="163"/>
        <v>0.27139874739039671</v>
      </c>
      <c r="AW73" s="33">
        <f t="shared" si="163"/>
        <v>0.12972085385878485</v>
      </c>
      <c r="AX73" s="33">
        <f t="shared" si="163"/>
        <v>9.738372093023262E-2</v>
      </c>
      <c r="AY73" s="33">
        <f t="shared" si="163"/>
        <v>-7.0198675496688789E-2</v>
      </c>
      <c r="AZ73" s="33">
        <f t="shared" si="163"/>
        <v>-6.267806267806264E-2</v>
      </c>
      <c r="BA73" s="33">
        <f t="shared" si="163"/>
        <v>-2.7355623100303927E-2</v>
      </c>
      <c r="BB73" s="33">
        <f t="shared" si="163"/>
        <v>5.0000000000000044E-2</v>
      </c>
      <c r="BC73" s="33">
        <f t="shared" si="163"/>
        <v>5.3571428571428603E-2</v>
      </c>
      <c r="BD73" s="33">
        <f t="shared" si="163"/>
        <v>0.97740112994350281</v>
      </c>
      <c r="BE73" s="33">
        <f t="shared" si="163"/>
        <v>0.18714285714285706</v>
      </c>
      <c r="BF73" s="33">
        <f t="shared" si="163"/>
        <v>0.15282791817087849</v>
      </c>
      <c r="BG73" s="33">
        <f t="shared" si="163"/>
        <v>-3.3924843423799533E-2</v>
      </c>
      <c r="BH73" s="33">
        <f t="shared" si="163"/>
        <v>-0.13128038897893035</v>
      </c>
      <c r="BI73" s="33">
        <f t="shared" si="163"/>
        <v>-0.18967661691542292</v>
      </c>
      <c r="BJ73" s="33">
        <f t="shared" si="163"/>
        <v>-0.28396009209516504</v>
      </c>
      <c r="BK73" s="33">
        <f t="shared" si="163"/>
        <v>-0.27438370846730975</v>
      </c>
      <c r="BL73" s="33">
        <f t="shared" si="163"/>
        <v>-0.31166912850812412</v>
      </c>
      <c r="BM73" s="33">
        <f t="shared" si="163"/>
        <v>-0.2811158798283262</v>
      </c>
    </row>
    <row r="74" spans="1:65" x14ac:dyDescent="0.25">
      <c r="B74" s="28" t="s">
        <v>35</v>
      </c>
      <c r="D74" s="33" t="e">
        <f t="shared" si="155"/>
        <v>#DIV/0!</v>
      </c>
      <c r="E74" s="33" t="e">
        <f t="shared" ref="E74:BG74" si="164">E43/D43-1</f>
        <v>#DIV/0!</v>
      </c>
      <c r="F74" s="33" t="e">
        <f t="shared" si="164"/>
        <v>#DIV/0!</v>
      </c>
      <c r="G74" s="33" t="e">
        <f t="shared" si="164"/>
        <v>#DIV/0!</v>
      </c>
      <c r="H74" s="33" t="e">
        <f t="shared" si="164"/>
        <v>#DIV/0!</v>
      </c>
      <c r="I74" s="33" t="e">
        <f t="shared" si="164"/>
        <v>#DIV/0!</v>
      </c>
      <c r="J74" s="33" t="e">
        <f t="shared" si="164"/>
        <v>#DIV/0!</v>
      </c>
      <c r="K74" s="33" t="e">
        <f t="shared" si="164"/>
        <v>#DIV/0!</v>
      </c>
      <c r="L74" s="33" t="e">
        <f t="shared" si="164"/>
        <v>#DIV/0!</v>
      </c>
      <c r="M74" s="33" t="e">
        <f t="shared" si="164"/>
        <v>#DIV/0!</v>
      </c>
      <c r="N74" s="33">
        <f t="shared" si="164"/>
        <v>64</v>
      </c>
      <c r="O74" s="33">
        <f t="shared" si="164"/>
        <v>3.384615384615385</v>
      </c>
      <c r="P74" s="33">
        <f t="shared" si="164"/>
        <v>5.4736842105263159</v>
      </c>
      <c r="Q74" s="33">
        <f t="shared" si="164"/>
        <v>0.79945799457994582</v>
      </c>
      <c r="R74" s="33">
        <f t="shared" si="164"/>
        <v>0.52108433734939763</v>
      </c>
      <c r="S74" s="33">
        <f t="shared" si="164"/>
        <v>6.3366336633663423E-3</v>
      </c>
      <c r="T74" s="33">
        <f t="shared" si="164"/>
        <v>-0.23337268791814247</v>
      </c>
      <c r="U74" s="33">
        <f t="shared" si="164"/>
        <v>-0.3270020533880903</v>
      </c>
      <c r="V74" s="33">
        <f t="shared" si="164"/>
        <v>-2.517162471395884E-2</v>
      </c>
      <c r="W74" s="33">
        <f t="shared" si="164"/>
        <v>-0.318075117370892</v>
      </c>
      <c r="X74" s="33">
        <f t="shared" si="164"/>
        <v>-0.27768215720022948</v>
      </c>
      <c r="Y74" s="33">
        <f t="shared" si="164"/>
        <v>-0.17553613979348692</v>
      </c>
      <c r="Z74" s="33">
        <f t="shared" si="164"/>
        <v>-0.2832369942196532</v>
      </c>
      <c r="AA74" s="33">
        <f t="shared" si="164"/>
        <v>-0.31989247311827962</v>
      </c>
      <c r="AB74" s="33">
        <f t="shared" si="164"/>
        <v>-0.24308300395256921</v>
      </c>
      <c r="AC74" s="33">
        <f t="shared" si="164"/>
        <v>-0.10704960835509136</v>
      </c>
      <c r="AD74" s="33">
        <f t="shared" si="164"/>
        <v>-0.34795321637426901</v>
      </c>
      <c r="AE74" s="33">
        <f t="shared" si="164"/>
        <v>-0.17040358744394624</v>
      </c>
      <c r="AF74" s="33">
        <f t="shared" si="164"/>
        <v>-0.36216216216216213</v>
      </c>
      <c r="AG74" s="33">
        <f t="shared" si="164"/>
        <v>-7.6271186440677985E-2</v>
      </c>
      <c r="AH74" s="33">
        <f t="shared" si="164"/>
        <v>-0.21100917431192656</v>
      </c>
      <c r="AI74" s="33">
        <f t="shared" si="164"/>
        <v>2.3255813953488413E-2</v>
      </c>
      <c r="AJ74" s="33">
        <f t="shared" si="164"/>
        <v>-4.5454545454545414E-2</v>
      </c>
      <c r="AK74" s="33">
        <f t="shared" si="164"/>
        <v>-0.3214285714285714</v>
      </c>
      <c r="AL74" s="33">
        <f t="shared" si="164"/>
        <v>-0.26315789473684215</v>
      </c>
      <c r="AM74" s="33">
        <f t="shared" si="164"/>
        <v>0.21428571428571419</v>
      </c>
      <c r="AN74" s="33">
        <f t="shared" si="164"/>
        <v>0.5490196078431373</v>
      </c>
      <c r="AO74" s="33">
        <f t="shared" si="164"/>
        <v>0.59493670886075956</v>
      </c>
      <c r="AP74" s="33">
        <f t="shared" si="164"/>
        <v>0.44444444444444442</v>
      </c>
      <c r="AQ74" s="33">
        <f t="shared" si="164"/>
        <v>0.31868131868131866</v>
      </c>
      <c r="AR74" s="33">
        <f t="shared" si="164"/>
        <v>0.6333333333333333</v>
      </c>
      <c r="AS74" s="33">
        <f t="shared" si="164"/>
        <v>0.41071428571428581</v>
      </c>
      <c r="AT74" s="33">
        <f t="shared" si="164"/>
        <v>0.44484629294755873</v>
      </c>
      <c r="AU74" s="59">
        <f t="shared" si="164"/>
        <v>0.45682102628285359</v>
      </c>
      <c r="AV74" s="33">
        <f t="shared" si="164"/>
        <v>0.26632302405498276</v>
      </c>
      <c r="AW74" s="33">
        <f t="shared" si="164"/>
        <v>9.7014925373134275E-2</v>
      </c>
      <c r="AX74" s="33">
        <f t="shared" si="164"/>
        <v>0.15275200989486715</v>
      </c>
      <c r="AY74" s="33">
        <f t="shared" si="164"/>
        <v>-8.4763948497854069E-2</v>
      </c>
      <c r="AZ74" s="33">
        <f t="shared" si="164"/>
        <v>-1.93434935521688E-2</v>
      </c>
      <c r="BA74" s="33">
        <f t="shared" si="164"/>
        <v>0.12910938433950991</v>
      </c>
      <c r="BB74" s="33">
        <f t="shared" si="164"/>
        <v>-3.2821598729486534E-2</v>
      </c>
      <c r="BC74" s="33">
        <f t="shared" si="164"/>
        <v>7.2796934865900331E-2</v>
      </c>
      <c r="BD74" s="33">
        <f t="shared" si="164"/>
        <v>0.85459183673469385</v>
      </c>
      <c r="BE74" s="33">
        <f t="shared" si="164"/>
        <v>0.18486932599724892</v>
      </c>
      <c r="BF74" s="33">
        <f t="shared" si="164"/>
        <v>0.16902716508010207</v>
      </c>
      <c r="BG74" s="33">
        <f t="shared" si="164"/>
        <v>1.3704071499503367E-2</v>
      </c>
      <c r="BH74" s="33">
        <f t="shared" ref="BH74:BM74" si="165">BH43/BG43-1</f>
        <v>-0.1461598746081505</v>
      </c>
      <c r="BI74" s="33">
        <f t="shared" si="165"/>
        <v>-0.25217989903625515</v>
      </c>
      <c r="BJ74" s="33">
        <f t="shared" si="165"/>
        <v>-0.30776311752071184</v>
      </c>
      <c r="BK74" s="33">
        <f t="shared" si="165"/>
        <v>-0.30718085106382975</v>
      </c>
      <c r="BL74" s="33">
        <f t="shared" si="165"/>
        <v>-0.30838131797824697</v>
      </c>
      <c r="BM74" s="33">
        <f t="shared" si="165"/>
        <v>-0.29417206290471787</v>
      </c>
    </row>
    <row r="75" spans="1:65" x14ac:dyDescent="0.25">
      <c r="B75" s="28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59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</row>
    <row r="76" spans="1:65" x14ac:dyDescent="0.25">
      <c r="B76" s="28" t="s">
        <v>87</v>
      </c>
      <c r="C76" s="53"/>
      <c r="D76" s="33" t="e">
        <f>D49/C49-1</f>
        <v>#DIV/0!</v>
      </c>
      <c r="E76" s="33" t="e">
        <f t="shared" ref="E76:BM76" si="166">E49/D49-1</f>
        <v>#DIV/0!</v>
      </c>
      <c r="F76" s="33" t="e">
        <f t="shared" si="166"/>
        <v>#DIV/0!</v>
      </c>
      <c r="G76" s="33" t="e">
        <f t="shared" si="166"/>
        <v>#DIV/0!</v>
      </c>
      <c r="H76" s="33" t="e">
        <f t="shared" si="166"/>
        <v>#DIV/0!</v>
      </c>
      <c r="I76" s="33" t="e">
        <f t="shared" si="166"/>
        <v>#DIV/0!</v>
      </c>
      <c r="J76" s="33" t="e">
        <f t="shared" si="166"/>
        <v>#DIV/0!</v>
      </c>
      <c r="K76" s="33" t="e">
        <f t="shared" si="166"/>
        <v>#DIV/0!</v>
      </c>
      <c r="L76" s="33" t="e">
        <f t="shared" si="166"/>
        <v>#DIV/0!</v>
      </c>
      <c r="M76" s="33" t="e">
        <f t="shared" si="166"/>
        <v>#DIV/0!</v>
      </c>
      <c r="N76" s="33">
        <f t="shared" si="166"/>
        <v>8.5</v>
      </c>
      <c r="O76" s="33">
        <f t="shared" si="166"/>
        <v>5.6842105263157894</v>
      </c>
      <c r="P76" s="33">
        <f t="shared" si="166"/>
        <v>5.4173228346456694</v>
      </c>
      <c r="Q76" s="33">
        <f t="shared" si="166"/>
        <v>0.77484662576687113</v>
      </c>
      <c r="R76" s="33">
        <f t="shared" si="166"/>
        <v>0.28171448323539572</v>
      </c>
      <c r="S76" s="33">
        <f t="shared" si="166"/>
        <v>-0.14913700107874861</v>
      </c>
      <c r="T76" s="33">
        <f t="shared" si="166"/>
        <v>-0.32202852614896993</v>
      </c>
      <c r="U76" s="33">
        <f t="shared" si="166"/>
        <v>-0.38849929873772793</v>
      </c>
      <c r="V76" s="33">
        <f t="shared" si="166"/>
        <v>-4.1284403669724745E-2</v>
      </c>
      <c r="W76" s="33">
        <f t="shared" si="166"/>
        <v>-0.32535885167464118</v>
      </c>
      <c r="X76" s="33">
        <f t="shared" si="166"/>
        <v>-0.33451536643026003</v>
      </c>
      <c r="Y76" s="33">
        <f t="shared" si="166"/>
        <v>-2.3090586145648295E-2</v>
      </c>
      <c r="Z76" s="33">
        <f t="shared" si="166"/>
        <v>-0.32727272727272727</v>
      </c>
      <c r="AA76" s="33">
        <f t="shared" si="166"/>
        <v>-0.25135135135135134</v>
      </c>
      <c r="AB76" s="33">
        <f t="shared" si="166"/>
        <v>-0.19494584837545126</v>
      </c>
      <c r="AC76" s="33">
        <f t="shared" si="166"/>
        <v>-0.14798206278026904</v>
      </c>
      <c r="AD76" s="33">
        <f t="shared" si="166"/>
        <v>-0.24736842105263157</v>
      </c>
      <c r="AE76" s="33">
        <f t="shared" si="166"/>
        <v>-0.23076923076923073</v>
      </c>
      <c r="AF76" s="33">
        <f t="shared" si="166"/>
        <v>-9.9999999999999978E-2</v>
      </c>
      <c r="AG76" s="33">
        <f t="shared" si="166"/>
        <v>-0.15151515151515149</v>
      </c>
      <c r="AH76" s="33">
        <f t="shared" si="166"/>
        <v>-0.2142857142857143</v>
      </c>
      <c r="AI76" s="33">
        <f t="shared" si="166"/>
        <v>-0.22727272727272729</v>
      </c>
      <c r="AJ76" s="33">
        <f t="shared" si="166"/>
        <v>5.8823529411764719E-2</v>
      </c>
      <c r="AK76" s="33">
        <f t="shared" si="166"/>
        <v>-0.18518518518518523</v>
      </c>
      <c r="AL76" s="33">
        <f t="shared" si="166"/>
        <v>-0.18181818181818177</v>
      </c>
      <c r="AM76" s="33">
        <f t="shared" si="166"/>
        <v>0.33333333333333326</v>
      </c>
      <c r="AN76" s="33">
        <f t="shared" si="166"/>
        <v>0.25</v>
      </c>
      <c r="AO76" s="33">
        <f t="shared" si="166"/>
        <v>0.48333333333333339</v>
      </c>
      <c r="AP76" s="33">
        <f t="shared" si="166"/>
        <v>0.5617977528089888</v>
      </c>
      <c r="AQ76" s="33">
        <f t="shared" si="166"/>
        <v>0.42446043165467628</v>
      </c>
      <c r="AR76" s="33">
        <f t="shared" si="166"/>
        <v>0.40404040404040398</v>
      </c>
      <c r="AS76" s="33">
        <f t="shared" si="166"/>
        <v>0.52877697841726623</v>
      </c>
      <c r="AT76" s="33">
        <f t="shared" si="166"/>
        <v>0.36470588235294121</v>
      </c>
      <c r="AU76" s="59">
        <f t="shared" si="166"/>
        <v>0.33275862068965512</v>
      </c>
      <c r="AV76" s="33">
        <f t="shared" si="166"/>
        <v>0.2833117723156533</v>
      </c>
      <c r="AW76" s="33">
        <f t="shared" si="166"/>
        <v>8.870967741935476E-2</v>
      </c>
      <c r="AX76" s="33">
        <f t="shared" si="166"/>
        <v>8.8888888888888795E-2</v>
      </c>
      <c r="AY76" s="33">
        <f t="shared" si="166"/>
        <v>-3.996598639455784E-2</v>
      </c>
      <c r="AZ76" s="33">
        <f t="shared" si="166"/>
        <v>-4.0744021257750229E-2</v>
      </c>
      <c r="BA76" s="33">
        <f t="shared" si="166"/>
        <v>1.2927054478301114E-2</v>
      </c>
      <c r="BB76" s="33">
        <f t="shared" si="166"/>
        <v>-1.0938924339106704E-2</v>
      </c>
      <c r="BC76" s="33">
        <f t="shared" si="166"/>
        <v>9.1244239631336432E-2</v>
      </c>
      <c r="BD76" s="33">
        <f t="shared" si="166"/>
        <v>1.0456081081081079</v>
      </c>
      <c r="BE76" s="33">
        <f t="shared" si="166"/>
        <v>0.21304706853839805</v>
      </c>
      <c r="BF76" s="33">
        <f t="shared" si="166"/>
        <v>0.15282505105513966</v>
      </c>
      <c r="BG76" s="33">
        <f t="shared" si="166"/>
        <v>-1.7124298789489178E-2</v>
      </c>
      <c r="BH76" s="33">
        <f t="shared" si="166"/>
        <v>-0.11024331631120454</v>
      </c>
      <c r="BI76" s="33">
        <f t="shared" si="166"/>
        <v>-0.17893315327481429</v>
      </c>
      <c r="BJ76" s="33">
        <f t="shared" si="166"/>
        <v>-0.25041118421052633</v>
      </c>
      <c r="BK76" s="33">
        <f t="shared" si="166"/>
        <v>-0.25891387822270984</v>
      </c>
      <c r="BL76" s="33">
        <f t="shared" si="166"/>
        <v>-0.24204293116210218</v>
      </c>
      <c r="BM76" s="33">
        <f t="shared" si="166"/>
        <v>-0.279296875</v>
      </c>
    </row>
    <row r="77" spans="1:65" x14ac:dyDescent="0.25">
      <c r="B77" s="28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75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</row>
    <row r="78" spans="1:65" x14ac:dyDescent="0.25">
      <c r="B78" s="28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75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</row>
    <row r="79" spans="1:65" x14ac:dyDescent="0.25">
      <c r="B79" s="28"/>
    </row>
    <row r="80" spans="1:65" x14ac:dyDescent="0.25">
      <c r="A80" s="36" t="s">
        <v>38</v>
      </c>
      <c r="B80" s="37"/>
    </row>
    <row r="81" spans="1:65" x14ac:dyDescent="0.25">
      <c r="A81" s="30" t="s">
        <v>73</v>
      </c>
    </row>
    <row r="82" spans="1:65" x14ac:dyDescent="0.25">
      <c r="A82">
        <v>7187169</v>
      </c>
      <c r="B82" s="28" t="s">
        <v>27</v>
      </c>
      <c r="C82">
        <f t="shared" ref="C82:AH82" si="167">C35/$A82</f>
        <v>0</v>
      </c>
      <c r="D82">
        <f t="shared" si="167"/>
        <v>0</v>
      </c>
      <c r="E82">
        <f t="shared" si="167"/>
        <v>0</v>
      </c>
      <c r="F82">
        <f t="shared" si="167"/>
        <v>0</v>
      </c>
      <c r="G82">
        <f t="shared" si="167"/>
        <v>0</v>
      </c>
      <c r="H82">
        <f t="shared" si="167"/>
        <v>0</v>
      </c>
      <c r="I82">
        <f t="shared" si="167"/>
        <v>0</v>
      </c>
      <c r="J82">
        <f t="shared" si="167"/>
        <v>0</v>
      </c>
      <c r="K82">
        <f t="shared" si="167"/>
        <v>0</v>
      </c>
      <c r="L82">
        <f t="shared" si="167"/>
        <v>0</v>
      </c>
      <c r="M82">
        <f t="shared" si="167"/>
        <v>0</v>
      </c>
      <c r="N82">
        <f t="shared" si="167"/>
        <v>0</v>
      </c>
      <c r="O82">
        <f t="shared" si="167"/>
        <v>0</v>
      </c>
      <c r="P82">
        <f t="shared" si="167"/>
        <v>0</v>
      </c>
      <c r="Q82">
        <f t="shared" si="167"/>
        <v>0</v>
      </c>
      <c r="R82">
        <f t="shared" si="167"/>
        <v>1.391368423366697E-7</v>
      </c>
      <c r="S82">
        <f t="shared" si="167"/>
        <v>0</v>
      </c>
      <c r="T82">
        <f t="shared" si="167"/>
        <v>0</v>
      </c>
      <c r="U82">
        <f t="shared" si="167"/>
        <v>1.391368423366697E-7</v>
      </c>
      <c r="V82">
        <f t="shared" si="167"/>
        <v>1.391368423366697E-7</v>
      </c>
      <c r="W82">
        <f t="shared" si="167"/>
        <v>0</v>
      </c>
      <c r="X82">
        <f t="shared" si="167"/>
        <v>0</v>
      </c>
      <c r="Y82">
        <f t="shared" si="167"/>
        <v>0</v>
      </c>
      <c r="Z82">
        <f t="shared" si="167"/>
        <v>0</v>
      </c>
      <c r="AA82">
        <f t="shared" si="167"/>
        <v>0</v>
      </c>
      <c r="AB82">
        <f t="shared" si="167"/>
        <v>0</v>
      </c>
      <c r="AC82">
        <f t="shared" si="167"/>
        <v>0</v>
      </c>
      <c r="AD82">
        <f t="shared" si="167"/>
        <v>0</v>
      </c>
      <c r="AE82">
        <f t="shared" si="167"/>
        <v>0</v>
      </c>
      <c r="AF82">
        <f t="shared" si="167"/>
        <v>0</v>
      </c>
      <c r="AG82">
        <f t="shared" si="167"/>
        <v>1.391368423366697E-7</v>
      </c>
      <c r="AH82">
        <f t="shared" si="167"/>
        <v>0</v>
      </c>
      <c r="AI82">
        <f t="shared" ref="AI82:BD82" si="168">AI35/$A82</f>
        <v>0</v>
      </c>
      <c r="AJ82">
        <f t="shared" si="168"/>
        <v>0</v>
      </c>
      <c r="AK82">
        <f t="shared" si="168"/>
        <v>0</v>
      </c>
      <c r="AL82">
        <f t="shared" si="168"/>
        <v>0</v>
      </c>
      <c r="AM82">
        <f t="shared" si="168"/>
        <v>0</v>
      </c>
      <c r="AN82">
        <f t="shared" si="168"/>
        <v>0</v>
      </c>
      <c r="AO82">
        <f t="shared" si="168"/>
        <v>0</v>
      </c>
      <c r="AP82">
        <f t="shared" si="168"/>
        <v>0</v>
      </c>
      <c r="AQ82">
        <f t="shared" si="168"/>
        <v>0</v>
      </c>
      <c r="AR82">
        <f t="shared" si="168"/>
        <v>0</v>
      </c>
      <c r="AS82">
        <f t="shared" si="168"/>
        <v>0</v>
      </c>
      <c r="AT82">
        <f t="shared" si="168"/>
        <v>0</v>
      </c>
      <c r="AU82" s="42">
        <f t="shared" si="168"/>
        <v>0</v>
      </c>
      <c r="AV82">
        <f t="shared" si="168"/>
        <v>0</v>
      </c>
      <c r="AW82">
        <f t="shared" si="168"/>
        <v>0</v>
      </c>
      <c r="AX82">
        <f t="shared" si="168"/>
        <v>0</v>
      </c>
      <c r="AY82">
        <f t="shared" si="168"/>
        <v>0</v>
      </c>
      <c r="AZ82">
        <f t="shared" si="168"/>
        <v>0</v>
      </c>
      <c r="BA82">
        <f t="shared" si="168"/>
        <v>0</v>
      </c>
      <c r="BB82">
        <f t="shared" si="168"/>
        <v>0</v>
      </c>
      <c r="BC82">
        <f t="shared" si="168"/>
        <v>0</v>
      </c>
      <c r="BD82">
        <f t="shared" si="168"/>
        <v>2.782736846733394E-7</v>
      </c>
      <c r="BE82">
        <f t="shared" ref="BE82:BF82" si="169">BE35/$A82</f>
        <v>0</v>
      </c>
      <c r="BF82">
        <f t="shared" si="169"/>
        <v>0</v>
      </c>
      <c r="BG82">
        <f t="shared" ref="BG82:BH82" si="170">BG35/$A82</f>
        <v>0</v>
      </c>
      <c r="BH82">
        <f t="shared" si="170"/>
        <v>0</v>
      </c>
      <c r="BI82">
        <f t="shared" ref="BI82:BJ82" si="171">BI35/$A82</f>
        <v>0</v>
      </c>
      <c r="BJ82">
        <f t="shared" si="171"/>
        <v>0</v>
      </c>
      <c r="BK82">
        <f t="shared" ref="BK82:BL82" si="172">BK35/$A82</f>
        <v>0</v>
      </c>
      <c r="BL82">
        <f t="shared" si="172"/>
        <v>0</v>
      </c>
      <c r="BM82">
        <f t="shared" ref="BM82" si="173">BM35/$A82</f>
        <v>0</v>
      </c>
    </row>
    <row r="83" spans="1:65" x14ac:dyDescent="0.25">
      <c r="A83">
        <v>6797678</v>
      </c>
      <c r="B83" s="29" t="s">
        <v>28</v>
      </c>
      <c r="C83">
        <f t="shared" ref="C83:AH83" si="174">C36/$A83</f>
        <v>0</v>
      </c>
      <c r="D83">
        <f t="shared" si="174"/>
        <v>0</v>
      </c>
      <c r="E83">
        <f t="shared" si="174"/>
        <v>0</v>
      </c>
      <c r="F83">
        <f t="shared" si="174"/>
        <v>0</v>
      </c>
      <c r="G83">
        <f t="shared" si="174"/>
        <v>0</v>
      </c>
      <c r="H83">
        <f t="shared" si="174"/>
        <v>0</v>
      </c>
      <c r="I83">
        <f t="shared" si="174"/>
        <v>0</v>
      </c>
      <c r="J83">
        <f t="shared" si="174"/>
        <v>0</v>
      </c>
      <c r="K83">
        <f t="shared" si="174"/>
        <v>0</v>
      </c>
      <c r="L83">
        <f t="shared" si="174"/>
        <v>0</v>
      </c>
      <c r="M83">
        <f t="shared" si="174"/>
        <v>0</v>
      </c>
      <c r="N83">
        <f t="shared" si="174"/>
        <v>0</v>
      </c>
      <c r="O83">
        <f t="shared" si="174"/>
        <v>0</v>
      </c>
      <c r="P83">
        <f t="shared" si="174"/>
        <v>4.4132717083686516E-7</v>
      </c>
      <c r="Q83">
        <f t="shared" si="174"/>
        <v>4.4132717083686516E-7</v>
      </c>
      <c r="R83">
        <f t="shared" si="174"/>
        <v>2.9421811389124344E-7</v>
      </c>
      <c r="S83">
        <f t="shared" si="174"/>
        <v>0</v>
      </c>
      <c r="T83">
        <f t="shared" si="174"/>
        <v>1.4710905694562172E-7</v>
      </c>
      <c r="U83">
        <f t="shared" si="174"/>
        <v>0</v>
      </c>
      <c r="V83">
        <f t="shared" si="174"/>
        <v>1.4710905694562172E-7</v>
      </c>
      <c r="W83">
        <f t="shared" si="174"/>
        <v>0</v>
      </c>
      <c r="X83">
        <f t="shared" si="174"/>
        <v>1.4710905694562172E-7</v>
      </c>
      <c r="Y83">
        <f t="shared" si="174"/>
        <v>1.4710905694562172E-7</v>
      </c>
      <c r="Z83">
        <f t="shared" si="174"/>
        <v>0</v>
      </c>
      <c r="AA83">
        <f t="shared" si="174"/>
        <v>0</v>
      </c>
      <c r="AB83">
        <f t="shared" si="174"/>
        <v>0</v>
      </c>
      <c r="AC83">
        <f t="shared" si="174"/>
        <v>0</v>
      </c>
      <c r="AD83">
        <f t="shared" si="174"/>
        <v>0</v>
      </c>
      <c r="AE83">
        <f t="shared" si="174"/>
        <v>0</v>
      </c>
      <c r="AF83">
        <f t="shared" si="174"/>
        <v>0</v>
      </c>
      <c r="AG83">
        <f t="shared" si="174"/>
        <v>0</v>
      </c>
      <c r="AH83">
        <f t="shared" si="174"/>
        <v>0</v>
      </c>
      <c r="AI83">
        <f t="shared" ref="AI83:BD83" si="175">AI36/$A83</f>
        <v>0</v>
      </c>
      <c r="AJ83">
        <f t="shared" si="175"/>
        <v>0</v>
      </c>
      <c r="AK83">
        <f t="shared" si="175"/>
        <v>0</v>
      </c>
      <c r="AL83">
        <f t="shared" si="175"/>
        <v>0</v>
      </c>
      <c r="AM83">
        <f t="shared" si="175"/>
        <v>0</v>
      </c>
      <c r="AN83">
        <f t="shared" si="175"/>
        <v>0</v>
      </c>
      <c r="AO83">
        <f t="shared" si="175"/>
        <v>0</v>
      </c>
      <c r="AP83">
        <f t="shared" si="175"/>
        <v>0</v>
      </c>
      <c r="AQ83">
        <f t="shared" si="175"/>
        <v>0</v>
      </c>
      <c r="AR83">
        <f t="shared" si="175"/>
        <v>0</v>
      </c>
      <c r="AS83">
        <f t="shared" si="175"/>
        <v>0</v>
      </c>
      <c r="AT83">
        <f t="shared" si="175"/>
        <v>0</v>
      </c>
      <c r="AU83" s="42">
        <f t="shared" si="175"/>
        <v>0</v>
      </c>
      <c r="AV83">
        <f t="shared" si="175"/>
        <v>0</v>
      </c>
      <c r="AW83">
        <f t="shared" si="175"/>
        <v>0</v>
      </c>
      <c r="AX83">
        <f t="shared" si="175"/>
        <v>2.9421811389124344E-7</v>
      </c>
      <c r="AY83">
        <f t="shared" si="175"/>
        <v>0</v>
      </c>
      <c r="AZ83">
        <f t="shared" si="175"/>
        <v>2.9421811389124344E-7</v>
      </c>
      <c r="BA83">
        <f t="shared" si="175"/>
        <v>0</v>
      </c>
      <c r="BB83">
        <f t="shared" si="175"/>
        <v>0</v>
      </c>
      <c r="BC83">
        <f t="shared" si="175"/>
        <v>0</v>
      </c>
      <c r="BD83">
        <f t="shared" si="175"/>
        <v>4.4132717083686516E-7</v>
      </c>
      <c r="BE83">
        <f t="shared" ref="BE83:BF83" si="176">BE36/$A83</f>
        <v>0</v>
      </c>
      <c r="BF83">
        <f t="shared" si="176"/>
        <v>4.4132717083686516E-7</v>
      </c>
      <c r="BG83">
        <f t="shared" ref="BG83:BH83" si="177">BG36/$A83</f>
        <v>0</v>
      </c>
      <c r="BH83">
        <f t="shared" si="177"/>
        <v>4.4132717083686516E-7</v>
      </c>
      <c r="BI83">
        <f t="shared" ref="BI83:BJ83" si="178">BI36/$A83</f>
        <v>1.4710905694562172E-7</v>
      </c>
      <c r="BJ83">
        <f t="shared" si="178"/>
        <v>0</v>
      </c>
      <c r="BK83">
        <f t="shared" ref="BK83:BL83" si="179">BK36/$A83</f>
        <v>1.4710905694562172E-7</v>
      </c>
      <c r="BL83">
        <f t="shared" si="179"/>
        <v>1.4710905694562172E-7</v>
      </c>
      <c r="BM83">
        <f t="shared" ref="BM83" si="180">BM36/$A83</f>
        <v>1.4710905694562172E-7</v>
      </c>
    </row>
    <row r="84" spans="1:65" x14ac:dyDescent="0.25">
      <c r="A84">
        <v>7699934</v>
      </c>
      <c r="B84" s="28" t="s">
        <v>29</v>
      </c>
      <c r="C84">
        <f t="shared" ref="C84:AH84" si="181">C37/$A84</f>
        <v>0</v>
      </c>
      <c r="D84">
        <f t="shared" si="181"/>
        <v>0</v>
      </c>
      <c r="E84">
        <f t="shared" si="181"/>
        <v>0</v>
      </c>
      <c r="F84">
        <f t="shared" si="181"/>
        <v>0</v>
      </c>
      <c r="G84">
        <f t="shared" si="181"/>
        <v>0</v>
      </c>
      <c r="H84">
        <f t="shared" si="181"/>
        <v>0</v>
      </c>
      <c r="I84">
        <f t="shared" si="181"/>
        <v>0</v>
      </c>
      <c r="J84">
        <f t="shared" si="181"/>
        <v>0</v>
      </c>
      <c r="K84">
        <f t="shared" si="181"/>
        <v>0</v>
      </c>
      <c r="L84">
        <f t="shared" si="181"/>
        <v>0</v>
      </c>
      <c r="M84">
        <f t="shared" si="181"/>
        <v>0</v>
      </c>
      <c r="N84">
        <f t="shared" si="181"/>
        <v>0</v>
      </c>
      <c r="O84">
        <f t="shared" si="181"/>
        <v>1.2987124305221317E-7</v>
      </c>
      <c r="P84">
        <f t="shared" si="181"/>
        <v>1.0389699444177054E-6</v>
      </c>
      <c r="Q84">
        <f t="shared" si="181"/>
        <v>1.6883261596787712E-6</v>
      </c>
      <c r="R84">
        <f t="shared" si="181"/>
        <v>1.428583673574345E-6</v>
      </c>
      <c r="S84">
        <f t="shared" si="181"/>
        <v>1.6883261596787712E-6</v>
      </c>
      <c r="T84">
        <f t="shared" si="181"/>
        <v>5.1948497220885268E-7</v>
      </c>
      <c r="U84">
        <f t="shared" si="181"/>
        <v>9.0909870136549224E-7</v>
      </c>
      <c r="V84">
        <f t="shared" si="181"/>
        <v>9.0909870136549224E-7</v>
      </c>
      <c r="W84">
        <f t="shared" si="181"/>
        <v>3.8961372915663951E-7</v>
      </c>
      <c r="X84">
        <f t="shared" si="181"/>
        <v>2.5974248610442634E-7</v>
      </c>
      <c r="Y84">
        <f t="shared" si="181"/>
        <v>1.2987124305221317E-7</v>
      </c>
      <c r="Z84">
        <f t="shared" si="181"/>
        <v>1.2987124305221317E-7</v>
      </c>
      <c r="AA84">
        <f t="shared" si="181"/>
        <v>2.5974248610442634E-7</v>
      </c>
      <c r="AB84">
        <f t="shared" si="181"/>
        <v>0</v>
      </c>
      <c r="AC84">
        <f t="shared" si="181"/>
        <v>0</v>
      </c>
      <c r="AD84">
        <f t="shared" si="181"/>
        <v>1.2987124305221317E-7</v>
      </c>
      <c r="AE84">
        <f t="shared" si="181"/>
        <v>0</v>
      </c>
      <c r="AF84">
        <f t="shared" si="181"/>
        <v>0</v>
      </c>
      <c r="AG84">
        <f t="shared" si="181"/>
        <v>0</v>
      </c>
      <c r="AH84">
        <f t="shared" si="181"/>
        <v>0</v>
      </c>
      <c r="AI84">
        <f t="shared" ref="AI84:BD84" si="182">AI37/$A84</f>
        <v>0</v>
      </c>
      <c r="AJ84">
        <f t="shared" si="182"/>
        <v>0</v>
      </c>
      <c r="AK84">
        <f t="shared" si="182"/>
        <v>0</v>
      </c>
      <c r="AL84">
        <f t="shared" si="182"/>
        <v>0</v>
      </c>
      <c r="AM84">
        <f t="shared" si="182"/>
        <v>0</v>
      </c>
      <c r="AN84">
        <f t="shared" si="182"/>
        <v>0</v>
      </c>
      <c r="AO84">
        <f t="shared" si="182"/>
        <v>0</v>
      </c>
      <c r="AP84">
        <f t="shared" si="182"/>
        <v>0</v>
      </c>
      <c r="AQ84">
        <f t="shared" si="182"/>
        <v>1.2987124305221317E-7</v>
      </c>
      <c r="AR84">
        <f t="shared" si="182"/>
        <v>1.2987124305221317E-7</v>
      </c>
      <c r="AS84">
        <f t="shared" si="182"/>
        <v>0</v>
      </c>
      <c r="AT84">
        <f t="shared" si="182"/>
        <v>1.2987124305221317E-7</v>
      </c>
      <c r="AU84" s="42">
        <f t="shared" si="182"/>
        <v>5.1948497220885268E-7</v>
      </c>
      <c r="AV84">
        <f t="shared" si="182"/>
        <v>3.8961372915663951E-7</v>
      </c>
      <c r="AW84">
        <f t="shared" si="182"/>
        <v>2.5974248610442634E-7</v>
      </c>
      <c r="AX84">
        <f t="shared" si="182"/>
        <v>3.8961372915663951E-7</v>
      </c>
      <c r="AY84">
        <f t="shared" si="182"/>
        <v>5.1948497220885268E-7</v>
      </c>
      <c r="AZ84">
        <f t="shared" si="182"/>
        <v>3.8961372915663951E-7</v>
      </c>
      <c r="BA84">
        <f t="shared" si="182"/>
        <v>1.2987124305221317E-7</v>
      </c>
      <c r="BB84">
        <f t="shared" si="182"/>
        <v>1.2987124305221317E-7</v>
      </c>
      <c r="BC84">
        <f t="shared" si="182"/>
        <v>7.7922745831327901E-7</v>
      </c>
      <c r="BD84">
        <f t="shared" si="182"/>
        <v>9.0909870136549224E-7</v>
      </c>
      <c r="BE84">
        <f t="shared" ref="BE84:BF84" si="183">BE37/$A84</f>
        <v>1.0389699444177054E-6</v>
      </c>
      <c r="BF84">
        <f t="shared" si="183"/>
        <v>1.1688411874699186E-6</v>
      </c>
      <c r="BG84">
        <f t="shared" ref="BG84:BH84" si="184">BG37/$A84</f>
        <v>6.493562152610659E-7</v>
      </c>
      <c r="BH84">
        <f t="shared" si="184"/>
        <v>1.428583673574345E-6</v>
      </c>
      <c r="BI84">
        <f t="shared" ref="BI84:BJ84" si="185">BI37/$A84</f>
        <v>1.0389699444177054E-6</v>
      </c>
      <c r="BJ84">
        <f t="shared" si="185"/>
        <v>1.0389699444177054E-6</v>
      </c>
      <c r="BK84">
        <f t="shared" ref="BK84:BL84" si="186">BK37/$A84</f>
        <v>1.0389699444177054E-6</v>
      </c>
      <c r="BL84">
        <f t="shared" si="186"/>
        <v>6.493562152610659E-7</v>
      </c>
      <c r="BM84">
        <f t="shared" ref="BM84" si="187">BM37/$A84</f>
        <v>2.5974248610442634E-7</v>
      </c>
    </row>
    <row r="85" spans="1:65" x14ac:dyDescent="0.25">
      <c r="A85">
        <v>7919470</v>
      </c>
      <c r="B85" s="28" t="s">
        <v>30</v>
      </c>
      <c r="C85">
        <f t="shared" ref="C85:AH85" si="188">C38/$A85</f>
        <v>0</v>
      </c>
      <c r="D85">
        <f t="shared" si="188"/>
        <v>0</v>
      </c>
      <c r="E85">
        <f t="shared" si="188"/>
        <v>0</v>
      </c>
      <c r="F85">
        <f t="shared" si="188"/>
        <v>0</v>
      </c>
      <c r="G85">
        <f t="shared" si="188"/>
        <v>0</v>
      </c>
      <c r="H85">
        <f t="shared" si="188"/>
        <v>0</v>
      </c>
      <c r="I85">
        <f t="shared" si="188"/>
        <v>0</v>
      </c>
      <c r="J85">
        <f t="shared" si="188"/>
        <v>0</v>
      </c>
      <c r="K85">
        <f t="shared" si="188"/>
        <v>0</v>
      </c>
      <c r="L85">
        <f t="shared" si="188"/>
        <v>0</v>
      </c>
      <c r="M85">
        <f t="shared" si="188"/>
        <v>0</v>
      </c>
      <c r="N85">
        <f t="shared" si="188"/>
        <v>0</v>
      </c>
      <c r="O85">
        <f t="shared" si="188"/>
        <v>8.8389753354706816E-7</v>
      </c>
      <c r="P85">
        <f t="shared" si="188"/>
        <v>2.6516926006412046E-6</v>
      </c>
      <c r="Q85">
        <f t="shared" si="188"/>
        <v>3.2830479817462534E-6</v>
      </c>
      <c r="R85">
        <f t="shared" si="188"/>
        <v>5.05084304884039E-6</v>
      </c>
      <c r="S85">
        <f t="shared" si="188"/>
        <v>4.6720298201773607E-6</v>
      </c>
      <c r="T85">
        <f t="shared" si="188"/>
        <v>3.0305058293042338E-6</v>
      </c>
      <c r="U85">
        <f t="shared" si="188"/>
        <v>1.8940661433151461E-6</v>
      </c>
      <c r="V85">
        <f t="shared" si="188"/>
        <v>1.3889818384311071E-6</v>
      </c>
      <c r="W85">
        <f t="shared" si="188"/>
        <v>1.0101686097680779E-6</v>
      </c>
      <c r="X85">
        <f t="shared" si="188"/>
        <v>2.5254215244201947E-7</v>
      </c>
      <c r="Y85">
        <f t="shared" si="188"/>
        <v>1.0101686097680779E-6</v>
      </c>
      <c r="Z85">
        <f t="shared" si="188"/>
        <v>3.7881322866302923E-7</v>
      </c>
      <c r="AA85">
        <f t="shared" si="188"/>
        <v>5.0508430488403893E-7</v>
      </c>
      <c r="AB85">
        <f t="shared" si="188"/>
        <v>0</v>
      </c>
      <c r="AC85">
        <f t="shared" si="188"/>
        <v>2.5254215244201947E-7</v>
      </c>
      <c r="AD85">
        <f t="shared" si="188"/>
        <v>1.2627107622100973E-7</v>
      </c>
      <c r="AE85">
        <f t="shared" si="188"/>
        <v>1.2627107622100973E-7</v>
      </c>
      <c r="AF85">
        <f t="shared" si="188"/>
        <v>1.2627107622100973E-7</v>
      </c>
      <c r="AG85">
        <f t="shared" si="188"/>
        <v>1.2627107622100973E-7</v>
      </c>
      <c r="AH85">
        <f t="shared" si="188"/>
        <v>0</v>
      </c>
      <c r="AI85">
        <f t="shared" ref="AI85:BD85" si="189">AI38/$A85</f>
        <v>1.2627107622100973E-7</v>
      </c>
      <c r="AJ85">
        <f t="shared" si="189"/>
        <v>0</v>
      </c>
      <c r="AK85">
        <f t="shared" si="189"/>
        <v>2.5254215244201947E-7</v>
      </c>
      <c r="AL85">
        <f t="shared" si="189"/>
        <v>0</v>
      </c>
      <c r="AM85">
        <f t="shared" si="189"/>
        <v>3.7881322866302923E-7</v>
      </c>
      <c r="AN85">
        <f t="shared" si="189"/>
        <v>3.7881322866302923E-7</v>
      </c>
      <c r="AO85">
        <f t="shared" si="189"/>
        <v>1.2627107622100973E-7</v>
      </c>
      <c r="AP85">
        <f>AP38/$A85</f>
        <v>1.2627107622100973E-7</v>
      </c>
      <c r="AQ85">
        <f t="shared" si="189"/>
        <v>2.5254215244201947E-7</v>
      </c>
      <c r="AR85">
        <f t="shared" si="189"/>
        <v>3.7881322866302923E-7</v>
      </c>
      <c r="AS85">
        <f t="shared" si="189"/>
        <v>7.5762645732605845E-7</v>
      </c>
      <c r="AT85">
        <f t="shared" si="189"/>
        <v>6.3135538110504875E-7</v>
      </c>
      <c r="AU85" s="42">
        <f t="shared" si="189"/>
        <v>1.2627107622100973E-7</v>
      </c>
      <c r="AV85">
        <f t="shared" si="189"/>
        <v>7.5762645732605845E-7</v>
      </c>
      <c r="AW85">
        <f t="shared" si="189"/>
        <v>1.2627107622100975E-6</v>
      </c>
      <c r="AX85">
        <f t="shared" si="189"/>
        <v>1.5152529146521169E-6</v>
      </c>
      <c r="AY85">
        <f t="shared" si="189"/>
        <v>1.5152529146521169E-6</v>
      </c>
      <c r="AZ85">
        <f t="shared" si="189"/>
        <v>1.0101686097680779E-6</v>
      </c>
      <c r="BA85">
        <f t="shared" si="189"/>
        <v>8.8389753354706816E-7</v>
      </c>
      <c r="BB85">
        <f t="shared" si="189"/>
        <v>1.0101686097680779E-6</v>
      </c>
      <c r="BC85">
        <f t="shared" si="189"/>
        <v>1.1364396859890877E-6</v>
      </c>
      <c r="BD85">
        <f t="shared" si="189"/>
        <v>3.409319057967263E-6</v>
      </c>
      <c r="BE85">
        <f t="shared" ref="BE85:BF85" si="190">BE38/$A85</f>
        <v>4.9245719726193799E-6</v>
      </c>
      <c r="BF85">
        <f t="shared" si="190"/>
        <v>4.4194876677353407E-6</v>
      </c>
      <c r="BG85">
        <f t="shared" ref="BG85:BH85" si="191">BG38/$A85</f>
        <v>6.3135538110504868E-6</v>
      </c>
      <c r="BH85">
        <f t="shared" si="191"/>
        <v>5.05084304884039E-6</v>
      </c>
      <c r="BI85">
        <f t="shared" ref="BI85:BJ85" si="192">BI38/$A85</f>
        <v>4.2932165915143315E-6</v>
      </c>
      <c r="BJ85">
        <f t="shared" si="192"/>
        <v>3.0305058293042338E-6</v>
      </c>
      <c r="BK85">
        <f t="shared" ref="BK85:BL85" si="193">BK38/$A85</f>
        <v>2.1466082957571658E-6</v>
      </c>
      <c r="BL85">
        <f t="shared" si="193"/>
        <v>2.525421524420195E-6</v>
      </c>
      <c r="BM85">
        <f t="shared" ref="BM85" si="194">BM38/$A85</f>
        <v>1.3889818384311071E-6</v>
      </c>
    </row>
    <row r="86" spans="1:65" x14ac:dyDescent="0.25">
      <c r="A86">
        <v>7498737</v>
      </c>
      <c r="B86" s="28" t="s">
        <v>31</v>
      </c>
      <c r="C86">
        <f t="shared" ref="C86:AH86" si="195">C39/$A86</f>
        <v>0</v>
      </c>
      <c r="D86">
        <f t="shared" si="195"/>
        <v>0</v>
      </c>
      <c r="E86">
        <f t="shared" si="195"/>
        <v>0</v>
      </c>
      <c r="F86">
        <f t="shared" si="195"/>
        <v>0</v>
      </c>
      <c r="G86">
        <f t="shared" si="195"/>
        <v>0</v>
      </c>
      <c r="H86">
        <f t="shared" si="195"/>
        <v>0</v>
      </c>
      <c r="I86">
        <f t="shared" si="195"/>
        <v>0</v>
      </c>
      <c r="J86">
        <f t="shared" si="195"/>
        <v>0</v>
      </c>
      <c r="K86">
        <f t="shared" si="195"/>
        <v>0</v>
      </c>
      <c r="L86">
        <f t="shared" si="195"/>
        <v>0</v>
      </c>
      <c r="M86">
        <f t="shared" si="195"/>
        <v>0</v>
      </c>
      <c r="N86">
        <f t="shared" si="195"/>
        <v>1.3335579044844486E-7</v>
      </c>
      <c r="O86">
        <f t="shared" si="195"/>
        <v>1.0668463235875589E-6</v>
      </c>
      <c r="P86">
        <f t="shared" si="195"/>
        <v>7.0678568937675769E-6</v>
      </c>
      <c r="Q86">
        <f t="shared" si="195"/>
        <v>1.42690695779836E-5</v>
      </c>
      <c r="R86">
        <f t="shared" si="195"/>
        <v>1.6669473806055607E-5</v>
      </c>
      <c r="S86">
        <f t="shared" si="195"/>
        <v>1.8003031710540054E-5</v>
      </c>
      <c r="T86">
        <f t="shared" si="195"/>
        <v>1.0535107445427143E-5</v>
      </c>
      <c r="U86">
        <f t="shared" si="195"/>
        <v>5.8676547797315732E-6</v>
      </c>
      <c r="V86">
        <f t="shared" si="195"/>
        <v>5.2008758274893489E-6</v>
      </c>
      <c r="W86">
        <f t="shared" si="195"/>
        <v>5.067520037040904E-6</v>
      </c>
      <c r="X86">
        <f t="shared" si="195"/>
        <v>1.733625275829783E-6</v>
      </c>
      <c r="Y86">
        <f t="shared" si="195"/>
        <v>2.1336926471751178E-6</v>
      </c>
      <c r="Z86">
        <f t="shared" si="195"/>
        <v>1.733625275829783E-6</v>
      </c>
      <c r="AA86">
        <f t="shared" si="195"/>
        <v>1.6002694853813382E-6</v>
      </c>
      <c r="AB86">
        <f t="shared" si="195"/>
        <v>9.3349053313911394E-7</v>
      </c>
      <c r="AC86">
        <f t="shared" si="195"/>
        <v>1.6002694853813382E-6</v>
      </c>
      <c r="AD86">
        <f t="shared" si="195"/>
        <v>4.0006737134533454E-7</v>
      </c>
      <c r="AE86">
        <f t="shared" si="195"/>
        <v>1.2002021140360036E-6</v>
      </c>
      <c r="AF86">
        <f t="shared" si="195"/>
        <v>5.3342316179377946E-7</v>
      </c>
      <c r="AG86">
        <f t="shared" si="195"/>
        <v>6.6677895224222421E-7</v>
      </c>
      <c r="AH86">
        <f t="shared" si="195"/>
        <v>2.6671158089688973E-7</v>
      </c>
      <c r="AI86">
        <f t="shared" ref="AI86:BD86" si="196">AI39/$A86</f>
        <v>4.0006737134533454E-7</v>
      </c>
      <c r="AJ86">
        <f t="shared" si="196"/>
        <v>4.0006737134533454E-7</v>
      </c>
      <c r="AK86">
        <f t="shared" si="196"/>
        <v>5.3342316179377946E-7</v>
      </c>
      <c r="AL86">
        <f t="shared" si="196"/>
        <v>0</v>
      </c>
      <c r="AM86">
        <f t="shared" si="196"/>
        <v>4.0006737134533454E-7</v>
      </c>
      <c r="AN86">
        <f t="shared" si="196"/>
        <v>2.6671158089688973E-7</v>
      </c>
      <c r="AO86">
        <f t="shared" si="196"/>
        <v>4.0006737134533454E-7</v>
      </c>
      <c r="AP86">
        <f t="shared" si="196"/>
        <v>8.0013474269066908E-7</v>
      </c>
      <c r="AQ86">
        <f t="shared" si="196"/>
        <v>9.3349053313911394E-7</v>
      </c>
      <c r="AR86">
        <f t="shared" si="196"/>
        <v>1.0668463235875589E-6</v>
      </c>
      <c r="AS86">
        <f t="shared" si="196"/>
        <v>1.733625275829783E-6</v>
      </c>
      <c r="AT86">
        <f t="shared" si="196"/>
        <v>2.000336856726673E-6</v>
      </c>
      <c r="AU86" s="42">
        <f t="shared" si="196"/>
        <v>3.0671831803142315E-6</v>
      </c>
      <c r="AV86">
        <f t="shared" si="196"/>
        <v>3.7339621325564558E-6</v>
      </c>
      <c r="AW86">
        <f t="shared" si="196"/>
        <v>3.7339621325564558E-6</v>
      </c>
      <c r="AX86">
        <f t="shared" si="196"/>
        <v>3.8673179230049011E-6</v>
      </c>
      <c r="AY86">
        <f t="shared" si="196"/>
        <v>4.4007410847986805E-6</v>
      </c>
      <c r="AZ86">
        <f t="shared" si="196"/>
        <v>4.0006737134533459E-6</v>
      </c>
      <c r="BA86">
        <f t="shared" si="196"/>
        <v>4.6674526656955694E-6</v>
      </c>
      <c r="BB86">
        <f t="shared" si="196"/>
        <v>4.4007410847986805E-6</v>
      </c>
      <c r="BC86">
        <f t="shared" si="196"/>
        <v>4.2673852943502357E-6</v>
      </c>
      <c r="BD86">
        <f t="shared" si="196"/>
        <v>1.0535107445427143E-5</v>
      </c>
      <c r="BE86">
        <f t="shared" ref="BE86:BF86" si="197">BE39/$A86</f>
        <v>1.5869339063364936E-5</v>
      </c>
      <c r="BF86">
        <f t="shared" si="197"/>
        <v>1.8003031710540054E-5</v>
      </c>
      <c r="BG86">
        <f t="shared" ref="BG86:BH86" si="198">BG39/$A86</f>
        <v>1.6536118015607163E-5</v>
      </c>
      <c r="BH86">
        <f t="shared" si="198"/>
        <v>1.8003031710540054E-5</v>
      </c>
      <c r="BI86">
        <f t="shared" ref="BI86:BJ86" si="199">BI39/$A86</f>
        <v>1.2402088511705372E-5</v>
      </c>
      <c r="BJ86">
        <f t="shared" si="199"/>
        <v>9.6016169122880285E-6</v>
      </c>
      <c r="BK86">
        <f t="shared" ref="BK86:BL86" si="200">BK39/$A86</f>
        <v>6.9345011033191321E-6</v>
      </c>
      <c r="BL86">
        <f t="shared" si="200"/>
        <v>6.6677895224222424E-6</v>
      </c>
      <c r="BM86">
        <f t="shared" ref="BM86" si="201">BM39/$A86</f>
        <v>4.1340295039017908E-6</v>
      </c>
    </row>
    <row r="87" spans="1:65" x14ac:dyDescent="0.25">
      <c r="A87">
        <v>8016072</v>
      </c>
      <c r="B87" s="28" t="s">
        <v>32</v>
      </c>
      <c r="C87">
        <f t="shared" ref="C87:AH87" si="202">C40/$A87</f>
        <v>0</v>
      </c>
      <c r="D87">
        <f t="shared" si="202"/>
        <v>0</v>
      </c>
      <c r="E87">
        <f t="shared" si="202"/>
        <v>0</v>
      </c>
      <c r="F87">
        <f t="shared" si="202"/>
        <v>0</v>
      </c>
      <c r="G87">
        <f t="shared" si="202"/>
        <v>0</v>
      </c>
      <c r="H87">
        <f t="shared" si="202"/>
        <v>0</v>
      </c>
      <c r="I87">
        <f t="shared" si="202"/>
        <v>0</v>
      </c>
      <c r="J87">
        <f t="shared" si="202"/>
        <v>0</v>
      </c>
      <c r="K87">
        <f t="shared" si="202"/>
        <v>0</v>
      </c>
      <c r="L87">
        <f t="shared" si="202"/>
        <v>0</v>
      </c>
      <c r="M87">
        <f t="shared" si="202"/>
        <v>0</v>
      </c>
      <c r="N87">
        <f t="shared" si="202"/>
        <v>4.9899751399438533E-7</v>
      </c>
      <c r="O87">
        <f t="shared" si="202"/>
        <v>3.1187344624649082E-6</v>
      </c>
      <c r="P87">
        <f t="shared" si="202"/>
        <v>2.5074625078217859E-5</v>
      </c>
      <c r="Q87">
        <f t="shared" si="202"/>
        <v>4.1666292418531172E-5</v>
      </c>
      <c r="R87">
        <f t="shared" si="202"/>
        <v>5.9505453543830442E-5</v>
      </c>
      <c r="S87">
        <f t="shared" si="202"/>
        <v>4.7280014450968005E-5</v>
      </c>
      <c r="T87">
        <f t="shared" si="202"/>
        <v>3.2185339652637847E-5</v>
      </c>
      <c r="U87">
        <f t="shared" si="202"/>
        <v>1.9460903045781026E-5</v>
      </c>
      <c r="V87">
        <f t="shared" si="202"/>
        <v>1.4845176041332962E-5</v>
      </c>
      <c r="W87">
        <f t="shared" si="202"/>
        <v>1.1601692200369458E-5</v>
      </c>
      <c r="X87">
        <f t="shared" si="202"/>
        <v>7.3602133314171828E-6</v>
      </c>
      <c r="Y87">
        <f t="shared" si="202"/>
        <v>8.2334589809073568E-6</v>
      </c>
      <c r="Z87">
        <f t="shared" si="202"/>
        <v>5.3642232754396415E-6</v>
      </c>
      <c r="AA87">
        <f t="shared" si="202"/>
        <v>3.7424813549578897E-6</v>
      </c>
      <c r="AB87">
        <f t="shared" si="202"/>
        <v>2.9939850839663115E-6</v>
      </c>
      <c r="AC87">
        <f t="shared" si="202"/>
        <v>2.6197369484705229E-6</v>
      </c>
      <c r="AD87">
        <f t="shared" si="202"/>
        <v>1.6217419204817522E-6</v>
      </c>
      <c r="AE87">
        <f t="shared" si="202"/>
        <v>1.4969925419831558E-6</v>
      </c>
      <c r="AF87">
        <f t="shared" si="202"/>
        <v>2.2454888129747338E-6</v>
      </c>
      <c r="AG87">
        <f t="shared" si="202"/>
        <v>1.1227444064873669E-6</v>
      </c>
      <c r="AH87">
        <f t="shared" si="202"/>
        <v>9.9799502798877065E-7</v>
      </c>
      <c r="AI87">
        <f t="shared" ref="AI87:BD87" si="203">AI40/$A87</f>
        <v>1.2474937849859633E-7</v>
      </c>
      <c r="AJ87">
        <f t="shared" si="203"/>
        <v>1.3722431634845595E-6</v>
      </c>
      <c r="AK87">
        <f t="shared" si="203"/>
        <v>8.7324564949017421E-7</v>
      </c>
      <c r="AL87">
        <f t="shared" si="203"/>
        <v>8.7324564949017421E-7</v>
      </c>
      <c r="AM87">
        <f t="shared" si="203"/>
        <v>2.4949875699719266E-7</v>
      </c>
      <c r="AN87">
        <f t="shared" si="203"/>
        <v>6.2374689249298155E-7</v>
      </c>
      <c r="AO87">
        <f t="shared" si="203"/>
        <v>1.7464912989803484E-6</v>
      </c>
      <c r="AP87">
        <f t="shared" si="203"/>
        <v>1.4969925419831558E-6</v>
      </c>
      <c r="AQ87">
        <f t="shared" si="203"/>
        <v>2.2454888129747338E-6</v>
      </c>
      <c r="AR87">
        <f t="shared" si="203"/>
        <v>2.6197369484705229E-6</v>
      </c>
      <c r="AS87">
        <f t="shared" si="203"/>
        <v>4.4909776259494675E-6</v>
      </c>
      <c r="AT87">
        <f t="shared" si="203"/>
        <v>6.4869676819270088E-6</v>
      </c>
      <c r="AU87" s="42">
        <f t="shared" si="203"/>
        <v>9.7304515228905132E-6</v>
      </c>
      <c r="AV87">
        <f t="shared" si="203"/>
        <v>1.1726441578868055E-5</v>
      </c>
      <c r="AW87">
        <f t="shared" si="203"/>
        <v>1.1476942821870861E-5</v>
      </c>
      <c r="AX87">
        <f t="shared" si="203"/>
        <v>1.4221429148839981E-5</v>
      </c>
      <c r="AY87">
        <f t="shared" si="203"/>
        <v>1.2849185985355421E-5</v>
      </c>
      <c r="AZ87">
        <f t="shared" si="203"/>
        <v>1.2724436606856824E-5</v>
      </c>
      <c r="BA87">
        <f t="shared" si="203"/>
        <v>1.4720426662834366E-5</v>
      </c>
      <c r="BB87">
        <f t="shared" si="203"/>
        <v>1.2973935363854018E-5</v>
      </c>
      <c r="BC87">
        <f t="shared" si="203"/>
        <v>1.621741920481752E-5</v>
      </c>
      <c r="BD87">
        <f t="shared" si="203"/>
        <v>3.530407411510276E-5</v>
      </c>
      <c r="BE87">
        <f t="shared" ref="BE87:BF87" si="204">BE40/$A87</f>
        <v>4.3288034339012925E-5</v>
      </c>
      <c r="BF87">
        <f t="shared" si="204"/>
        <v>4.8777006992951164E-5</v>
      </c>
      <c r="BG87">
        <f t="shared" ref="BG87:BH87" si="205">BG40/$A87</f>
        <v>5.389173151139361E-5</v>
      </c>
      <c r="BH87">
        <f t="shared" si="205"/>
        <v>4.5284024394990465E-5</v>
      </c>
      <c r="BI87">
        <f t="shared" ref="BI87:BJ87" si="206">BI40/$A87</f>
        <v>3.8797056713063453E-5</v>
      </c>
      <c r="BJ87">
        <f t="shared" si="206"/>
        <v>3.1312094003147674E-5</v>
      </c>
      <c r="BK87">
        <f t="shared" ref="BK87:BL87" si="207">BK40/$A87</f>
        <v>2.3452883157736109E-5</v>
      </c>
      <c r="BL87">
        <f t="shared" si="207"/>
        <v>1.6841166097310504E-5</v>
      </c>
      <c r="BM87">
        <f t="shared" ref="BM87" si="208">BM40/$A87</f>
        <v>1.6841166097310504E-5</v>
      </c>
    </row>
    <row r="88" spans="1:65" x14ac:dyDescent="0.25">
      <c r="A88">
        <v>6283570</v>
      </c>
      <c r="B88" s="28" t="s">
        <v>33</v>
      </c>
      <c r="C88">
        <f t="shared" ref="C88:AH88" si="209">C41/$A88</f>
        <v>0</v>
      </c>
      <c r="D88">
        <f t="shared" si="209"/>
        <v>0</v>
      </c>
      <c r="E88">
        <f t="shared" si="209"/>
        <v>0</v>
      </c>
      <c r="F88">
        <f t="shared" si="209"/>
        <v>0</v>
      </c>
      <c r="G88">
        <f t="shared" si="209"/>
        <v>0</v>
      </c>
      <c r="H88">
        <f t="shared" si="209"/>
        <v>0</v>
      </c>
      <c r="I88">
        <f t="shared" si="209"/>
        <v>0</v>
      </c>
      <c r="J88">
        <f t="shared" si="209"/>
        <v>0</v>
      </c>
      <c r="K88">
        <f t="shared" si="209"/>
        <v>0</v>
      </c>
      <c r="L88">
        <f t="shared" si="209"/>
        <v>0</v>
      </c>
      <c r="M88">
        <f t="shared" si="209"/>
        <v>1.5914519930549034E-7</v>
      </c>
      <c r="N88">
        <f t="shared" si="209"/>
        <v>2.0688875909713747E-6</v>
      </c>
      <c r="O88">
        <f t="shared" si="209"/>
        <v>1.1458454349995306E-5</v>
      </c>
      <c r="P88">
        <f t="shared" si="209"/>
        <v>6.2544063327057712E-5</v>
      </c>
      <c r="Q88">
        <f t="shared" si="209"/>
        <v>1.2095035147217267E-4</v>
      </c>
      <c r="R88">
        <f t="shared" si="209"/>
        <v>1.5373426252910367E-4</v>
      </c>
      <c r="S88">
        <f t="shared" si="209"/>
        <v>1.3049906343050207E-4</v>
      </c>
      <c r="T88">
        <f t="shared" si="209"/>
        <v>8.0845761247189094E-5</v>
      </c>
      <c r="U88">
        <f t="shared" si="209"/>
        <v>4.9971592581923967E-5</v>
      </c>
      <c r="V88">
        <f t="shared" si="209"/>
        <v>4.8220995389563576E-5</v>
      </c>
      <c r="W88">
        <f t="shared" si="209"/>
        <v>3.0078442668737677E-5</v>
      </c>
      <c r="X88">
        <f t="shared" si="209"/>
        <v>1.8938278717353353E-5</v>
      </c>
      <c r="Y88">
        <f t="shared" si="209"/>
        <v>2.0848021109019237E-5</v>
      </c>
      <c r="Z88">
        <f t="shared" si="209"/>
        <v>1.2572470745133738E-5</v>
      </c>
      <c r="AA88">
        <f t="shared" si="209"/>
        <v>1.0981018752078834E-5</v>
      </c>
      <c r="AB88">
        <f t="shared" si="209"/>
        <v>9.3895667590239313E-6</v>
      </c>
      <c r="AC88">
        <f t="shared" si="209"/>
        <v>6.3658079722196143E-6</v>
      </c>
      <c r="AD88">
        <f t="shared" si="209"/>
        <v>5.8883723743031431E-6</v>
      </c>
      <c r="AE88">
        <f t="shared" si="209"/>
        <v>3.6603395840262779E-6</v>
      </c>
      <c r="AF88">
        <f t="shared" si="209"/>
        <v>3.1829039861098071E-6</v>
      </c>
      <c r="AG88">
        <f t="shared" si="209"/>
        <v>3.9786299826372585E-6</v>
      </c>
      <c r="AH88">
        <f t="shared" si="209"/>
        <v>3.0237587868043166E-6</v>
      </c>
      <c r="AI88">
        <f t="shared" ref="AI88:BD88" si="210">AI41/$A88</f>
        <v>2.3871779895823554E-6</v>
      </c>
      <c r="AJ88">
        <f t="shared" si="210"/>
        <v>1.9097423916658842E-6</v>
      </c>
      <c r="AK88">
        <f t="shared" si="210"/>
        <v>2.0688875909713747E-6</v>
      </c>
      <c r="AL88">
        <f t="shared" si="210"/>
        <v>1.7505971923603939E-6</v>
      </c>
      <c r="AM88">
        <f t="shared" si="210"/>
        <v>2.3871779895823554E-6</v>
      </c>
      <c r="AN88">
        <f t="shared" si="210"/>
        <v>2.0688875909713747E-6</v>
      </c>
      <c r="AO88">
        <f t="shared" si="210"/>
        <v>3.8194847833317684E-6</v>
      </c>
      <c r="AP88">
        <f t="shared" si="210"/>
        <v>5.2517915770811819E-6</v>
      </c>
      <c r="AQ88">
        <f t="shared" si="210"/>
        <v>8.2755503638854989E-6</v>
      </c>
      <c r="AR88">
        <f t="shared" si="210"/>
        <v>1.0026147556245892E-5</v>
      </c>
      <c r="AS88">
        <f t="shared" si="210"/>
        <v>1.6391955528465508E-5</v>
      </c>
      <c r="AT88">
        <f t="shared" si="210"/>
        <v>2.3076053899296102E-5</v>
      </c>
      <c r="AU88" s="42">
        <f t="shared" si="210"/>
        <v>2.9919297469432187E-5</v>
      </c>
      <c r="AV88">
        <f t="shared" si="210"/>
        <v>4.0104590224983567E-5</v>
      </c>
      <c r="AW88">
        <f t="shared" si="210"/>
        <v>4.1377751819427494E-5</v>
      </c>
      <c r="AX88">
        <f t="shared" si="210"/>
        <v>4.1536897018732985E-5</v>
      </c>
      <c r="AY88">
        <f t="shared" si="210"/>
        <v>4.3764929809009846E-5</v>
      </c>
      <c r="AZ88">
        <f t="shared" si="210"/>
        <v>4.4560655805537296E-5</v>
      </c>
      <c r="BA88">
        <f t="shared" si="210"/>
        <v>4.7106978994425145E-5</v>
      </c>
      <c r="BB88">
        <f t="shared" si="210"/>
        <v>4.2491768214565925E-5</v>
      </c>
      <c r="BC88">
        <f t="shared" si="210"/>
        <v>4.7584414592341615E-5</v>
      </c>
      <c r="BD88">
        <f t="shared" si="210"/>
        <v>9.882916876870951E-5</v>
      </c>
      <c r="BE88">
        <f t="shared" ref="BE88:BF88" si="211">BE41/$A88</f>
        <v>1.2142778707008913E-4</v>
      </c>
      <c r="BF88">
        <f t="shared" si="211"/>
        <v>1.4291238897633034E-4</v>
      </c>
      <c r="BG88">
        <f t="shared" ref="BG88:BH88" si="212">BG41/$A88</f>
        <v>1.3797888779786013E-4</v>
      </c>
      <c r="BH88">
        <f t="shared" si="212"/>
        <v>1.2763444984300327E-4</v>
      </c>
      <c r="BI88">
        <f t="shared" ref="BI88:BJ88" si="213">BI41/$A88</f>
        <v>1.0853702592634441E-4</v>
      </c>
      <c r="BJ88">
        <f t="shared" si="213"/>
        <v>8.5142681628437334E-5</v>
      </c>
      <c r="BK88">
        <f t="shared" ref="BK88:BL88" si="214">BK41/$A88</f>
        <v>6.4931241316640057E-5</v>
      </c>
      <c r="BL88">
        <f t="shared" si="214"/>
        <v>5.5223384159005154E-5</v>
      </c>
      <c r="BM88">
        <f t="shared" ref="BM88" si="215">BM41/$A88</f>
        <v>3.5489379445124347E-5</v>
      </c>
    </row>
    <row r="89" spans="1:65" x14ac:dyDescent="0.25">
      <c r="A89">
        <v>5026083</v>
      </c>
      <c r="B89" s="28" t="s">
        <v>34</v>
      </c>
      <c r="C89">
        <f t="shared" ref="C89:AH89" si="216">C42/$A89</f>
        <v>0</v>
      </c>
      <c r="D89">
        <f t="shared" si="216"/>
        <v>0</v>
      </c>
      <c r="E89">
        <f t="shared" si="216"/>
        <v>0</v>
      </c>
      <c r="F89">
        <f t="shared" si="216"/>
        <v>0</v>
      </c>
      <c r="G89">
        <f t="shared" si="216"/>
        <v>0</v>
      </c>
      <c r="H89">
        <f t="shared" si="216"/>
        <v>0</v>
      </c>
      <c r="I89">
        <f t="shared" si="216"/>
        <v>0</v>
      </c>
      <c r="J89">
        <f t="shared" si="216"/>
        <v>0</v>
      </c>
      <c r="K89">
        <f t="shared" si="216"/>
        <v>0</v>
      </c>
      <c r="L89">
        <f t="shared" si="216"/>
        <v>0</v>
      </c>
      <c r="M89">
        <f t="shared" si="216"/>
        <v>5.9688628301601862E-7</v>
      </c>
      <c r="N89">
        <f t="shared" si="216"/>
        <v>3.9792418867734576E-6</v>
      </c>
      <c r="O89">
        <f t="shared" si="216"/>
        <v>2.8053655301752878E-5</v>
      </c>
      <c r="P89">
        <f t="shared" si="216"/>
        <v>1.892129517160779E-4</v>
      </c>
      <c r="Q89">
        <f t="shared" si="216"/>
        <v>3.2828745565881024E-4</v>
      </c>
      <c r="R89">
        <f t="shared" si="216"/>
        <v>4.1503492879047161E-4</v>
      </c>
      <c r="S89">
        <f t="shared" si="216"/>
        <v>3.523618690737897E-4</v>
      </c>
      <c r="T89">
        <f t="shared" si="216"/>
        <v>2.5168704933842121E-4</v>
      </c>
      <c r="U89">
        <f t="shared" si="216"/>
        <v>1.533997747351168E-4</v>
      </c>
      <c r="V89">
        <f t="shared" si="216"/>
        <v>1.5379769892379414E-4</v>
      </c>
      <c r="W89">
        <f t="shared" si="216"/>
        <v>1.0246547858441654E-4</v>
      </c>
      <c r="X89">
        <f t="shared" si="216"/>
        <v>7.3019088622292949E-5</v>
      </c>
      <c r="Y89">
        <f t="shared" si="216"/>
        <v>6.506060484874603E-5</v>
      </c>
      <c r="Z89">
        <f t="shared" si="216"/>
        <v>4.5960243792233438E-5</v>
      </c>
      <c r="AA89">
        <f t="shared" si="216"/>
        <v>3.1833935094187661E-5</v>
      </c>
      <c r="AB89">
        <f t="shared" si="216"/>
        <v>2.6461958547043493E-5</v>
      </c>
      <c r="AC89">
        <f t="shared" si="216"/>
        <v>2.2880640848947383E-5</v>
      </c>
      <c r="AD89">
        <f t="shared" si="216"/>
        <v>1.7508664301803215E-5</v>
      </c>
      <c r="AE89">
        <f t="shared" si="216"/>
        <v>1.2932536132013738E-5</v>
      </c>
      <c r="AF89">
        <f t="shared" si="216"/>
        <v>1.1141877282965681E-5</v>
      </c>
      <c r="AG89">
        <f t="shared" si="216"/>
        <v>8.5553700565629331E-6</v>
      </c>
      <c r="AH89">
        <f t="shared" si="216"/>
        <v>7.3615974905308965E-6</v>
      </c>
      <c r="AI89">
        <f t="shared" ref="AI89:BD89" si="217">AI42/$A89</f>
        <v>6.167824924498859E-6</v>
      </c>
      <c r="AJ89">
        <f t="shared" si="217"/>
        <v>5.5709386414828403E-6</v>
      </c>
      <c r="AK89">
        <f t="shared" si="217"/>
        <v>3.5813176980961119E-6</v>
      </c>
      <c r="AL89">
        <f t="shared" si="217"/>
        <v>3.5813176980961119E-6</v>
      </c>
      <c r="AM89">
        <f t="shared" si="217"/>
        <v>4.9740523584668216E-6</v>
      </c>
      <c r="AN89">
        <f t="shared" si="217"/>
        <v>7.3615974905308965E-6</v>
      </c>
      <c r="AO89">
        <f t="shared" si="217"/>
        <v>9.3512184339176253E-6</v>
      </c>
      <c r="AP89">
        <f t="shared" si="217"/>
        <v>1.7309702207464539E-5</v>
      </c>
      <c r="AQ89">
        <f t="shared" si="217"/>
        <v>2.34775271319634E-5</v>
      </c>
      <c r="AR89">
        <f t="shared" si="217"/>
        <v>3.6211101169638465E-5</v>
      </c>
      <c r="AS89">
        <f t="shared" si="217"/>
        <v>5.3122879188425659E-5</v>
      </c>
      <c r="AT89">
        <f t="shared" si="217"/>
        <v>7.2024278150599586E-5</v>
      </c>
      <c r="AU89" s="42">
        <f t="shared" si="217"/>
        <v>9.530284318822431E-5</v>
      </c>
      <c r="AV89">
        <f t="shared" si="217"/>
        <v>1.2116791545225178E-4</v>
      </c>
      <c r="AW89">
        <f t="shared" si="217"/>
        <v>1.3688592090500693E-4</v>
      </c>
      <c r="AX89">
        <f t="shared" si="217"/>
        <v>1.5021638122569804E-4</v>
      </c>
      <c r="AY89">
        <f t="shared" si="217"/>
        <v>1.3967139022574837E-4</v>
      </c>
      <c r="AZ89">
        <f t="shared" si="217"/>
        <v>1.3091705807484675E-4</v>
      </c>
      <c r="BA89">
        <f t="shared" si="217"/>
        <v>1.2733574037675064E-4</v>
      </c>
      <c r="BB89">
        <f t="shared" si="217"/>
        <v>1.3370252739558817E-4</v>
      </c>
      <c r="BC89">
        <f t="shared" si="217"/>
        <v>1.4086516279178041E-4</v>
      </c>
      <c r="BD89">
        <f t="shared" si="217"/>
        <v>2.7854693207414206E-4</v>
      </c>
      <c r="BE89">
        <f t="shared" ref="BE89:BF89" si="218">BE42/$A89</f>
        <v>3.3067500079087431E-4</v>
      </c>
      <c r="BF89">
        <f t="shared" si="218"/>
        <v>3.8121137275289724E-4</v>
      </c>
      <c r="BG89">
        <f t="shared" ref="BG89:BH89" si="219">BG42/$A89</f>
        <v>3.6827883662088351E-4</v>
      </c>
      <c r="BH89">
        <f t="shared" si="219"/>
        <v>3.1993104769658596E-4</v>
      </c>
      <c r="BI89">
        <f t="shared" ref="BI89:BJ89" si="220">BI42/$A89</f>
        <v>2.5924760892329074E-4</v>
      </c>
      <c r="BJ89">
        <f t="shared" si="220"/>
        <v>1.8563163401798179E-4</v>
      </c>
      <c r="BK89">
        <f t="shared" ref="BK89:BL89" si="221">BK42/$A89</f>
        <v>1.3469733786728154E-4</v>
      </c>
      <c r="BL89">
        <f t="shared" si="221"/>
        <v>9.2716335961821566E-5</v>
      </c>
      <c r="BM89">
        <f t="shared" ref="BM89" si="222">BM42/$A89</f>
        <v>6.6652301603455411E-5</v>
      </c>
    </row>
    <row r="90" spans="1:65" x14ac:dyDescent="0.25">
      <c r="A90">
        <v>3011127</v>
      </c>
      <c r="B90" s="28" t="s">
        <v>35</v>
      </c>
      <c r="C90">
        <f t="shared" ref="C90:AH90" si="223">C43/$A90</f>
        <v>0</v>
      </c>
      <c r="D90">
        <f t="shared" si="223"/>
        <v>0</v>
      </c>
      <c r="E90">
        <f t="shared" si="223"/>
        <v>0</v>
      </c>
      <c r="F90">
        <f t="shared" si="223"/>
        <v>0</v>
      </c>
      <c r="G90">
        <f t="shared" si="223"/>
        <v>0</v>
      </c>
      <c r="H90">
        <f t="shared" si="223"/>
        <v>0</v>
      </c>
      <c r="I90">
        <f t="shared" si="223"/>
        <v>0</v>
      </c>
      <c r="J90">
        <f t="shared" si="223"/>
        <v>0</v>
      </c>
      <c r="K90">
        <f t="shared" si="223"/>
        <v>0</v>
      </c>
      <c r="L90">
        <f t="shared" si="223"/>
        <v>0</v>
      </c>
      <c r="M90">
        <f t="shared" si="223"/>
        <v>3.3210156861533904E-7</v>
      </c>
      <c r="N90">
        <f t="shared" si="223"/>
        <v>2.1586601959997039E-5</v>
      </c>
      <c r="O90">
        <f t="shared" si="223"/>
        <v>9.4648947055371631E-5</v>
      </c>
      <c r="P90">
        <f t="shared" si="223"/>
        <v>6.1272739409530053E-4</v>
      </c>
      <c r="Q90">
        <f t="shared" si="223"/>
        <v>1.1025772078029257E-3</v>
      </c>
      <c r="R90">
        <f t="shared" si="223"/>
        <v>1.6771129215074621E-3</v>
      </c>
      <c r="S90">
        <f t="shared" si="223"/>
        <v>1.6877401717031531E-3</v>
      </c>
      <c r="T90">
        <f t="shared" si="223"/>
        <v>1.293867711325361E-3</v>
      </c>
      <c r="U90">
        <f t="shared" si="223"/>
        <v>8.7077031290941896E-4</v>
      </c>
      <c r="V90">
        <f t="shared" si="223"/>
        <v>8.4885160938080663E-4</v>
      </c>
      <c r="W90">
        <f t="shared" si="223"/>
        <v>5.7885303409653597E-4</v>
      </c>
      <c r="X90">
        <f t="shared" si="223"/>
        <v>4.1811587488671184E-4</v>
      </c>
      <c r="Y90">
        <f t="shared" si="223"/>
        <v>3.4472142822272191E-4</v>
      </c>
      <c r="Z90">
        <f t="shared" si="223"/>
        <v>2.4708356704981226E-4</v>
      </c>
      <c r="AA90">
        <f t="shared" si="223"/>
        <v>1.6804339371936155E-4</v>
      </c>
      <c r="AB90">
        <f t="shared" si="223"/>
        <v>1.2719490077967485E-4</v>
      </c>
      <c r="AC90">
        <f t="shared" si="223"/>
        <v>1.1357873646644595E-4</v>
      </c>
      <c r="AD90">
        <f t="shared" si="223"/>
        <v>7.4058649801220605E-5</v>
      </c>
      <c r="AE90">
        <f t="shared" si="223"/>
        <v>6.1438790193837721E-5</v>
      </c>
      <c r="AF90">
        <f t="shared" si="223"/>
        <v>3.9187985096610007E-5</v>
      </c>
      <c r="AG90">
        <f t="shared" si="223"/>
        <v>3.6199070979071955E-5</v>
      </c>
      <c r="AH90">
        <f t="shared" si="223"/>
        <v>2.8560734900919156E-5</v>
      </c>
      <c r="AI90">
        <f t="shared" ref="AI90:BD90" si="224">AI43/$A90</f>
        <v>2.9224938038149835E-5</v>
      </c>
      <c r="AJ90">
        <f t="shared" si="224"/>
        <v>2.7896531763688481E-5</v>
      </c>
      <c r="AK90">
        <f t="shared" si="224"/>
        <v>1.8929789411074325E-5</v>
      </c>
      <c r="AL90">
        <f t="shared" si="224"/>
        <v>1.394826588184424E-5</v>
      </c>
      <c r="AM90">
        <f t="shared" si="224"/>
        <v>1.6937179999382292E-5</v>
      </c>
      <c r="AN90">
        <f t="shared" si="224"/>
        <v>2.6236023920611783E-5</v>
      </c>
      <c r="AO90">
        <f t="shared" si="224"/>
        <v>4.1844797645532721E-5</v>
      </c>
      <c r="AP90">
        <f t="shared" si="224"/>
        <v>6.0442485487991709E-5</v>
      </c>
      <c r="AQ90">
        <f t="shared" si="224"/>
        <v>7.9704376467681364E-5</v>
      </c>
      <c r="AR90">
        <f t="shared" si="224"/>
        <v>1.3018381489721291E-4</v>
      </c>
      <c r="AS90">
        <f t="shared" si="224"/>
        <v>1.836521674442825E-4</v>
      </c>
      <c r="AT90">
        <f t="shared" si="224"/>
        <v>2.6534915332365592E-4</v>
      </c>
      <c r="AU90" s="42">
        <f t="shared" si="224"/>
        <v>3.8656622586825463E-4</v>
      </c>
      <c r="AV90">
        <f t="shared" si="224"/>
        <v>4.8951771213900973E-4</v>
      </c>
      <c r="AW90">
        <f t="shared" si="224"/>
        <v>5.3700823645100326E-4</v>
      </c>
      <c r="AX90">
        <f t="shared" si="224"/>
        <v>6.1903732389899195E-4</v>
      </c>
      <c r="AY90">
        <f t="shared" si="224"/>
        <v>5.6656527605776844E-4</v>
      </c>
      <c r="AZ90">
        <f t="shared" si="224"/>
        <v>5.5560592429346222E-4</v>
      </c>
      <c r="BA90">
        <f t="shared" si="224"/>
        <v>6.2733986311437541E-4</v>
      </c>
      <c r="BB90">
        <f t="shared" si="224"/>
        <v>6.0674956586022441E-4</v>
      </c>
      <c r="BC90">
        <f t="shared" si="224"/>
        <v>6.5091907448606447E-4</v>
      </c>
      <c r="BD90">
        <f t="shared" si="224"/>
        <v>1.2071892019167574E-3</v>
      </c>
      <c r="BE90">
        <f t="shared" ref="BE90:BF90" si="225">BE43/$A90</f>
        <v>1.4303614560262651E-3</v>
      </c>
      <c r="BF90">
        <f t="shared" si="225"/>
        <v>1.6721313979782321E-3</v>
      </c>
      <c r="BG90">
        <f t="shared" ref="BG90:BH90" si="226">BG43/$A90</f>
        <v>1.6950464062126904E-3</v>
      </c>
      <c r="BH90">
        <f t="shared" si="226"/>
        <v>1.4472986360256476E-3</v>
      </c>
      <c r="BI90">
        <f t="shared" ref="BI90:BJ90" si="227">BI43/$A90</f>
        <v>1.08231901211739E-3</v>
      </c>
      <c r="BJ90">
        <f t="shared" si="227"/>
        <v>7.4922113879620489E-4</v>
      </c>
      <c r="BK90">
        <f t="shared" ref="BK90:BL90" si="228">BK43/$A90</f>
        <v>5.1907475174577491E-4</v>
      </c>
      <c r="BL90">
        <f t="shared" si="228"/>
        <v>3.5900179567318149E-4</v>
      </c>
      <c r="BM90">
        <f t="shared" ref="BM90" si="229">BM43/$A90</f>
        <v>2.5339349685350368E-4</v>
      </c>
    </row>
    <row r="91" spans="1:65" x14ac:dyDescent="0.25">
      <c r="B91" s="28" t="s">
        <v>36</v>
      </c>
    </row>
    <row r="92" spans="1:65" x14ac:dyDescent="0.25">
      <c r="A92">
        <f>SUM(A86:A87)</f>
        <v>15514809</v>
      </c>
      <c r="B92" s="28" t="s">
        <v>67</v>
      </c>
      <c r="C92" s="53">
        <f>C47/$A92</f>
        <v>0</v>
      </c>
      <c r="D92" s="53">
        <f t="shared" ref="D92:BF92" si="230">D47/$A92</f>
        <v>0</v>
      </c>
      <c r="E92" s="53">
        <f t="shared" si="230"/>
        <v>0</v>
      </c>
      <c r="F92" s="53">
        <f t="shared" si="230"/>
        <v>0</v>
      </c>
      <c r="G92" s="53">
        <f t="shared" si="230"/>
        <v>0</v>
      </c>
      <c r="H92" s="53">
        <f t="shared" si="230"/>
        <v>0</v>
      </c>
      <c r="I92" s="53">
        <f t="shared" si="230"/>
        <v>0</v>
      </c>
      <c r="J92" s="53">
        <f t="shared" si="230"/>
        <v>0</v>
      </c>
      <c r="K92" s="53">
        <f t="shared" si="230"/>
        <v>0</v>
      </c>
      <c r="L92" s="53">
        <f t="shared" si="230"/>
        <v>0</v>
      </c>
      <c r="M92" s="53">
        <f t="shared" si="230"/>
        <v>0</v>
      </c>
      <c r="N92" s="53">
        <f t="shared" si="230"/>
        <v>3.222727395483889E-7</v>
      </c>
      <c r="O92" s="53">
        <f t="shared" si="230"/>
        <v>2.1270000810193669E-6</v>
      </c>
      <c r="P92" s="53">
        <f t="shared" si="230"/>
        <v>1.6371455169058155E-5</v>
      </c>
      <c r="Q92" s="53">
        <f t="shared" si="230"/>
        <v>2.84244556281679E-5</v>
      </c>
      <c r="R92" s="53">
        <f t="shared" si="230"/>
        <v>3.8801637841626023E-5</v>
      </c>
      <c r="S92" s="53">
        <f t="shared" si="230"/>
        <v>3.3129637625574377E-5</v>
      </c>
      <c r="T92" s="53">
        <f t="shared" si="230"/>
        <v>2.1721182645561413E-5</v>
      </c>
      <c r="U92" s="53">
        <f t="shared" si="230"/>
        <v>1.2890909581935555E-5</v>
      </c>
      <c r="V92" s="53">
        <f t="shared" si="230"/>
        <v>1.0183818569729088E-5</v>
      </c>
      <c r="W92" s="53">
        <f t="shared" si="230"/>
        <v>8.4435457761677885E-6</v>
      </c>
      <c r="X92" s="53">
        <f t="shared" si="230"/>
        <v>4.6407274494968003E-6</v>
      </c>
      <c r="Y92" s="53">
        <f t="shared" si="230"/>
        <v>5.2852729285935779E-6</v>
      </c>
      <c r="Z92" s="53">
        <f t="shared" si="230"/>
        <v>3.6094546829419558E-6</v>
      </c>
      <c r="AA92" s="53">
        <f t="shared" si="230"/>
        <v>2.7070910122064667E-6</v>
      </c>
      <c r="AB92" s="53">
        <f t="shared" si="230"/>
        <v>1.9980909852000114E-6</v>
      </c>
      <c r="AC92" s="53">
        <f t="shared" si="230"/>
        <v>2.1270000810193669E-6</v>
      </c>
      <c r="AD92" s="53">
        <f t="shared" si="230"/>
        <v>1.0312727665548446E-6</v>
      </c>
      <c r="AE92" s="53">
        <f t="shared" si="230"/>
        <v>1.3535455061032334E-6</v>
      </c>
      <c r="AF92" s="53">
        <f t="shared" si="230"/>
        <v>1.4180000540129111E-6</v>
      </c>
      <c r="AG92" s="53">
        <f t="shared" si="230"/>
        <v>9.0236367073548894E-7</v>
      </c>
      <c r="AH92" s="53">
        <f t="shared" si="230"/>
        <v>6.445454790967778E-7</v>
      </c>
      <c r="AI92" s="53">
        <f t="shared" si="230"/>
        <v>2.5781819163871114E-7</v>
      </c>
      <c r="AJ92" s="53">
        <f t="shared" si="230"/>
        <v>9.0236367073548894E-7</v>
      </c>
      <c r="AK92" s="53">
        <f t="shared" si="230"/>
        <v>7.0900002700645556E-7</v>
      </c>
      <c r="AL92" s="53">
        <f t="shared" si="230"/>
        <v>4.5118183536774447E-7</v>
      </c>
      <c r="AM92" s="53">
        <f t="shared" si="230"/>
        <v>3.222727395483889E-7</v>
      </c>
      <c r="AN92" s="53">
        <f t="shared" si="230"/>
        <v>4.5118183536774447E-7</v>
      </c>
      <c r="AO92" s="53">
        <f t="shared" si="230"/>
        <v>1.0957273144645223E-6</v>
      </c>
      <c r="AP92" s="53">
        <f t="shared" si="230"/>
        <v>1.1601818623742001E-6</v>
      </c>
      <c r="AQ92" s="53">
        <f t="shared" si="230"/>
        <v>1.6113636977419444E-6</v>
      </c>
      <c r="AR92" s="53">
        <f t="shared" si="230"/>
        <v>1.8691818893806556E-6</v>
      </c>
      <c r="AS92" s="53">
        <f t="shared" si="230"/>
        <v>3.158272847574211E-6</v>
      </c>
      <c r="AT92" s="53">
        <f t="shared" si="230"/>
        <v>4.3184547099484111E-6</v>
      </c>
      <c r="AU92" s="75">
        <f t="shared" si="230"/>
        <v>6.5099093388774557E-6</v>
      </c>
      <c r="AV92" s="53">
        <f t="shared" si="230"/>
        <v>7.8634548449806891E-6</v>
      </c>
      <c r="AW92" s="53">
        <f t="shared" si="230"/>
        <v>7.7345457491613327E-6</v>
      </c>
      <c r="AX92" s="53">
        <f t="shared" si="230"/>
        <v>9.2170003510839233E-6</v>
      </c>
      <c r="AY92" s="53">
        <f t="shared" si="230"/>
        <v>8.7658185157161786E-6</v>
      </c>
      <c r="AZ92" s="53">
        <f t="shared" si="230"/>
        <v>8.5080003240774675E-6</v>
      </c>
      <c r="BA92" s="53">
        <f t="shared" si="230"/>
        <v>9.8615458301807E-6</v>
      </c>
      <c r="BB92" s="53">
        <f t="shared" si="230"/>
        <v>8.8302730636258559E-6</v>
      </c>
      <c r="BC92" s="53">
        <f t="shared" si="230"/>
        <v>1.0441636761367799E-5</v>
      </c>
      <c r="BD92" s="53">
        <f t="shared" si="230"/>
        <v>2.3332546343303355E-5</v>
      </c>
      <c r="BE92" s="53">
        <f t="shared" si="230"/>
        <v>3.0035819325909845E-5</v>
      </c>
      <c r="BF92" s="53">
        <f t="shared" si="230"/>
        <v>3.3903092200490512E-5</v>
      </c>
      <c r="BG92" s="53">
        <f t="shared" ref="BG92:BH92" si="231">BG47/$A92</f>
        <v>3.5836728637780842E-5</v>
      </c>
      <c r="BH92" s="53">
        <f t="shared" si="231"/>
        <v>3.2098364859019533E-5</v>
      </c>
      <c r="BI92" s="53">
        <f t="shared" ref="BI92:BJ92" si="232">BI47/$A92</f>
        <v>2.6039637355509823E-5</v>
      </c>
      <c r="BJ92" s="53">
        <f t="shared" si="232"/>
        <v>2.0818818974825923E-5</v>
      </c>
      <c r="BK92" s="53">
        <f t="shared" ref="BK92:BL92" si="233">BK47/$A92</f>
        <v>1.5469091498322665E-5</v>
      </c>
      <c r="BL92" s="53">
        <f t="shared" si="233"/>
        <v>1.192409136329039E-5</v>
      </c>
      <c r="BM92" s="53">
        <f t="shared" ref="BM92" si="234">BM47/$A92</f>
        <v>1.0699454953006512E-5</v>
      </c>
    </row>
    <row r="93" spans="1:65" x14ac:dyDescent="0.25">
      <c r="A93">
        <f>SUM(A87:A88)</f>
        <v>14299642</v>
      </c>
      <c r="B93" s="28" t="s">
        <v>78</v>
      </c>
      <c r="C93" s="53">
        <f>C46/$A93</f>
        <v>0</v>
      </c>
      <c r="D93" s="53">
        <f t="shared" ref="D93:BG93" si="235">D46/$A93</f>
        <v>0</v>
      </c>
      <c r="E93" s="53">
        <f t="shared" si="235"/>
        <v>0</v>
      </c>
      <c r="F93" s="53">
        <f t="shared" si="235"/>
        <v>0</v>
      </c>
      <c r="G93" s="53">
        <f t="shared" si="235"/>
        <v>0</v>
      </c>
      <c r="H93" s="53">
        <f t="shared" si="235"/>
        <v>0</v>
      </c>
      <c r="I93" s="53">
        <f t="shared" si="235"/>
        <v>0</v>
      </c>
      <c r="J93" s="53">
        <f t="shared" si="235"/>
        <v>0</v>
      </c>
      <c r="K93" s="53">
        <f t="shared" si="235"/>
        <v>0</v>
      </c>
      <c r="L93" s="53">
        <f t="shared" si="235"/>
        <v>0</v>
      </c>
      <c r="M93" s="53">
        <f t="shared" si="235"/>
        <v>6.9931820670755256E-8</v>
      </c>
      <c r="N93" s="53">
        <f t="shared" si="235"/>
        <v>1.1888409514028393E-6</v>
      </c>
      <c r="O93" s="53">
        <f t="shared" si="235"/>
        <v>6.7833866050632595E-6</v>
      </c>
      <c r="P93" s="53">
        <f t="shared" si="235"/>
        <v>4.1539501478428624E-5</v>
      </c>
      <c r="Q93" s="53">
        <f t="shared" si="235"/>
        <v>7.6505411813806241E-5</v>
      </c>
      <c r="R93" s="53">
        <f t="shared" si="235"/>
        <v>1.0091161722789984E-4</v>
      </c>
      <c r="S93" s="53">
        <f t="shared" si="235"/>
        <v>8.3848252984235544E-5</v>
      </c>
      <c r="T93" s="53">
        <f t="shared" si="235"/>
        <v>5.3567774633798523E-5</v>
      </c>
      <c r="U93" s="53">
        <f t="shared" si="235"/>
        <v>3.2867955715254971E-5</v>
      </c>
      <c r="V93" s="53">
        <f t="shared" si="235"/>
        <v>2.9511228323058718E-5</v>
      </c>
      <c r="W93" s="53">
        <f t="shared" si="235"/>
        <v>1.9720773429152982E-5</v>
      </c>
      <c r="X93" s="53">
        <f t="shared" si="235"/>
        <v>1.2447864079394436E-5</v>
      </c>
      <c r="Y93" s="53">
        <f t="shared" si="235"/>
        <v>1.3776568672138786E-5</v>
      </c>
      <c r="Z93" s="53">
        <f t="shared" si="235"/>
        <v>8.5316821218321411E-6</v>
      </c>
      <c r="AA93" s="53">
        <f t="shared" si="235"/>
        <v>6.9232502464047704E-6</v>
      </c>
      <c r="AB93" s="53">
        <f t="shared" si="235"/>
        <v>5.8043411156726863E-6</v>
      </c>
      <c r="AC93" s="53">
        <f t="shared" si="235"/>
        <v>4.2658410609160705E-6</v>
      </c>
      <c r="AD93" s="53">
        <f t="shared" si="235"/>
        <v>3.4965910335377627E-6</v>
      </c>
      <c r="AE93" s="53">
        <f t="shared" si="235"/>
        <v>2.447613723476434E-6</v>
      </c>
      <c r="AF93" s="53">
        <f t="shared" si="235"/>
        <v>2.6574091854886998E-6</v>
      </c>
      <c r="AG93" s="53">
        <f t="shared" si="235"/>
        <v>2.3776819028056786E-6</v>
      </c>
      <c r="AH93" s="53">
        <f t="shared" si="235"/>
        <v>1.888159158110392E-6</v>
      </c>
      <c r="AI93" s="53">
        <f t="shared" si="235"/>
        <v>1.1189091307320841E-6</v>
      </c>
      <c r="AJ93" s="53">
        <f t="shared" si="235"/>
        <v>1.6084318754273709E-6</v>
      </c>
      <c r="AK93" s="53">
        <f t="shared" si="235"/>
        <v>1.3986364134151051E-6</v>
      </c>
      <c r="AL93" s="53">
        <f t="shared" si="235"/>
        <v>1.2587727720735945E-6</v>
      </c>
      <c r="AM93" s="53">
        <f t="shared" si="235"/>
        <v>1.1888409514028393E-6</v>
      </c>
      <c r="AN93" s="53">
        <f t="shared" si="235"/>
        <v>1.2587727720735945E-6</v>
      </c>
      <c r="AO93" s="53">
        <f t="shared" si="235"/>
        <v>2.6574091854886998E-6</v>
      </c>
      <c r="AP93" s="53">
        <f t="shared" si="235"/>
        <v>3.1469319301839865E-6</v>
      </c>
      <c r="AQ93" s="53">
        <f t="shared" si="235"/>
        <v>4.895227446952868E-6</v>
      </c>
      <c r="AR93" s="53">
        <f t="shared" si="235"/>
        <v>5.8742729363434413E-6</v>
      </c>
      <c r="AS93" s="53">
        <f t="shared" si="235"/>
        <v>9.720523073234981E-6</v>
      </c>
      <c r="AT93" s="53">
        <f t="shared" si="235"/>
        <v>1.3776568672138786E-5</v>
      </c>
      <c r="AU93" s="75">
        <f t="shared" si="235"/>
        <v>1.8601864298420899E-5</v>
      </c>
      <c r="AV93" s="53">
        <f t="shared" si="235"/>
        <v>2.4196409952081318E-5</v>
      </c>
      <c r="AW93" s="53">
        <f t="shared" si="235"/>
        <v>2.4616000876105848E-5</v>
      </c>
      <c r="AX93" s="53">
        <f t="shared" si="235"/>
        <v>2.6224432751533222E-5</v>
      </c>
      <c r="AY93" s="53">
        <f t="shared" si="235"/>
        <v>2.6434228213545485E-5</v>
      </c>
      <c r="AZ93" s="53">
        <f t="shared" si="235"/>
        <v>2.6713955496228508E-5</v>
      </c>
      <c r="BA93" s="53">
        <f t="shared" si="235"/>
        <v>2.8951773757692675E-5</v>
      </c>
      <c r="BB93" s="53">
        <f t="shared" si="235"/>
        <v>2.5944705468850198E-5</v>
      </c>
      <c r="BC93" s="53">
        <f t="shared" si="235"/>
        <v>3.0000751067754005E-5</v>
      </c>
      <c r="BD93" s="53">
        <f t="shared" si="235"/>
        <v>6.3218365886362756E-5</v>
      </c>
      <c r="BE93" s="53">
        <f t="shared" si="235"/>
        <v>7.7624320944538335E-5</v>
      </c>
      <c r="BF93" s="53">
        <f t="shared" si="235"/>
        <v>9.0142116844603524E-5</v>
      </c>
      <c r="BG93" s="53">
        <f t="shared" si="235"/>
        <v>9.0841435051311077E-5</v>
      </c>
      <c r="BH93" s="53">
        <f t="shared" ref="BH93:BI93" si="236">BH46/$A93</f>
        <v>8.1470571081429871E-5</v>
      </c>
      <c r="BI93" s="53">
        <f t="shared" si="236"/>
        <v>6.9442297926059965E-5</v>
      </c>
      <c r="BJ93" s="53">
        <f t="shared" ref="BJ93:BK93" si="237">BJ46/$A93</f>
        <v>5.496641104721363E-5</v>
      </c>
      <c r="BK93" s="53">
        <f t="shared" si="237"/>
        <v>4.167936511977013E-5</v>
      </c>
      <c r="BL93" s="53">
        <f t="shared" ref="BL93:BM93" si="238">BL46/$A93</f>
        <v>3.3707137563304031E-5</v>
      </c>
      <c r="BM93" s="53">
        <f t="shared" si="238"/>
        <v>2.5035591800130382E-5</v>
      </c>
    </row>
    <row r="94" spans="1:65" x14ac:dyDescent="0.25">
      <c r="A94">
        <f>SUM(A82:A86)</f>
        <v>37102988</v>
      </c>
      <c r="B94" s="28" t="s">
        <v>66</v>
      </c>
      <c r="C94" s="53">
        <f>C48/$A94</f>
        <v>0</v>
      </c>
      <c r="D94" s="53">
        <f t="shared" ref="D94:BH94" si="239">D48/$A94</f>
        <v>0</v>
      </c>
      <c r="E94" s="53">
        <f t="shared" si="239"/>
        <v>0</v>
      </c>
      <c r="F94" s="53">
        <f t="shared" si="239"/>
        <v>0</v>
      </c>
      <c r="G94" s="53">
        <f t="shared" si="239"/>
        <v>0</v>
      </c>
      <c r="H94" s="53">
        <f t="shared" si="239"/>
        <v>0</v>
      </c>
      <c r="I94" s="53">
        <f t="shared" si="239"/>
        <v>0</v>
      </c>
      <c r="J94" s="53">
        <f t="shared" si="239"/>
        <v>0</v>
      </c>
      <c r="K94" s="53">
        <f t="shared" si="239"/>
        <v>0</v>
      </c>
      <c r="L94" s="53">
        <f t="shared" si="239"/>
        <v>0</v>
      </c>
      <c r="M94" s="53">
        <f t="shared" si="239"/>
        <v>0</v>
      </c>
      <c r="N94" s="53">
        <f t="shared" si="239"/>
        <v>2.6952007207613577E-8</v>
      </c>
      <c r="O94" s="53">
        <f t="shared" si="239"/>
        <v>4.3123211532181722E-7</v>
      </c>
      <c r="P94" s="53">
        <f t="shared" si="239"/>
        <v>2.2909206126471541E-6</v>
      </c>
      <c r="Q94" s="53">
        <f t="shared" si="239"/>
        <v>4.0158490739344224E-6</v>
      </c>
      <c r="R94" s="53">
        <f t="shared" si="239"/>
        <v>4.8244092901628298E-6</v>
      </c>
      <c r="S94" s="53">
        <f t="shared" si="239"/>
        <v>4.9861213334085111E-6</v>
      </c>
      <c r="T94" s="53">
        <f t="shared" si="239"/>
        <v>2.9108167784222661E-6</v>
      </c>
      <c r="U94" s="53">
        <f t="shared" si="239"/>
        <v>1.8057844829101096E-6</v>
      </c>
      <c r="V94" s="53">
        <f t="shared" si="239"/>
        <v>1.5901684252492009E-6</v>
      </c>
      <c r="W94" s="53">
        <f t="shared" si="239"/>
        <v>1.3206483531730652E-6</v>
      </c>
      <c r="X94" s="53">
        <f t="shared" si="239"/>
        <v>4.8513612973704434E-7</v>
      </c>
      <c r="Y94" s="53">
        <f t="shared" si="239"/>
        <v>7.0075218739795293E-7</v>
      </c>
      <c r="Z94" s="53">
        <f t="shared" si="239"/>
        <v>4.5818412252943076E-7</v>
      </c>
      <c r="AA94" s="53">
        <f t="shared" si="239"/>
        <v>4.8513612973704434E-7</v>
      </c>
      <c r="AB94" s="53">
        <f t="shared" si="239"/>
        <v>1.8866405045329503E-7</v>
      </c>
      <c r="AC94" s="53">
        <f t="shared" si="239"/>
        <v>3.7732810090659005E-7</v>
      </c>
      <c r="AD94" s="53">
        <f t="shared" si="239"/>
        <v>1.3476003603806788E-7</v>
      </c>
      <c r="AE94" s="53">
        <f t="shared" si="239"/>
        <v>2.6952007207613576E-7</v>
      </c>
      <c r="AF94" s="53">
        <f t="shared" si="239"/>
        <v>1.3476003603806788E-7</v>
      </c>
      <c r="AG94" s="53">
        <f t="shared" si="239"/>
        <v>1.8866405045329503E-7</v>
      </c>
      <c r="AH94" s="53">
        <f t="shared" si="239"/>
        <v>5.3904014415227153E-8</v>
      </c>
      <c r="AI94" s="53">
        <f t="shared" si="239"/>
        <v>1.0780802883045431E-7</v>
      </c>
      <c r="AJ94" s="53">
        <f t="shared" si="239"/>
        <v>8.0856021622840733E-8</v>
      </c>
      <c r="AK94" s="53">
        <f t="shared" si="239"/>
        <v>1.6171204324568147E-7</v>
      </c>
      <c r="AL94" s="53">
        <f t="shared" si="239"/>
        <v>0</v>
      </c>
      <c r="AM94" s="53">
        <f t="shared" si="239"/>
        <v>1.6171204324568147E-7</v>
      </c>
      <c r="AN94" s="53">
        <f t="shared" si="239"/>
        <v>1.3476003603806788E-7</v>
      </c>
      <c r="AO94" s="53">
        <f t="shared" si="239"/>
        <v>1.0780802883045431E-7</v>
      </c>
      <c r="AP94" s="53">
        <f t="shared" si="239"/>
        <v>1.8866405045329503E-7</v>
      </c>
      <c r="AQ94" s="53">
        <f t="shared" si="239"/>
        <v>2.6952007207613576E-7</v>
      </c>
      <c r="AR94" s="53">
        <f t="shared" si="239"/>
        <v>3.2342408649136293E-7</v>
      </c>
      <c r="AS94" s="53">
        <f t="shared" si="239"/>
        <v>5.1208813694465793E-7</v>
      </c>
      <c r="AT94" s="53">
        <f t="shared" si="239"/>
        <v>5.659921513598851E-7</v>
      </c>
      <c r="AU94" s="75">
        <f t="shared" si="239"/>
        <v>7.546562018131801E-7</v>
      </c>
      <c r="AV94" s="53">
        <f t="shared" si="239"/>
        <v>9.9722426668170238E-7</v>
      </c>
      <c r="AW94" s="53">
        <f t="shared" si="239"/>
        <v>1.078080288304543E-6</v>
      </c>
      <c r="AX94" s="53">
        <f t="shared" si="239"/>
        <v>1.2397923315502246E-6</v>
      </c>
      <c r="AY94" s="53">
        <f t="shared" si="239"/>
        <v>1.3206483531730652E-6</v>
      </c>
      <c r="AZ94" s="53">
        <f t="shared" si="239"/>
        <v>1.1589363099273837E-6</v>
      </c>
      <c r="BA94" s="53">
        <f t="shared" si="239"/>
        <v>1.1589363099273837E-6</v>
      </c>
      <c r="BB94" s="53">
        <f t="shared" si="239"/>
        <v>1.1319843027197702E-6</v>
      </c>
      <c r="BC94" s="53">
        <f t="shared" si="239"/>
        <v>1.266744338757838E-6</v>
      </c>
      <c r="BD94" s="53">
        <f t="shared" si="239"/>
        <v>3.1803368504984017E-6</v>
      </c>
      <c r="BE94" s="53">
        <f t="shared" si="239"/>
        <v>4.4740331964638534E-6</v>
      </c>
      <c r="BF94" s="53">
        <f t="shared" si="239"/>
        <v>4.9052653117856708E-6</v>
      </c>
      <c r="BG94" s="53">
        <f t="shared" si="239"/>
        <v>4.8244092901628298E-6</v>
      </c>
      <c r="BH94" s="53">
        <f t="shared" si="239"/>
        <v>5.0939293622389658E-6</v>
      </c>
      <c r="BI94" s="53">
        <f t="shared" ref="BI94:BJ94" si="240">BI48/$A94</f>
        <v>3.6654729802354461E-6</v>
      </c>
      <c r="BJ94" s="53">
        <f t="shared" si="240"/>
        <v>2.8030087495918117E-6</v>
      </c>
      <c r="BK94" s="53">
        <f t="shared" ref="BK94:BL94" si="241">BK48/$A94</f>
        <v>2.1022565621938587E-6</v>
      </c>
      <c r="BL94" s="53">
        <f t="shared" si="241"/>
        <v>2.0483525477786317E-6</v>
      </c>
      <c r="BM94" s="53">
        <f t="shared" ref="BM94" si="242">BM48/$A94</f>
        <v>1.2128403243426109E-6</v>
      </c>
    </row>
    <row r="95" spans="1:65" x14ac:dyDescent="0.25">
      <c r="A95">
        <f>SUM(A82:A89)</f>
        <v>56428713</v>
      </c>
      <c r="B95" s="28" t="s">
        <v>87</v>
      </c>
      <c r="C95" s="53">
        <f>C49/$A95</f>
        <v>0</v>
      </c>
      <c r="D95" s="53">
        <f t="shared" ref="D95:BH95" si="243">D49/$A95</f>
        <v>0</v>
      </c>
      <c r="E95" s="53">
        <f t="shared" si="243"/>
        <v>0</v>
      </c>
      <c r="F95" s="53">
        <f t="shared" si="243"/>
        <v>0</v>
      </c>
      <c r="G95" s="53">
        <f t="shared" si="243"/>
        <v>0</v>
      </c>
      <c r="H95" s="53">
        <f t="shared" si="243"/>
        <v>0</v>
      </c>
      <c r="I95" s="53">
        <f t="shared" si="243"/>
        <v>0</v>
      </c>
      <c r="J95" s="53">
        <f t="shared" si="243"/>
        <v>0</v>
      </c>
      <c r="K95" s="53">
        <f t="shared" si="243"/>
        <v>0</v>
      </c>
      <c r="L95" s="53">
        <f t="shared" si="243"/>
        <v>0</v>
      </c>
      <c r="M95" s="53">
        <f t="shared" si="243"/>
        <v>7.0885898106518924E-8</v>
      </c>
      <c r="N95" s="53">
        <f t="shared" si="243"/>
        <v>6.7341603201192983E-7</v>
      </c>
      <c r="O95" s="53">
        <f t="shared" si="243"/>
        <v>4.5012545297639518E-6</v>
      </c>
      <c r="P95" s="53">
        <f t="shared" si="243"/>
        <v>2.8886003478406464E-5</v>
      </c>
      <c r="Q95" s="53">
        <f t="shared" si="243"/>
        <v>5.1268225805539812E-5</v>
      </c>
      <c r="R95" s="53">
        <f t="shared" si="243"/>
        <v>6.5711227544743052E-5</v>
      </c>
      <c r="S95" s="53">
        <f t="shared" si="243"/>
        <v>5.5911252131516803E-5</v>
      </c>
      <c r="T95" s="53">
        <f t="shared" si="243"/>
        <v>3.7906234012460999E-5</v>
      </c>
      <c r="U95" s="53">
        <f t="shared" si="243"/>
        <v>2.3179688680831688E-5</v>
      </c>
      <c r="V95" s="53">
        <f t="shared" si="243"/>
        <v>2.2222729056393684E-5</v>
      </c>
      <c r="W95" s="53">
        <f t="shared" si="243"/>
        <v>1.4992367449528752E-5</v>
      </c>
      <c r="X95" s="53">
        <f t="shared" si="243"/>
        <v>9.9771901584925387E-6</v>
      </c>
      <c r="Y95" s="53">
        <f t="shared" si="243"/>
        <v>9.7468109896463517E-6</v>
      </c>
      <c r="Z95" s="53">
        <f t="shared" si="243"/>
        <v>6.5569455748530005E-6</v>
      </c>
      <c r="AA95" s="53">
        <f t="shared" si="243"/>
        <v>4.908848443876436E-6</v>
      </c>
      <c r="AB95" s="53">
        <f t="shared" si="243"/>
        <v>3.9518888194384306E-6</v>
      </c>
      <c r="AC95" s="53">
        <f t="shared" si="243"/>
        <v>3.3670801600596493E-6</v>
      </c>
      <c r="AD95" s="53">
        <f t="shared" si="243"/>
        <v>2.5341708573080518E-6</v>
      </c>
      <c r="AE95" s="53">
        <f t="shared" si="243"/>
        <v>1.9493621979292704E-6</v>
      </c>
      <c r="AF95" s="53">
        <f t="shared" si="243"/>
        <v>1.7544259781363434E-6</v>
      </c>
      <c r="AG95" s="53">
        <f t="shared" si="243"/>
        <v>1.4886038602368974E-6</v>
      </c>
      <c r="AH95" s="53">
        <f t="shared" si="243"/>
        <v>1.1696173187575623E-6</v>
      </c>
      <c r="AI95" s="53">
        <f t="shared" si="243"/>
        <v>9.0379520085811636E-7</v>
      </c>
      <c r="AJ95" s="53">
        <f t="shared" si="243"/>
        <v>9.5695962443800558E-7</v>
      </c>
      <c r="AK95" s="53">
        <f t="shared" si="243"/>
        <v>7.7974487917170817E-7</v>
      </c>
      <c r="AL95" s="53">
        <f t="shared" si="243"/>
        <v>6.3797308295867035E-7</v>
      </c>
      <c r="AM95" s="53">
        <f t="shared" si="243"/>
        <v>8.5063077727822714E-7</v>
      </c>
      <c r="AN95" s="53">
        <f t="shared" si="243"/>
        <v>1.0632884715977838E-6</v>
      </c>
      <c r="AO95" s="53">
        <f t="shared" si="243"/>
        <v>1.5772112328700462E-6</v>
      </c>
      <c r="AP95" s="53">
        <f t="shared" si="243"/>
        <v>2.4632849592015328E-6</v>
      </c>
      <c r="AQ95" s="53">
        <f t="shared" si="243"/>
        <v>3.5088519562726868E-6</v>
      </c>
      <c r="AR95" s="53">
        <f t="shared" si="243"/>
        <v>4.9265699184030656E-6</v>
      </c>
      <c r="AS95" s="53">
        <f t="shared" si="243"/>
        <v>7.5316266738176364E-6</v>
      </c>
      <c r="AT95" s="53">
        <f t="shared" si="243"/>
        <v>1.0278455225445244E-5</v>
      </c>
      <c r="AU95" s="75">
        <f t="shared" si="243"/>
        <v>1.3698699809084782E-5</v>
      </c>
      <c r="AV95" s="53">
        <f t="shared" si="243"/>
        <v>1.7579702730416693E-5</v>
      </c>
      <c r="AW95" s="53">
        <f t="shared" si="243"/>
        <v>1.9139192488760111E-5</v>
      </c>
      <c r="AX95" s="53">
        <f t="shared" si="243"/>
        <v>2.0840454043316566E-5</v>
      </c>
      <c r="AY95" s="53">
        <f t="shared" si="243"/>
        <v>2.0007544740564966E-5</v>
      </c>
      <c r="AZ95" s="53">
        <f t="shared" si="243"/>
        <v>1.919235691234E-5</v>
      </c>
      <c r="BA95" s="53">
        <f t="shared" si="243"/>
        <v>1.9440457555712815E-5</v>
      </c>
      <c r="BB95" s="53">
        <f t="shared" si="243"/>
        <v>1.9227799861393259E-5</v>
      </c>
      <c r="BC95" s="53">
        <f t="shared" si="243"/>
        <v>2.0982225839529603E-5</v>
      </c>
      <c r="BD95" s="53">
        <f t="shared" si="243"/>
        <v>4.2921411303497213E-5</v>
      </c>
      <c r="BE95" s="53">
        <f t="shared" si="243"/>
        <v>5.2065692159238152E-5</v>
      </c>
      <c r="BF95" s="53">
        <f t="shared" si="243"/>
        <v>6.0022634221694899E-5</v>
      </c>
      <c r="BG95" s="53">
        <f t="shared" si="243"/>
        <v>5.899478869915038E-5</v>
      </c>
      <c r="BH95" s="53">
        <f t="shared" si="243"/>
        <v>5.2491007547877263E-5</v>
      </c>
      <c r="BI95" s="53">
        <f t="shared" ref="BI95:BJ95" si="244">BI49/$A95</f>
        <v>4.3098626048763509E-5</v>
      </c>
      <c r="BJ95" s="53">
        <f t="shared" si="244"/>
        <v>3.2306248062046001E-5</v>
      </c>
      <c r="BK95" s="53">
        <f t="shared" ref="BK95:BL95" si="245">BK49/$A95</f>
        <v>2.3941712085476769E-5</v>
      </c>
      <c r="BL95" s="53">
        <f t="shared" si="245"/>
        <v>1.8146789915268844E-5</v>
      </c>
      <c r="BM95" s="53">
        <f t="shared" ref="BM95" si="246">BM49/$A95</f>
        <v>1.3078448200652742E-5</v>
      </c>
    </row>
    <row r="96" spans="1:65" x14ac:dyDescent="0.25">
      <c r="B96" s="28"/>
    </row>
    <row r="97" spans="1:65" x14ac:dyDescent="0.25">
      <c r="A97" s="36" t="s">
        <v>62</v>
      </c>
      <c r="B97" s="36"/>
    </row>
    <row r="98" spans="1:65" x14ac:dyDescent="0.25">
      <c r="B98" s="28" t="s">
        <v>27</v>
      </c>
      <c r="C98" t="e">
        <f t="shared" ref="C98:AH98" si="247">C82/C$87</f>
        <v>#DIV/0!</v>
      </c>
      <c r="D98" t="e">
        <f t="shared" si="247"/>
        <v>#DIV/0!</v>
      </c>
      <c r="E98" t="e">
        <f t="shared" si="247"/>
        <v>#DIV/0!</v>
      </c>
      <c r="F98" t="e">
        <f t="shared" si="247"/>
        <v>#DIV/0!</v>
      </c>
      <c r="G98" t="e">
        <f t="shared" si="247"/>
        <v>#DIV/0!</v>
      </c>
      <c r="H98" t="e">
        <f t="shared" si="247"/>
        <v>#DIV/0!</v>
      </c>
      <c r="I98" t="e">
        <f t="shared" si="247"/>
        <v>#DIV/0!</v>
      </c>
      <c r="J98" t="e">
        <f t="shared" si="247"/>
        <v>#DIV/0!</v>
      </c>
      <c r="K98" t="e">
        <f t="shared" si="247"/>
        <v>#DIV/0!</v>
      </c>
      <c r="L98" t="e">
        <f t="shared" si="247"/>
        <v>#DIV/0!</v>
      </c>
      <c r="M98" t="e">
        <f t="shared" si="247"/>
        <v>#DIV/0!</v>
      </c>
      <c r="N98">
        <f t="shared" si="247"/>
        <v>0</v>
      </c>
      <c r="O98">
        <f t="shared" si="247"/>
        <v>0</v>
      </c>
      <c r="P98">
        <f t="shared" si="247"/>
        <v>0</v>
      </c>
      <c r="Q98">
        <f t="shared" si="247"/>
        <v>0</v>
      </c>
      <c r="R98">
        <f t="shared" si="247"/>
        <v>2.3382200126276574E-3</v>
      </c>
      <c r="S98">
        <f t="shared" si="247"/>
        <v>0</v>
      </c>
      <c r="T98">
        <f t="shared" si="247"/>
        <v>0</v>
      </c>
      <c r="U98">
        <f t="shared" si="247"/>
        <v>7.1495573463037981E-3</v>
      </c>
      <c r="V98">
        <f t="shared" si="247"/>
        <v>9.3725289581797697E-3</v>
      </c>
      <c r="W98">
        <f t="shared" si="247"/>
        <v>0</v>
      </c>
      <c r="X98">
        <f t="shared" si="247"/>
        <v>0</v>
      </c>
      <c r="Y98">
        <f t="shared" si="247"/>
        <v>0</v>
      </c>
      <c r="Z98">
        <f t="shared" si="247"/>
        <v>0</v>
      </c>
      <c r="AA98">
        <f t="shared" si="247"/>
        <v>0</v>
      </c>
      <c r="AB98">
        <f t="shared" si="247"/>
        <v>0</v>
      </c>
      <c r="AC98">
        <f t="shared" si="247"/>
        <v>0</v>
      </c>
      <c r="AD98">
        <f t="shared" si="247"/>
        <v>0</v>
      </c>
      <c r="AE98">
        <f t="shared" si="247"/>
        <v>0</v>
      </c>
      <c r="AF98">
        <f t="shared" si="247"/>
        <v>0</v>
      </c>
      <c r="AG98">
        <f t="shared" si="247"/>
        <v>0.12392566066926584</v>
      </c>
      <c r="AH98">
        <f t="shared" si="247"/>
        <v>0</v>
      </c>
      <c r="AI98">
        <f t="shared" ref="AI98:BE98" si="248">AI82/AI$87</f>
        <v>0</v>
      </c>
      <c r="AJ98">
        <f t="shared" si="248"/>
        <v>0</v>
      </c>
      <c r="AK98">
        <f t="shared" si="248"/>
        <v>0</v>
      </c>
      <c r="AL98">
        <f t="shared" si="248"/>
        <v>0</v>
      </c>
      <c r="AM98">
        <f t="shared" si="248"/>
        <v>0</v>
      </c>
      <c r="AN98">
        <f t="shared" si="248"/>
        <v>0</v>
      </c>
      <c r="AO98">
        <f t="shared" si="248"/>
        <v>0</v>
      </c>
      <c r="AP98">
        <f t="shared" si="248"/>
        <v>0</v>
      </c>
      <c r="AQ98">
        <f t="shared" si="248"/>
        <v>0</v>
      </c>
      <c r="AR98">
        <f t="shared" si="248"/>
        <v>0</v>
      </c>
      <c r="AS98">
        <f t="shared" si="248"/>
        <v>0</v>
      </c>
      <c r="AT98">
        <f t="shared" si="248"/>
        <v>0</v>
      </c>
      <c r="AU98" s="42">
        <f t="shared" si="248"/>
        <v>0</v>
      </c>
      <c r="AV98">
        <f t="shared" si="248"/>
        <v>0</v>
      </c>
      <c r="AW98">
        <f t="shared" si="248"/>
        <v>0</v>
      </c>
      <c r="AX98">
        <f t="shared" si="248"/>
        <v>0</v>
      </c>
      <c r="AY98">
        <f t="shared" si="248"/>
        <v>0</v>
      </c>
      <c r="AZ98">
        <f t="shared" si="248"/>
        <v>0</v>
      </c>
      <c r="BA98">
        <f t="shared" si="248"/>
        <v>0</v>
      </c>
      <c r="BB98">
        <f t="shared" si="248"/>
        <v>0</v>
      </c>
      <c r="BC98">
        <f t="shared" si="248"/>
        <v>0</v>
      </c>
      <c r="BD98">
        <f t="shared" si="248"/>
        <v>7.882197498398533E-3</v>
      </c>
      <c r="BE98">
        <f t="shared" si="248"/>
        <v>0</v>
      </c>
      <c r="BF98">
        <f t="shared" ref="BF98:BG98" si="249">BF82/BF$87</f>
        <v>0</v>
      </c>
      <c r="BG98">
        <f t="shared" si="249"/>
        <v>0</v>
      </c>
      <c r="BH98">
        <f t="shared" ref="BH98:BI98" si="250">BH82/BH$87</f>
        <v>0</v>
      </c>
      <c r="BI98">
        <f t="shared" si="250"/>
        <v>0</v>
      </c>
      <c r="BJ98">
        <f t="shared" ref="BJ98:BK98" si="251">BJ82/BJ$87</f>
        <v>0</v>
      </c>
      <c r="BK98">
        <f t="shared" si="251"/>
        <v>0</v>
      </c>
      <c r="BL98">
        <f t="shared" ref="BL98:BM98" si="252">BL82/BL$87</f>
        <v>0</v>
      </c>
      <c r="BM98">
        <f t="shared" si="252"/>
        <v>0</v>
      </c>
    </row>
    <row r="99" spans="1:65" x14ac:dyDescent="0.25">
      <c r="B99" s="29" t="s">
        <v>28</v>
      </c>
      <c r="C99" t="e">
        <f t="shared" ref="C99:C106" si="253">C83/C$87</f>
        <v>#DIV/0!</v>
      </c>
      <c r="D99" t="e">
        <f t="shared" ref="D99:R99" si="254">D83/D$87</f>
        <v>#DIV/0!</v>
      </c>
      <c r="E99" t="e">
        <f t="shared" si="254"/>
        <v>#DIV/0!</v>
      </c>
      <c r="F99" t="e">
        <f t="shared" si="254"/>
        <v>#DIV/0!</v>
      </c>
      <c r="G99" t="e">
        <f t="shared" si="254"/>
        <v>#DIV/0!</v>
      </c>
      <c r="H99" t="e">
        <f t="shared" si="254"/>
        <v>#DIV/0!</v>
      </c>
      <c r="I99" t="e">
        <f t="shared" si="254"/>
        <v>#DIV/0!</v>
      </c>
      <c r="J99" t="e">
        <f t="shared" si="254"/>
        <v>#DIV/0!</v>
      </c>
      <c r="K99" t="e">
        <f t="shared" si="254"/>
        <v>#DIV/0!</v>
      </c>
      <c r="L99" t="e">
        <f t="shared" si="254"/>
        <v>#DIV/0!</v>
      </c>
      <c r="M99" t="e">
        <f t="shared" si="254"/>
        <v>#DIV/0!</v>
      </c>
      <c r="N99">
        <f t="shared" si="254"/>
        <v>0</v>
      </c>
      <c r="O99">
        <f t="shared" si="254"/>
        <v>0</v>
      </c>
      <c r="P99">
        <f t="shared" si="254"/>
        <v>1.7600549139226925E-2</v>
      </c>
      <c r="Q99">
        <f t="shared" si="254"/>
        <v>1.0591947236480872E-2</v>
      </c>
      <c r="R99">
        <f t="shared" si="254"/>
        <v>4.9443890663656348E-3</v>
      </c>
      <c r="S99">
        <f t="shared" ref="S99:BE99" si="255">S83/S$87</f>
        <v>0</v>
      </c>
      <c r="T99">
        <f t="shared" si="255"/>
        <v>4.5706852415821854E-3</v>
      </c>
      <c r="U99">
        <f t="shared" si="255"/>
        <v>0</v>
      </c>
      <c r="V99">
        <f t="shared" si="255"/>
        <v>9.9095528767075957E-3</v>
      </c>
      <c r="W99">
        <f t="shared" si="255"/>
        <v>0</v>
      </c>
      <c r="X99">
        <f t="shared" si="255"/>
        <v>1.9987064276749216E-2</v>
      </c>
      <c r="Y99">
        <f t="shared" si="255"/>
        <v>1.7867224126184907E-2</v>
      </c>
      <c r="Z99">
        <f t="shared" si="255"/>
        <v>0</v>
      </c>
      <c r="AA99">
        <f t="shared" si="255"/>
        <v>0</v>
      </c>
      <c r="AB99">
        <f t="shared" si="255"/>
        <v>0</v>
      </c>
      <c r="AC99">
        <f t="shared" si="255"/>
        <v>0</v>
      </c>
      <c r="AD99">
        <f t="shared" si="255"/>
        <v>0</v>
      </c>
      <c r="AE99">
        <f t="shared" si="255"/>
        <v>0</v>
      </c>
      <c r="AF99">
        <f t="shared" si="255"/>
        <v>0</v>
      </c>
      <c r="AG99">
        <f t="shared" si="255"/>
        <v>0</v>
      </c>
      <c r="AH99">
        <f t="shared" si="255"/>
        <v>0</v>
      </c>
      <c r="AI99">
        <f t="shared" si="255"/>
        <v>0</v>
      </c>
      <c r="AJ99">
        <f t="shared" si="255"/>
        <v>0</v>
      </c>
      <c r="AK99">
        <f t="shared" si="255"/>
        <v>0</v>
      </c>
      <c r="AL99">
        <f t="shared" si="255"/>
        <v>0</v>
      </c>
      <c r="AM99">
        <f t="shared" si="255"/>
        <v>0</v>
      </c>
      <c r="AN99">
        <f t="shared" si="255"/>
        <v>0</v>
      </c>
      <c r="AO99">
        <f t="shared" si="255"/>
        <v>0</v>
      </c>
      <c r="AP99">
        <f t="shared" si="255"/>
        <v>0</v>
      </c>
      <c r="AQ99">
        <f t="shared" si="255"/>
        <v>0</v>
      </c>
      <c r="AR99">
        <f t="shared" si="255"/>
        <v>0</v>
      </c>
      <c r="AS99">
        <f t="shared" si="255"/>
        <v>0</v>
      </c>
      <c r="AT99">
        <f t="shared" si="255"/>
        <v>0</v>
      </c>
      <c r="AU99" s="42">
        <f t="shared" si="255"/>
        <v>0</v>
      </c>
      <c r="AV99">
        <f t="shared" si="255"/>
        <v>0</v>
      </c>
      <c r="AW99">
        <f t="shared" si="255"/>
        <v>0</v>
      </c>
      <c r="AX99">
        <f t="shared" si="255"/>
        <v>2.0688364777687786E-2</v>
      </c>
      <c r="AY99">
        <f t="shared" si="255"/>
        <v>0</v>
      </c>
      <c r="AZ99">
        <f t="shared" si="255"/>
        <v>2.3122290045651056E-2</v>
      </c>
      <c r="BA99">
        <f t="shared" si="255"/>
        <v>0</v>
      </c>
      <c r="BB99">
        <f t="shared" si="255"/>
        <v>0</v>
      </c>
      <c r="BC99">
        <f t="shared" si="255"/>
        <v>0</v>
      </c>
      <c r="BD99">
        <f t="shared" si="255"/>
        <v>1.2500743381571065E-2</v>
      </c>
      <c r="BE99">
        <f t="shared" si="255"/>
        <v>0</v>
      </c>
      <c r="BF99">
        <f t="shared" ref="BF99:BG99" si="256">BF83/BF$87</f>
        <v>9.047852626559107E-3</v>
      </c>
      <c r="BG99">
        <f t="shared" si="256"/>
        <v>0</v>
      </c>
      <c r="BH99">
        <f t="shared" ref="BH99:BI99" si="257">BH83/BH$87</f>
        <v>9.7457586142826753E-3</v>
      </c>
      <c r="BI99">
        <f t="shared" si="257"/>
        <v>3.7917581746887584E-3</v>
      </c>
      <c r="BJ99">
        <f t="shared" ref="BJ99:BK99" si="258">BJ83/BJ$87</f>
        <v>0</v>
      </c>
      <c r="BK99">
        <f t="shared" si="258"/>
        <v>6.2725361294053393E-3</v>
      </c>
      <c r="BL99">
        <f t="shared" ref="BL99:BM99" si="259">BL83/BL$87</f>
        <v>8.7350873505792868E-3</v>
      </c>
      <c r="BM99">
        <f t="shared" si="259"/>
        <v>8.7350873505792868E-3</v>
      </c>
    </row>
    <row r="100" spans="1:65" x14ac:dyDescent="0.25">
      <c r="B100" s="28" t="s">
        <v>29</v>
      </c>
      <c r="C100" t="e">
        <f t="shared" si="253"/>
        <v>#DIV/0!</v>
      </c>
      <c r="D100" t="e">
        <f t="shared" ref="D100:R100" si="260">D84/D$87</f>
        <v>#DIV/0!</v>
      </c>
      <c r="E100" t="e">
        <f t="shared" si="260"/>
        <v>#DIV/0!</v>
      </c>
      <c r="F100" t="e">
        <f t="shared" si="260"/>
        <v>#DIV/0!</v>
      </c>
      <c r="G100" t="e">
        <f t="shared" si="260"/>
        <v>#DIV/0!</v>
      </c>
      <c r="H100" t="e">
        <f t="shared" si="260"/>
        <v>#DIV/0!</v>
      </c>
      <c r="I100" t="e">
        <f t="shared" si="260"/>
        <v>#DIV/0!</v>
      </c>
      <c r="J100" t="e">
        <f t="shared" si="260"/>
        <v>#DIV/0!</v>
      </c>
      <c r="K100" t="e">
        <f t="shared" si="260"/>
        <v>#DIV/0!</v>
      </c>
      <c r="L100" t="e">
        <f t="shared" si="260"/>
        <v>#DIV/0!</v>
      </c>
      <c r="M100" t="e">
        <f t="shared" si="260"/>
        <v>#DIV/0!</v>
      </c>
      <c r="N100">
        <f t="shared" si="260"/>
        <v>0</v>
      </c>
      <c r="O100">
        <f t="shared" si="260"/>
        <v>4.1642289401441615E-2</v>
      </c>
      <c r="P100">
        <f t="shared" si="260"/>
        <v>4.143511383228022E-2</v>
      </c>
      <c r="Q100">
        <f t="shared" si="260"/>
        <v>4.0520191782839901E-2</v>
      </c>
      <c r="R100">
        <f t="shared" si="260"/>
        <v>2.4007609193703244E-2</v>
      </c>
      <c r="S100">
        <f t="shared" ref="S100:BE100" si="261">S84/S$87</f>
        <v>3.570908721759506E-2</v>
      </c>
      <c r="T100">
        <f t="shared" si="261"/>
        <v>1.6140422248620785E-2</v>
      </c>
      <c r="U100">
        <f t="shared" si="261"/>
        <v>4.6714106700335156E-2</v>
      </c>
      <c r="V100">
        <f t="shared" si="261"/>
        <v>6.1238660884472974E-2</v>
      </c>
      <c r="W100">
        <f t="shared" si="261"/>
        <v>3.3582491452775504E-2</v>
      </c>
      <c r="X100">
        <f t="shared" si="261"/>
        <v>3.529007576393358E-2</v>
      </c>
      <c r="Y100">
        <f t="shared" si="261"/>
        <v>1.5773594470243037E-2</v>
      </c>
      <c r="Z100">
        <f t="shared" si="261"/>
        <v>2.4210633372931178E-2</v>
      </c>
      <c r="AA100">
        <f t="shared" si="261"/>
        <v>6.9403815669069363E-2</v>
      </c>
      <c r="AB100">
        <f t="shared" si="261"/>
        <v>0</v>
      </c>
      <c r="AC100">
        <f t="shared" si="261"/>
        <v>0</v>
      </c>
      <c r="AD100">
        <f t="shared" si="261"/>
        <v>8.0081325772003109E-2</v>
      </c>
      <c r="AE100">
        <f t="shared" si="261"/>
        <v>0</v>
      </c>
      <c r="AF100">
        <f t="shared" si="261"/>
        <v>0</v>
      </c>
      <c r="AG100">
        <f t="shared" si="261"/>
        <v>0</v>
      </c>
      <c r="AH100">
        <f t="shared" si="261"/>
        <v>0</v>
      </c>
      <c r="AI100">
        <f t="shared" si="261"/>
        <v>0</v>
      </c>
      <c r="AJ100">
        <f t="shared" si="261"/>
        <v>0</v>
      </c>
      <c r="AK100">
        <f t="shared" si="261"/>
        <v>0</v>
      </c>
      <c r="AL100">
        <f t="shared" si="261"/>
        <v>0</v>
      </c>
      <c r="AM100">
        <f t="shared" si="261"/>
        <v>0</v>
      </c>
      <c r="AN100">
        <f t="shared" si="261"/>
        <v>0</v>
      </c>
      <c r="AO100">
        <f t="shared" si="261"/>
        <v>0</v>
      </c>
      <c r="AP100">
        <f t="shared" si="261"/>
        <v>0</v>
      </c>
      <c r="AQ100">
        <f t="shared" si="261"/>
        <v>5.7836513057557805E-2</v>
      </c>
      <c r="AR100">
        <f t="shared" si="261"/>
        <v>4.957415404933526E-2</v>
      </c>
      <c r="AS100">
        <f t="shared" si="261"/>
        <v>0</v>
      </c>
      <c r="AT100">
        <f t="shared" si="261"/>
        <v>2.0020331443000777E-2</v>
      </c>
      <c r="AU100" s="42">
        <f t="shared" si="261"/>
        <v>5.3387550514668744E-2</v>
      </c>
      <c r="AV100">
        <f t="shared" si="261"/>
        <v>3.3225230905405551E-2</v>
      </c>
      <c r="AW100">
        <f t="shared" si="261"/>
        <v>2.2631679022522621E-2</v>
      </c>
      <c r="AX100">
        <f t="shared" si="261"/>
        <v>2.7396243027264223E-2</v>
      </c>
      <c r="AY100">
        <f t="shared" si="261"/>
        <v>4.042940718586565E-2</v>
      </c>
      <c r="AZ100">
        <f t="shared" si="261"/>
        <v>3.0619330442236487E-2</v>
      </c>
      <c r="BA100">
        <f t="shared" si="261"/>
        <v>8.822518940983395E-3</v>
      </c>
      <c r="BB100">
        <f t="shared" si="261"/>
        <v>1.0010165721500389E-2</v>
      </c>
      <c r="BC100">
        <f t="shared" si="261"/>
        <v>4.8048795463201871E-2</v>
      </c>
      <c r="BD100">
        <f t="shared" si="261"/>
        <v>2.5750532315379094E-2</v>
      </c>
      <c r="BE100">
        <f t="shared" si="261"/>
        <v>2.4001319539735805E-2</v>
      </c>
      <c r="BF100">
        <f t="shared" ref="BF100:BG100" si="262">BF84/BF$87</f>
        <v>2.3962954259141599E-2</v>
      </c>
      <c r="BG100">
        <f t="shared" si="262"/>
        <v>1.2049273553657877E-2</v>
      </c>
      <c r="BH100">
        <f t="shared" ref="BH100:BI100" si="263">BH84/BH$87</f>
        <v>3.1547188940486082E-2</v>
      </c>
      <c r="BI100">
        <f t="shared" si="263"/>
        <v>2.67796073321168E-2</v>
      </c>
      <c r="BJ100">
        <f t="shared" ref="BJ100:BK100" si="264">BJ84/BJ$87</f>
        <v>3.3181107092782172E-2</v>
      </c>
      <c r="BK100">
        <f t="shared" si="264"/>
        <v>4.430030787387406E-2</v>
      </c>
      <c r="BL100">
        <f t="shared" ref="BL100:BM100" si="265">BL84/BL$87</f>
        <v>3.8557675371705208E-2</v>
      </c>
      <c r="BM100">
        <f t="shared" si="265"/>
        <v>1.5423070148682081E-2</v>
      </c>
    </row>
    <row r="101" spans="1:65" x14ac:dyDescent="0.25">
      <c r="B101" s="28" t="s">
        <v>30</v>
      </c>
      <c r="C101" t="e">
        <f t="shared" si="253"/>
        <v>#DIV/0!</v>
      </c>
      <c r="D101" t="e">
        <f t="shared" ref="D101:R101" si="266">D85/D$87</f>
        <v>#DIV/0!</v>
      </c>
      <c r="E101" t="e">
        <f t="shared" si="266"/>
        <v>#DIV/0!</v>
      </c>
      <c r="F101" t="e">
        <f t="shared" si="266"/>
        <v>#DIV/0!</v>
      </c>
      <c r="G101" t="e">
        <f t="shared" si="266"/>
        <v>#DIV/0!</v>
      </c>
      <c r="H101" t="e">
        <f t="shared" si="266"/>
        <v>#DIV/0!</v>
      </c>
      <c r="I101" t="e">
        <f t="shared" si="266"/>
        <v>#DIV/0!</v>
      </c>
      <c r="J101" t="e">
        <f t="shared" si="266"/>
        <v>#DIV/0!</v>
      </c>
      <c r="K101" t="e">
        <f t="shared" si="266"/>
        <v>#DIV/0!</v>
      </c>
      <c r="L101" t="e">
        <f t="shared" si="266"/>
        <v>#DIV/0!</v>
      </c>
      <c r="M101" t="e">
        <f t="shared" si="266"/>
        <v>#DIV/0!</v>
      </c>
      <c r="N101">
        <f t="shared" si="266"/>
        <v>0</v>
      </c>
      <c r="O101">
        <f t="shared" si="266"/>
        <v>0.28341545078142855</v>
      </c>
      <c r="P101">
        <f t="shared" si="266"/>
        <v>0.10575203387366738</v>
      </c>
      <c r="Q101">
        <f t="shared" si="266"/>
        <v>7.8793859284828294E-2</v>
      </c>
      <c r="R101">
        <f t="shared" si="266"/>
        <v>8.4880338658708768E-2</v>
      </c>
      <c r="S101">
        <f t="shared" ref="S101:BE101" si="267">S85/S$87</f>
        <v>9.881616734746379E-2</v>
      </c>
      <c r="T101">
        <f t="shared" si="267"/>
        <v>9.4157957070242063E-2</v>
      </c>
      <c r="U101">
        <f t="shared" si="267"/>
        <v>9.7326734471644416E-2</v>
      </c>
      <c r="V101">
        <f t="shared" si="267"/>
        <v>9.3564524567698495E-2</v>
      </c>
      <c r="W101">
        <f t="shared" si="267"/>
        <v>8.7070799011191566E-2</v>
      </c>
      <c r="X101">
        <f t="shared" si="267"/>
        <v>3.4311797915427183E-2</v>
      </c>
      <c r="Y101">
        <f t="shared" si="267"/>
        <v>0.12269067133395176</v>
      </c>
      <c r="Z101">
        <f t="shared" si="267"/>
        <v>7.0618467802681537E-2</v>
      </c>
      <c r="AA101">
        <f t="shared" si="267"/>
        <v>0.13495973846734691</v>
      </c>
      <c r="AB101">
        <f t="shared" si="267"/>
        <v>0</v>
      </c>
      <c r="AC101">
        <f t="shared" si="267"/>
        <v>9.639981319096208E-2</v>
      </c>
      <c r="AD101">
        <f t="shared" si="267"/>
        <v>7.7861387577315533E-2</v>
      </c>
      <c r="AE101">
        <f t="shared" si="267"/>
        <v>8.4349836542091827E-2</v>
      </c>
      <c r="AF101">
        <f t="shared" si="267"/>
        <v>5.6233224361394551E-2</v>
      </c>
      <c r="AG101">
        <f t="shared" si="267"/>
        <v>0.1124664487227891</v>
      </c>
      <c r="AH101">
        <f t="shared" si="267"/>
        <v>0</v>
      </c>
      <c r="AI101">
        <f t="shared" si="267"/>
        <v>1.0121980385051019</v>
      </c>
      <c r="AJ101">
        <f t="shared" si="267"/>
        <v>0</v>
      </c>
      <c r="AK101">
        <f t="shared" si="267"/>
        <v>0.2891994395728863</v>
      </c>
      <c r="AL101">
        <f t="shared" si="267"/>
        <v>0</v>
      </c>
      <c r="AM101">
        <f t="shared" si="267"/>
        <v>1.5182970577576529</v>
      </c>
      <c r="AN101">
        <f t="shared" si="267"/>
        <v>0.60731882310306129</v>
      </c>
      <c r="AO101">
        <f t="shared" si="267"/>
        <v>7.2299859893221574E-2</v>
      </c>
      <c r="AP101">
        <f t="shared" si="267"/>
        <v>8.4349836542091827E-2</v>
      </c>
      <c r="AQ101">
        <f t="shared" si="267"/>
        <v>0.1124664487227891</v>
      </c>
      <c r="AR101">
        <f t="shared" si="267"/>
        <v>0.14459971978644315</v>
      </c>
      <c r="AS101">
        <f t="shared" si="267"/>
        <v>0.16869967308418365</v>
      </c>
      <c r="AT101">
        <f t="shared" si="267"/>
        <v>9.732673447164443E-2</v>
      </c>
      <c r="AU101" s="42">
        <f t="shared" si="267"/>
        <v>1.2976897929552589E-2</v>
      </c>
      <c r="AV101">
        <f t="shared" si="267"/>
        <v>6.4608385436495872E-2</v>
      </c>
      <c r="AW101">
        <f t="shared" si="267"/>
        <v>0.11002152592446762</v>
      </c>
      <c r="AX101">
        <f t="shared" si="267"/>
        <v>0.10654716194790548</v>
      </c>
      <c r="AY101">
        <f t="shared" si="267"/>
        <v>0.11792598506855557</v>
      </c>
      <c r="AZ101">
        <f t="shared" si="267"/>
        <v>7.9388081451380543E-2</v>
      </c>
      <c r="BA101">
        <f t="shared" si="267"/>
        <v>6.0045646351997578E-2</v>
      </c>
      <c r="BB101">
        <f t="shared" si="267"/>
        <v>7.7861387577315533E-2</v>
      </c>
      <c r="BC101">
        <f t="shared" si="267"/>
        <v>7.0075248819583991E-2</v>
      </c>
      <c r="BD101">
        <f t="shared" si="267"/>
        <v>9.6570130882112207E-2</v>
      </c>
      <c r="BE101">
        <f t="shared" si="267"/>
        <v>0.11376289193573191</v>
      </c>
      <c r="BF101">
        <f t="shared" ref="BF101:BG101" si="268">BF85/BF$87</f>
        <v>9.0605962526032133E-2</v>
      </c>
      <c r="BG101">
        <f t="shared" si="268"/>
        <v>0.11715255075290532</v>
      </c>
      <c r="BH101">
        <f t="shared" ref="BH101:BI101" si="269">BH85/BH$87</f>
        <v>0.11153697393995615</v>
      </c>
      <c r="BI101">
        <f t="shared" si="269"/>
        <v>0.11065830646036487</v>
      </c>
      <c r="BJ101">
        <f t="shared" ref="BJ101:BK101" si="270">BJ85/BJ$87</f>
        <v>9.6783876191722906E-2</v>
      </c>
      <c r="BK101">
        <f t="shared" si="270"/>
        <v>9.1528546035035824E-2</v>
      </c>
      <c r="BL101">
        <f t="shared" ref="BL101:BM101" si="271">BL85/BL$87</f>
        <v>0.14995526496371883</v>
      </c>
      <c r="BM101">
        <f t="shared" si="271"/>
        <v>8.2475395730045337E-2</v>
      </c>
    </row>
    <row r="102" spans="1:65" x14ac:dyDescent="0.25">
      <c r="B102" s="28" t="s">
        <v>31</v>
      </c>
      <c r="C102" t="e">
        <f t="shared" si="253"/>
        <v>#DIV/0!</v>
      </c>
      <c r="D102" t="e">
        <f t="shared" ref="D102:R102" si="272">D86/D$87</f>
        <v>#DIV/0!</v>
      </c>
      <c r="E102" t="e">
        <f t="shared" si="272"/>
        <v>#DIV/0!</v>
      </c>
      <c r="F102" t="e">
        <f t="shared" si="272"/>
        <v>#DIV/0!</v>
      </c>
      <c r="G102" t="e">
        <f t="shared" si="272"/>
        <v>#DIV/0!</v>
      </c>
      <c r="H102" t="e">
        <f t="shared" si="272"/>
        <v>#DIV/0!</v>
      </c>
      <c r="I102" t="e">
        <f t="shared" si="272"/>
        <v>#DIV/0!</v>
      </c>
      <c r="J102" t="e">
        <f t="shared" si="272"/>
        <v>#DIV/0!</v>
      </c>
      <c r="K102" t="e">
        <f t="shared" si="272"/>
        <v>#DIV/0!</v>
      </c>
      <c r="L102" t="e">
        <f t="shared" si="272"/>
        <v>#DIV/0!</v>
      </c>
      <c r="M102" t="e">
        <f t="shared" si="272"/>
        <v>#DIV/0!</v>
      </c>
      <c r="N102">
        <f t="shared" si="272"/>
        <v>0.26724740446291156</v>
      </c>
      <c r="O102">
        <f t="shared" si="272"/>
        <v>0.34207667771252681</v>
      </c>
      <c r="P102">
        <f t="shared" si="272"/>
        <v>0.28187288430914054</v>
      </c>
      <c r="Q102">
        <f t="shared" si="272"/>
        <v>0.34246074583870101</v>
      </c>
      <c r="R102">
        <f t="shared" si="272"/>
        <v>0.28013354765504356</v>
      </c>
      <c r="S102">
        <f t="shared" ref="S102:BE102" si="273">S86/S$87</f>
        <v>0.38077466598937265</v>
      </c>
      <c r="T102">
        <f t="shared" si="273"/>
        <v>0.32732627833441885</v>
      </c>
      <c r="U102">
        <f t="shared" si="273"/>
        <v>0.30150989221456687</v>
      </c>
      <c r="V102">
        <f t="shared" si="273"/>
        <v>0.3503411352623042</v>
      </c>
      <c r="W102">
        <f t="shared" si="273"/>
        <v>0.43679145675658659</v>
      </c>
      <c r="X102">
        <f t="shared" si="273"/>
        <v>0.23554008528934578</v>
      </c>
      <c r="Y102">
        <f t="shared" si="273"/>
        <v>0.25914899826706578</v>
      </c>
      <c r="Z102">
        <f t="shared" si="273"/>
        <v>0.32318290772259073</v>
      </c>
      <c r="AA102">
        <f t="shared" si="273"/>
        <v>0.42759584714065846</v>
      </c>
      <c r="AB102">
        <f t="shared" si="273"/>
        <v>0.3117886385400635</v>
      </c>
      <c r="AC102">
        <f t="shared" si="273"/>
        <v>0.61085121020094069</v>
      </c>
      <c r="AD102">
        <f t="shared" si="273"/>
        <v>0.24668991181191835</v>
      </c>
      <c r="AE102">
        <f t="shared" si="273"/>
        <v>0.80174221338873464</v>
      </c>
      <c r="AF102">
        <f t="shared" si="273"/>
        <v>0.23755324841147696</v>
      </c>
      <c r="AG102">
        <f t="shared" si="273"/>
        <v>0.59388312102869234</v>
      </c>
      <c r="AH102">
        <f t="shared" si="273"/>
        <v>0.26724740446291156</v>
      </c>
      <c r="AI102">
        <f t="shared" si="273"/>
        <v>3.2069688535549381</v>
      </c>
      <c r="AJ102">
        <f t="shared" si="273"/>
        <v>0.29154262305044898</v>
      </c>
      <c r="AK102">
        <f t="shared" si="273"/>
        <v>0.6108512102009408</v>
      </c>
      <c r="AL102">
        <f t="shared" si="273"/>
        <v>0</v>
      </c>
      <c r="AM102">
        <f t="shared" si="273"/>
        <v>1.6034844267774691</v>
      </c>
      <c r="AN102">
        <f t="shared" si="273"/>
        <v>0.42759584714065857</v>
      </c>
      <c r="AO102">
        <f t="shared" si="273"/>
        <v>0.22906920382535276</v>
      </c>
      <c r="AP102">
        <f t="shared" si="273"/>
        <v>0.53449480892582313</v>
      </c>
      <c r="AQ102">
        <f t="shared" si="273"/>
        <v>0.41571818472008465</v>
      </c>
      <c r="AR102">
        <f t="shared" si="273"/>
        <v>0.40723414013396048</v>
      </c>
      <c r="AS102">
        <f t="shared" si="273"/>
        <v>0.38602402866864999</v>
      </c>
      <c r="AT102">
        <f t="shared" si="273"/>
        <v>0.30836238976489799</v>
      </c>
      <c r="AU102" s="42">
        <f t="shared" si="273"/>
        <v>0.31521488731522901</v>
      </c>
      <c r="AV102">
        <f t="shared" si="273"/>
        <v>0.31842243936006481</v>
      </c>
      <c r="AW102">
        <f t="shared" si="273"/>
        <v>0.32534466630267495</v>
      </c>
      <c r="AX102">
        <f t="shared" si="273"/>
        <v>0.27193595541840127</v>
      </c>
      <c r="AY102">
        <f t="shared" si="273"/>
        <v>0.34249181931169254</v>
      </c>
      <c r="AZ102">
        <f t="shared" si="273"/>
        <v>0.31440871113283714</v>
      </c>
      <c r="BA102">
        <f t="shared" si="273"/>
        <v>0.31707319173565773</v>
      </c>
      <c r="BB102">
        <f t="shared" si="273"/>
        <v>0.33919862874138779</v>
      </c>
      <c r="BC102">
        <f t="shared" si="273"/>
        <v>0.26313590593271297</v>
      </c>
      <c r="BD102">
        <f t="shared" si="273"/>
        <v>0.29841052936494716</v>
      </c>
      <c r="BE102">
        <f t="shared" si="273"/>
        <v>0.3665987450269334</v>
      </c>
      <c r="BF102">
        <f t="shared" ref="BF102:BG102" si="274">BF86/BF$87</f>
        <v>0.36908848698202612</v>
      </c>
      <c r="BG102">
        <f t="shared" si="274"/>
        <v>0.30683961253149106</v>
      </c>
      <c r="BH102">
        <f t="shared" ref="BH102:BI102" si="275">BH86/BH$87</f>
        <v>0.39755812234152127</v>
      </c>
      <c r="BI102">
        <f t="shared" si="275"/>
        <v>0.31966570565981706</v>
      </c>
      <c r="BJ102">
        <f t="shared" ref="BJ102:BK102" si="276">BJ86/BJ$87</f>
        <v>0.30664244018055192</v>
      </c>
      <c r="BK102">
        <f t="shared" si="276"/>
        <v>0.29567797940577445</v>
      </c>
      <c r="BL102">
        <f t="shared" ref="BL102:BM102" si="277">BL86/BL$87</f>
        <v>0.39592208068579487</v>
      </c>
      <c r="BM102">
        <f t="shared" si="277"/>
        <v>0.24547169002519284</v>
      </c>
    </row>
    <row r="103" spans="1:65" x14ac:dyDescent="0.25">
      <c r="B103" s="28" t="s">
        <v>32</v>
      </c>
      <c r="C103" t="e">
        <f t="shared" si="253"/>
        <v>#DIV/0!</v>
      </c>
      <c r="D103" t="e">
        <f t="shared" ref="D103:R103" si="278">D87/D$87</f>
        <v>#DIV/0!</v>
      </c>
      <c r="E103" t="e">
        <f t="shared" si="278"/>
        <v>#DIV/0!</v>
      </c>
      <c r="F103" t="e">
        <f t="shared" si="278"/>
        <v>#DIV/0!</v>
      </c>
      <c r="G103" t="e">
        <f t="shared" si="278"/>
        <v>#DIV/0!</v>
      </c>
      <c r="H103" t="e">
        <f t="shared" si="278"/>
        <v>#DIV/0!</v>
      </c>
      <c r="I103" t="e">
        <f t="shared" si="278"/>
        <v>#DIV/0!</v>
      </c>
      <c r="J103" t="e">
        <f t="shared" si="278"/>
        <v>#DIV/0!</v>
      </c>
      <c r="K103" t="e">
        <f t="shared" si="278"/>
        <v>#DIV/0!</v>
      </c>
      <c r="L103" t="e">
        <f t="shared" si="278"/>
        <v>#DIV/0!</v>
      </c>
      <c r="M103" t="e">
        <f t="shared" si="278"/>
        <v>#DIV/0!</v>
      </c>
      <c r="N103">
        <f t="shared" si="278"/>
        <v>1</v>
      </c>
      <c r="O103">
        <f t="shared" si="278"/>
        <v>1</v>
      </c>
      <c r="P103">
        <f t="shared" si="278"/>
        <v>1</v>
      </c>
      <c r="Q103">
        <f t="shared" si="278"/>
        <v>1</v>
      </c>
      <c r="R103">
        <f t="shared" si="278"/>
        <v>1</v>
      </c>
      <c r="S103">
        <f t="shared" ref="S103:BE103" si="279">S87/S$87</f>
        <v>1</v>
      </c>
      <c r="T103">
        <f t="shared" si="279"/>
        <v>1</v>
      </c>
      <c r="U103">
        <f t="shared" si="279"/>
        <v>1</v>
      </c>
      <c r="V103">
        <f t="shared" si="279"/>
        <v>1</v>
      </c>
      <c r="W103">
        <f t="shared" si="279"/>
        <v>1</v>
      </c>
      <c r="X103">
        <f t="shared" si="279"/>
        <v>1</v>
      </c>
      <c r="Y103">
        <f t="shared" si="279"/>
        <v>1</v>
      </c>
      <c r="Z103">
        <f t="shared" si="279"/>
        <v>1</v>
      </c>
      <c r="AA103">
        <f t="shared" si="279"/>
        <v>1</v>
      </c>
      <c r="AB103">
        <f t="shared" si="279"/>
        <v>1</v>
      </c>
      <c r="AC103">
        <f t="shared" si="279"/>
        <v>1</v>
      </c>
      <c r="AD103">
        <f t="shared" si="279"/>
        <v>1</v>
      </c>
      <c r="AE103">
        <f t="shared" si="279"/>
        <v>1</v>
      </c>
      <c r="AF103">
        <f t="shared" si="279"/>
        <v>1</v>
      </c>
      <c r="AG103">
        <f t="shared" si="279"/>
        <v>1</v>
      </c>
      <c r="AH103">
        <f t="shared" si="279"/>
        <v>1</v>
      </c>
      <c r="AI103">
        <f t="shared" si="279"/>
        <v>1</v>
      </c>
      <c r="AJ103">
        <f t="shared" si="279"/>
        <v>1</v>
      </c>
      <c r="AK103">
        <f t="shared" si="279"/>
        <v>1</v>
      </c>
      <c r="AL103">
        <f t="shared" si="279"/>
        <v>1</v>
      </c>
      <c r="AM103">
        <f t="shared" si="279"/>
        <v>1</v>
      </c>
      <c r="AN103">
        <f t="shared" si="279"/>
        <v>1</v>
      </c>
      <c r="AO103">
        <f t="shared" si="279"/>
        <v>1</v>
      </c>
      <c r="AP103">
        <f t="shared" si="279"/>
        <v>1</v>
      </c>
      <c r="AQ103">
        <f t="shared" si="279"/>
        <v>1</v>
      </c>
      <c r="AR103">
        <f t="shared" si="279"/>
        <v>1</v>
      </c>
      <c r="AS103">
        <f t="shared" si="279"/>
        <v>1</v>
      </c>
      <c r="AT103">
        <f t="shared" si="279"/>
        <v>1</v>
      </c>
      <c r="AU103" s="42">
        <f t="shared" si="279"/>
        <v>1</v>
      </c>
      <c r="AV103">
        <f t="shared" si="279"/>
        <v>1</v>
      </c>
      <c r="AW103">
        <f t="shared" si="279"/>
        <v>1</v>
      </c>
      <c r="AX103">
        <f t="shared" si="279"/>
        <v>1</v>
      </c>
      <c r="AY103">
        <f t="shared" si="279"/>
        <v>1</v>
      </c>
      <c r="AZ103">
        <f t="shared" si="279"/>
        <v>1</v>
      </c>
      <c r="BA103">
        <f t="shared" si="279"/>
        <v>1</v>
      </c>
      <c r="BB103">
        <f t="shared" si="279"/>
        <v>1</v>
      </c>
      <c r="BC103">
        <f t="shared" si="279"/>
        <v>1</v>
      </c>
      <c r="BD103">
        <f t="shared" si="279"/>
        <v>1</v>
      </c>
      <c r="BE103">
        <f t="shared" si="279"/>
        <v>1</v>
      </c>
      <c r="BF103">
        <f t="shared" ref="BF103:BG103" si="280">BF87/BF$87</f>
        <v>1</v>
      </c>
      <c r="BG103">
        <f t="shared" si="280"/>
        <v>1</v>
      </c>
      <c r="BH103">
        <f t="shared" ref="BH103:BI103" si="281">BH87/BH$87</f>
        <v>1</v>
      </c>
      <c r="BI103">
        <f t="shared" si="281"/>
        <v>1</v>
      </c>
      <c r="BJ103">
        <f t="shared" ref="BJ103:BK103" si="282">BJ87/BJ$87</f>
        <v>1</v>
      </c>
      <c r="BK103">
        <f t="shared" si="282"/>
        <v>1</v>
      </c>
      <c r="BL103">
        <f t="shared" ref="BL103:BM103" si="283">BL87/BL$87</f>
        <v>1</v>
      </c>
      <c r="BM103">
        <f t="shared" si="283"/>
        <v>1</v>
      </c>
    </row>
    <row r="104" spans="1:65" x14ac:dyDescent="0.25">
      <c r="B104" s="28" t="s">
        <v>33</v>
      </c>
      <c r="C104" t="e">
        <f t="shared" si="253"/>
        <v>#DIV/0!</v>
      </c>
      <c r="D104" t="e">
        <f t="shared" ref="D104:R104" si="284">D88/D$87</f>
        <v>#DIV/0!</v>
      </c>
      <c r="E104" t="e">
        <f t="shared" si="284"/>
        <v>#DIV/0!</v>
      </c>
      <c r="F104" t="e">
        <f t="shared" si="284"/>
        <v>#DIV/0!</v>
      </c>
      <c r="G104" t="e">
        <f t="shared" si="284"/>
        <v>#DIV/0!</v>
      </c>
      <c r="H104" t="e">
        <f t="shared" si="284"/>
        <v>#DIV/0!</v>
      </c>
      <c r="I104" t="e">
        <f t="shared" si="284"/>
        <v>#DIV/0!</v>
      </c>
      <c r="J104" t="e">
        <f t="shared" si="284"/>
        <v>#DIV/0!</v>
      </c>
      <c r="K104" t="e">
        <f t="shared" si="284"/>
        <v>#DIV/0!</v>
      </c>
      <c r="L104" t="e">
        <f t="shared" si="284"/>
        <v>#DIV/0!</v>
      </c>
      <c r="M104" t="e">
        <f t="shared" si="284"/>
        <v>#DIV/0!</v>
      </c>
      <c r="N104">
        <f t="shared" si="284"/>
        <v>4.1460879722832722</v>
      </c>
      <c r="O104">
        <f t="shared" si="284"/>
        <v>3.6740718031310227</v>
      </c>
      <c r="P104">
        <f t="shared" si="284"/>
        <v>2.4943169890659411</v>
      </c>
      <c r="Q104">
        <f t="shared" si="284"/>
        <v>2.9028345084618028</v>
      </c>
      <c r="R104">
        <f t="shared" si="284"/>
        <v>2.5835323213840611</v>
      </c>
      <c r="S104">
        <f t="shared" ref="S104:BE104" si="285">S88/S$87</f>
        <v>2.760131631639767</v>
      </c>
      <c r="T104">
        <f t="shared" si="285"/>
        <v>2.5118815622181305</v>
      </c>
      <c r="U104">
        <f t="shared" si="285"/>
        <v>2.567794128790823</v>
      </c>
      <c r="V104">
        <f t="shared" si="285"/>
        <v>3.2482602601210897</v>
      </c>
      <c r="W104">
        <f t="shared" si="285"/>
        <v>2.5925909901126167</v>
      </c>
      <c r="X104">
        <f t="shared" si="285"/>
        <v>2.5730611144808835</v>
      </c>
      <c r="Y104">
        <f t="shared" si="285"/>
        <v>2.5321096707184556</v>
      </c>
      <c r="Z104">
        <f t="shared" si="285"/>
        <v>2.3437635049043188</v>
      </c>
      <c r="AA104">
        <f t="shared" si="285"/>
        <v>2.9341545650004695</v>
      </c>
      <c r="AB104">
        <f t="shared" si="285"/>
        <v>3.1361434662142704</v>
      </c>
      <c r="AC104">
        <f t="shared" si="285"/>
        <v>2.4299416687374489</v>
      </c>
      <c r="AD104">
        <f t="shared" si="285"/>
        <v>3.6308936088634574</v>
      </c>
      <c r="AE104">
        <f t="shared" si="285"/>
        <v>2.4451288041670578</v>
      </c>
      <c r="AF104">
        <f t="shared" si="285"/>
        <v>1.4174659734301787</v>
      </c>
      <c r="AG104">
        <f t="shared" si="285"/>
        <v>3.543664933575446</v>
      </c>
      <c r="AH104">
        <f t="shared" si="285"/>
        <v>3.0298335182070062</v>
      </c>
      <c r="AI104">
        <f t="shared" si="285"/>
        <v>19.135790641307409</v>
      </c>
      <c r="AJ104">
        <f t="shared" si="285"/>
        <v>1.3916938648223571</v>
      </c>
      <c r="AK104">
        <f t="shared" si="285"/>
        <v>2.3691931270190127</v>
      </c>
      <c r="AL104">
        <f t="shared" si="285"/>
        <v>2.0047018767083955</v>
      </c>
      <c r="AM104">
        <f t="shared" si="285"/>
        <v>9.5678953206537045</v>
      </c>
      <c r="AN104">
        <f t="shared" si="285"/>
        <v>3.3168703778266182</v>
      </c>
      <c r="AO104">
        <f t="shared" si="285"/>
        <v>2.1869475018637039</v>
      </c>
      <c r="AP104">
        <f t="shared" si="285"/>
        <v>3.5082282842396921</v>
      </c>
      <c r="AQ104">
        <f t="shared" si="285"/>
        <v>3.6854115309184645</v>
      </c>
      <c r="AR104">
        <f t="shared" si="285"/>
        <v>3.8271581282614817</v>
      </c>
      <c r="AS104">
        <f t="shared" si="285"/>
        <v>3.6499748815827098</v>
      </c>
      <c r="AT104">
        <f t="shared" si="285"/>
        <v>3.5572944140891982</v>
      </c>
      <c r="AU104" s="42">
        <f t="shared" si="285"/>
        <v>3.0748108039023871</v>
      </c>
      <c r="AV104">
        <f t="shared" si="285"/>
        <v>3.4200136465315367</v>
      </c>
      <c r="AW104">
        <f t="shared" si="285"/>
        <v>3.6052938889419761</v>
      </c>
      <c r="AX104">
        <f t="shared" si="285"/>
        <v>2.9207259399890257</v>
      </c>
      <c r="AY104">
        <f t="shared" si="285"/>
        <v>3.4060468779026132</v>
      </c>
      <c r="AZ104">
        <f t="shared" si="285"/>
        <v>3.5019747578863232</v>
      </c>
      <c r="BA104">
        <f t="shared" si="285"/>
        <v>3.2001096213711828</v>
      </c>
      <c r="BB104">
        <f t="shared" si="285"/>
        <v>3.2751641674545375</v>
      </c>
      <c r="BC104">
        <f t="shared" si="285"/>
        <v>2.9341545650004699</v>
      </c>
      <c r="BD104">
        <f t="shared" si="285"/>
        <v>2.7993700796824266</v>
      </c>
      <c r="BE104">
        <f t="shared" si="285"/>
        <v>2.8051120575057737</v>
      </c>
      <c r="BF104">
        <f t="shared" ref="BF104:BG104" si="286">BF88/BF$87</f>
        <v>2.929913042778185</v>
      </c>
      <c r="BG104">
        <f t="shared" si="286"/>
        <v>2.5602979145082596</v>
      </c>
      <c r="BH104">
        <f t="shared" ref="BH104:BI104" si="287">BH88/BH$87</f>
        <v>2.8185315141099254</v>
      </c>
      <c r="BI104">
        <f t="shared" si="287"/>
        <v>2.7975582459531947</v>
      </c>
      <c r="BJ104">
        <f t="shared" ref="BJ104:BK104" si="288">BJ88/BJ$87</f>
        <v>2.7191628135722348</v>
      </c>
      <c r="BK104">
        <f t="shared" si="288"/>
        <v>2.7685824757636248</v>
      </c>
      <c r="BL104">
        <f t="shared" ref="BL104:BM104" si="289">BL88/BL$87</f>
        <v>3.2790712852018129</v>
      </c>
      <c r="BM104">
        <f t="shared" si="289"/>
        <v>2.1072994138328651</v>
      </c>
    </row>
    <row r="105" spans="1:65" x14ac:dyDescent="0.25">
      <c r="B105" s="28" t="s">
        <v>34</v>
      </c>
      <c r="C105" t="e">
        <f t="shared" si="253"/>
        <v>#DIV/0!</v>
      </c>
      <c r="D105" t="e">
        <f t="shared" ref="D105:R105" si="290">D89/D$87</f>
        <v>#DIV/0!</v>
      </c>
      <c r="E105" t="e">
        <f t="shared" si="290"/>
        <v>#DIV/0!</v>
      </c>
      <c r="F105" t="e">
        <f t="shared" si="290"/>
        <v>#DIV/0!</v>
      </c>
      <c r="G105" t="e">
        <f t="shared" si="290"/>
        <v>#DIV/0!</v>
      </c>
      <c r="H105" t="e">
        <f t="shared" si="290"/>
        <v>#DIV/0!</v>
      </c>
      <c r="I105" t="e">
        <f t="shared" si="290"/>
        <v>#DIV/0!</v>
      </c>
      <c r="J105" t="e">
        <f t="shared" si="290"/>
        <v>#DIV/0!</v>
      </c>
      <c r="K105" t="e">
        <f t="shared" si="290"/>
        <v>#DIV/0!</v>
      </c>
      <c r="L105" t="e">
        <f t="shared" si="290"/>
        <v>#DIV/0!</v>
      </c>
      <c r="M105" t="e">
        <f t="shared" si="290"/>
        <v>#DIV/0!</v>
      </c>
      <c r="N105">
        <f t="shared" si="290"/>
        <v>7.9744723674479703</v>
      </c>
      <c r="O105">
        <f t="shared" si="290"/>
        <v>8.9952048304813115</v>
      </c>
      <c r="P105">
        <f t="shared" si="290"/>
        <v>7.5459932551671844</v>
      </c>
      <c r="Q105">
        <f t="shared" si="290"/>
        <v>7.8789697043647609</v>
      </c>
      <c r="R105">
        <f t="shared" si="290"/>
        <v>6.9747376765184352</v>
      </c>
      <c r="S105">
        <f t="shared" ref="S105:BE105" si="291">S89/S$87</f>
        <v>7.4526599275727481</v>
      </c>
      <c r="T105">
        <f t="shared" si="291"/>
        <v>7.8199283293191355</v>
      </c>
      <c r="U105">
        <f t="shared" si="291"/>
        <v>7.8824592247466487</v>
      </c>
      <c r="V105">
        <f t="shared" si="291"/>
        <v>10.360112840398793</v>
      </c>
      <c r="W105">
        <f t="shared" si="291"/>
        <v>8.8319425144853874</v>
      </c>
      <c r="X105">
        <f t="shared" si="291"/>
        <v>9.9207842672996787</v>
      </c>
      <c r="Y105">
        <f t="shared" si="291"/>
        <v>7.9019771641075351</v>
      </c>
      <c r="Z105">
        <f t="shared" si="291"/>
        <v>8.5679214738627039</v>
      </c>
      <c r="AA105">
        <f t="shared" si="291"/>
        <v>8.5061038586111692</v>
      </c>
      <c r="AB105">
        <f t="shared" si="291"/>
        <v>8.8383735405881687</v>
      </c>
      <c r="AC105">
        <f t="shared" si="291"/>
        <v>8.7339459262525398</v>
      </c>
      <c r="AD105">
        <f t="shared" si="291"/>
        <v>10.796208743621868</v>
      </c>
      <c r="AE105">
        <f t="shared" si="291"/>
        <v>8.6390117314019701</v>
      </c>
      <c r="AF105">
        <f t="shared" si="291"/>
        <v>4.9618939175231818</v>
      </c>
      <c r="AG105">
        <f t="shared" si="291"/>
        <v>7.6200513733391713</v>
      </c>
      <c r="AH105">
        <f t="shared" si="291"/>
        <v>7.3763869398893727</v>
      </c>
      <c r="AI105">
        <f t="shared" si="291"/>
        <v>49.441728678177412</v>
      </c>
      <c r="AJ105">
        <f t="shared" si="291"/>
        <v>4.0597313870644216</v>
      </c>
      <c r="AK105">
        <f t="shared" si="291"/>
        <v>4.1011572175446709</v>
      </c>
      <c r="AL105">
        <f t="shared" si="291"/>
        <v>4.1011572175446709</v>
      </c>
      <c r="AM105">
        <f t="shared" si="291"/>
        <v>19.936180918619925</v>
      </c>
      <c r="AN105">
        <f t="shared" si="291"/>
        <v>11.802219103822997</v>
      </c>
      <c r="AO105">
        <f t="shared" si="291"/>
        <v>5.3542885895722092</v>
      </c>
      <c r="AP105">
        <f t="shared" si="291"/>
        <v>11.562984932799557</v>
      </c>
      <c r="AQ105">
        <f t="shared" si="291"/>
        <v>10.455419326209562</v>
      </c>
      <c r="AR105">
        <f t="shared" si="291"/>
        <v>13.82241877024315</v>
      </c>
      <c r="AS105">
        <f t="shared" si="291"/>
        <v>11.828800678381157</v>
      </c>
      <c r="AT105">
        <f t="shared" si="291"/>
        <v>11.102919219292945</v>
      </c>
      <c r="AU105" s="42">
        <f t="shared" si="291"/>
        <v>9.7942878564296869</v>
      </c>
      <c r="AV105">
        <f t="shared" si="291"/>
        <v>10.332880152714498</v>
      </c>
      <c r="AW105">
        <f t="shared" si="291"/>
        <v>11.927036932183052</v>
      </c>
      <c r="AX105">
        <f t="shared" si="291"/>
        <v>10.562678311268805</v>
      </c>
      <c r="AY105">
        <f t="shared" si="291"/>
        <v>10.870057479511605</v>
      </c>
      <c r="AZ105">
        <f t="shared" si="291"/>
        <v>10.288632976040715</v>
      </c>
      <c r="BA105">
        <f t="shared" si="291"/>
        <v>8.6502751104520357</v>
      </c>
      <c r="BB105">
        <f t="shared" si="291"/>
        <v>10.305471982548147</v>
      </c>
      <c r="BC105">
        <f t="shared" si="291"/>
        <v>8.6860406710048679</v>
      </c>
      <c r="BD105">
        <f t="shared" si="291"/>
        <v>7.8899373246835047</v>
      </c>
      <c r="BE105">
        <f t="shared" si="291"/>
        <v>7.6389470171173066</v>
      </c>
      <c r="BF105">
        <f t="shared" ref="BF105:BG105" si="292">BF89/BF$87</f>
        <v>7.8153908214988803</v>
      </c>
      <c r="BG105">
        <f t="shared" si="292"/>
        <v>6.8336797926602753</v>
      </c>
      <c r="BH105">
        <f t="shared" ref="BH105:BI105" si="293">BH89/BH$87</f>
        <v>7.0649870891770448</v>
      </c>
      <c r="BI105">
        <f t="shared" si="293"/>
        <v>6.6821462988969174</v>
      </c>
      <c r="BJ105">
        <f t="shared" ref="BJ105:BK105" si="294">BJ89/BJ$87</f>
        <v>5.9284324452820378</v>
      </c>
      <c r="BK105">
        <f t="shared" si="294"/>
        <v>5.7433168008109323</v>
      </c>
      <c r="BL105">
        <f t="shared" ref="BL105:BM105" si="295">BL89/BL$87</f>
        <v>5.5053394418233399</v>
      </c>
      <c r="BM105">
        <f t="shared" si="295"/>
        <v>3.9577011008815854</v>
      </c>
    </row>
    <row r="106" spans="1:65" x14ac:dyDescent="0.25">
      <c r="B106" s="28" t="s">
        <v>35</v>
      </c>
      <c r="C106" t="e">
        <f t="shared" si="253"/>
        <v>#DIV/0!</v>
      </c>
      <c r="D106" t="e">
        <f t="shared" ref="D106:R106" si="296">D90/D$87</f>
        <v>#DIV/0!</v>
      </c>
      <c r="E106" t="e">
        <f t="shared" si="296"/>
        <v>#DIV/0!</v>
      </c>
      <c r="F106" t="e">
        <f t="shared" si="296"/>
        <v>#DIV/0!</v>
      </c>
      <c r="G106" t="e">
        <f t="shared" si="296"/>
        <v>#DIV/0!</v>
      </c>
      <c r="H106" t="e">
        <f t="shared" si="296"/>
        <v>#DIV/0!</v>
      </c>
      <c r="I106" t="e">
        <f t="shared" si="296"/>
        <v>#DIV/0!</v>
      </c>
      <c r="J106" t="e">
        <f t="shared" si="296"/>
        <v>#DIV/0!</v>
      </c>
      <c r="K106" t="e">
        <f t="shared" si="296"/>
        <v>#DIV/0!</v>
      </c>
      <c r="L106" t="e">
        <f t="shared" si="296"/>
        <v>#DIV/0!</v>
      </c>
      <c r="M106" t="e">
        <f t="shared" si="296"/>
        <v>#DIV/0!</v>
      </c>
      <c r="N106">
        <f t="shared" si="296"/>
        <v>43.259938886669346</v>
      </c>
      <c r="O106">
        <f t="shared" si="296"/>
        <v>30.348510972801879</v>
      </c>
      <c r="P106">
        <f t="shared" si="296"/>
        <v>24.436153768359723</v>
      </c>
      <c r="Q106">
        <f t="shared" si="296"/>
        <v>26.462090668584473</v>
      </c>
      <c r="R106">
        <f t="shared" si="296"/>
        <v>28.184188534453178</v>
      </c>
      <c r="S106">
        <f t="shared" ref="S106:BE106" si="297">S90/S$87</f>
        <v>35.696693228667115</v>
      </c>
      <c r="T106">
        <f t="shared" si="297"/>
        <v>40.200529970772521</v>
      </c>
      <c r="U106">
        <f t="shared" si="297"/>
        <v>44.744599511182251</v>
      </c>
      <c r="V106">
        <f t="shared" si="297"/>
        <v>57.180299311869085</v>
      </c>
      <c r="W106">
        <f t="shared" si="297"/>
        <v>49.893845147702017</v>
      </c>
      <c r="X106">
        <f t="shared" si="297"/>
        <v>56.807575549743625</v>
      </c>
      <c r="Y106">
        <f t="shared" si="297"/>
        <v>41.868360432972288</v>
      </c>
      <c r="Z106">
        <f t="shared" si="297"/>
        <v>46.061387522979601</v>
      </c>
      <c r="AA106">
        <f t="shared" si="297"/>
        <v>44.901598105958328</v>
      </c>
      <c r="AB106">
        <f t="shared" si="297"/>
        <v>42.483478445113739</v>
      </c>
      <c r="AC106">
        <f t="shared" si="297"/>
        <v>43.355015675431254</v>
      </c>
      <c r="AD106">
        <f t="shared" si="297"/>
        <v>45.66611300225923</v>
      </c>
      <c r="AE106">
        <f t="shared" si="297"/>
        <v>41.041480482224763</v>
      </c>
      <c r="AF106">
        <f t="shared" si="297"/>
        <v>17.451872781630708</v>
      </c>
      <c r="AG106">
        <f t="shared" si="297"/>
        <v>32.241595477927923</v>
      </c>
      <c r="AH106">
        <f t="shared" si="297"/>
        <v>28.618113417335099</v>
      </c>
      <c r="AI106">
        <f t="shared" si="297"/>
        <v>234.26920750934781</v>
      </c>
      <c r="AJ106">
        <f t="shared" si="297"/>
        <v>20.329146106183078</v>
      </c>
      <c r="AK106">
        <f t="shared" si="297"/>
        <v>21.677507837715627</v>
      </c>
      <c r="AL106">
        <f t="shared" si="297"/>
        <v>15.97290051200099</v>
      </c>
      <c r="AM106">
        <f t="shared" si="297"/>
        <v>67.884827176004194</v>
      </c>
      <c r="AN106">
        <f t="shared" si="297"/>
        <v>42.061971348269267</v>
      </c>
      <c r="AO106">
        <f t="shared" si="297"/>
        <v>23.959350768001485</v>
      </c>
      <c r="AP106">
        <f t="shared" si="297"/>
        <v>40.375942960891393</v>
      </c>
      <c r="AQ106">
        <f t="shared" si="297"/>
        <v>35.495334471113303</v>
      </c>
      <c r="AR106">
        <f t="shared" si="297"/>
        <v>49.693468259558628</v>
      </c>
      <c r="AS106">
        <f t="shared" si="297"/>
        <v>40.893583255261795</v>
      </c>
      <c r="AT106">
        <f t="shared" si="297"/>
        <v>40.904959965028176</v>
      </c>
      <c r="AU106" s="42">
        <f t="shared" si="297"/>
        <v>39.727470504207581</v>
      </c>
      <c r="AV106">
        <f t="shared" si="297"/>
        <v>41.744778997676342</v>
      </c>
      <c r="AW106">
        <f t="shared" si="297"/>
        <v>46.790181391133331</v>
      </c>
      <c r="AX106">
        <f t="shared" si="297"/>
        <v>43.528489114575791</v>
      </c>
      <c r="AY106">
        <f t="shared" si="297"/>
        <v>44.093476170669398</v>
      </c>
      <c r="AZ106">
        <f t="shared" si="297"/>
        <v>43.664481301597476</v>
      </c>
      <c r="BA106">
        <f t="shared" si="297"/>
        <v>42.616961959279472</v>
      </c>
      <c r="BB106">
        <f t="shared" si="297"/>
        <v>46.766809672156739</v>
      </c>
      <c r="BC106">
        <f t="shared" si="297"/>
        <v>40.137032055797356</v>
      </c>
      <c r="BD106">
        <f t="shared" si="297"/>
        <v>34.194047915856061</v>
      </c>
      <c r="BE106">
        <f t="shared" si="297"/>
        <v>33.042883047640849</v>
      </c>
      <c r="BF106">
        <f t="shared" ref="BF106:BG106" si="298">BF90/BF$87</f>
        <v>34.281139845662821</v>
      </c>
      <c r="BG106">
        <f t="shared" si="298"/>
        <v>31.452810267458734</v>
      </c>
      <c r="BH106">
        <f t="shared" ref="BH106:BI106" si="299">BH90/BH$87</f>
        <v>31.960468517585081</v>
      </c>
      <c r="BI106">
        <f t="shared" si="299"/>
        <v>27.896936103221449</v>
      </c>
      <c r="BJ106">
        <f t="shared" ref="BJ106:BK106" si="300">BJ90/BJ$87</f>
        <v>23.927532241085149</v>
      </c>
      <c r="BK106">
        <f t="shared" si="300"/>
        <v>22.132662677533283</v>
      </c>
      <c r="BL106">
        <f t="shared" ref="BL106:BM106" si="301">BL90/BL$87</f>
        <v>21.316920312929714</v>
      </c>
      <c r="BM106">
        <f t="shared" si="301"/>
        <v>15.046077889699696</v>
      </c>
    </row>
    <row r="108" spans="1:65" x14ac:dyDescent="0.25">
      <c r="B108" s="28" t="s">
        <v>74</v>
      </c>
      <c r="C108" t="e">
        <f>C90/C$92</f>
        <v>#DIV/0!</v>
      </c>
      <c r="D108" t="e">
        <f t="shared" ref="D108:BG108" si="302">D90/D$92</f>
        <v>#DIV/0!</v>
      </c>
      <c r="E108" t="e">
        <f t="shared" si="302"/>
        <v>#DIV/0!</v>
      </c>
      <c r="F108" t="e">
        <f t="shared" si="302"/>
        <v>#DIV/0!</v>
      </c>
      <c r="G108" t="e">
        <f t="shared" si="302"/>
        <v>#DIV/0!</v>
      </c>
      <c r="H108" t="e">
        <f t="shared" si="302"/>
        <v>#DIV/0!</v>
      </c>
      <c r="I108" t="e">
        <f t="shared" si="302"/>
        <v>#DIV/0!</v>
      </c>
      <c r="J108" t="e">
        <f t="shared" si="302"/>
        <v>#DIV/0!</v>
      </c>
      <c r="K108" t="e">
        <f t="shared" si="302"/>
        <v>#DIV/0!</v>
      </c>
      <c r="L108" t="e">
        <f t="shared" si="302"/>
        <v>#DIV/0!</v>
      </c>
      <c r="M108" t="e">
        <f t="shared" si="302"/>
        <v>#DIV/0!</v>
      </c>
      <c r="N108">
        <f t="shared" si="302"/>
        <v>66.982401273675947</v>
      </c>
      <c r="O108">
        <f t="shared" si="302"/>
        <v>44.498798048945552</v>
      </c>
      <c r="P108">
        <f t="shared" si="302"/>
        <v>37.426568852190222</v>
      </c>
      <c r="Q108">
        <f t="shared" si="302"/>
        <v>38.789738745613839</v>
      </c>
      <c r="R108">
        <f t="shared" si="302"/>
        <v>43.222735296711406</v>
      </c>
      <c r="S108">
        <f t="shared" si="302"/>
        <v>50.943514407785266</v>
      </c>
      <c r="T108">
        <f t="shared" si="302"/>
        <v>59.56709321210716</v>
      </c>
      <c r="U108">
        <f t="shared" si="302"/>
        <v>67.549175438299358</v>
      </c>
      <c r="V108">
        <f t="shared" si="302"/>
        <v>83.352978410669778</v>
      </c>
      <c r="W108">
        <f t="shared" si="302"/>
        <v>68.55568139754385</v>
      </c>
      <c r="X108">
        <f t="shared" si="302"/>
        <v>90.097054704655974</v>
      </c>
      <c r="Y108">
        <f t="shared" si="302"/>
        <v>65.223013622960238</v>
      </c>
      <c r="Z108">
        <f t="shared" si="302"/>
        <v>68.454541961009483</v>
      </c>
      <c r="AA108">
        <f t="shared" si="302"/>
        <v>62.075265649230808</v>
      </c>
      <c r="AB108">
        <f t="shared" si="302"/>
        <v>63.658212624858265</v>
      </c>
      <c r="AC108">
        <f t="shared" si="302"/>
        <v>53.39855765873466</v>
      </c>
      <c r="AD108">
        <f t="shared" si="302"/>
        <v>71.8128629039891</v>
      </c>
      <c r="AE108">
        <f t="shared" si="302"/>
        <v>45.391004526117392</v>
      </c>
      <c r="AF108">
        <f t="shared" si="302"/>
        <v>27.636095630397765</v>
      </c>
      <c r="AG108">
        <f t="shared" si="302"/>
        <v>40.115833729838883</v>
      </c>
      <c r="AH108">
        <f t="shared" si="302"/>
        <v>44.31143468873946</v>
      </c>
      <c r="AI108">
        <f t="shared" si="302"/>
        <v>113.35483292468234</v>
      </c>
      <c r="AJ108">
        <f t="shared" si="302"/>
        <v>30.914954434004279</v>
      </c>
      <c r="AK108">
        <f t="shared" si="302"/>
        <v>26.69927882936733</v>
      </c>
      <c r="AL108">
        <f t="shared" si="302"/>
        <v>30.914954434004279</v>
      </c>
      <c r="AM108">
        <f t="shared" si="302"/>
        <v>52.555422537807274</v>
      </c>
      <c r="AN108">
        <f t="shared" si="302"/>
        <v>58.149557149674706</v>
      </c>
      <c r="AO108">
        <f t="shared" si="302"/>
        <v>38.189061359652342</v>
      </c>
      <c r="AP108">
        <f t="shared" si="302"/>
        <v>52.097423212859063</v>
      </c>
      <c r="AQ108">
        <f t="shared" si="302"/>
        <v>49.463927094406841</v>
      </c>
      <c r="AR108">
        <f t="shared" si="302"/>
        <v>69.64748355246941</v>
      </c>
      <c r="AS108">
        <f t="shared" si="302"/>
        <v>58.14955714967472</v>
      </c>
      <c r="AT108">
        <f t="shared" si="302"/>
        <v>61.445394509376669</v>
      </c>
      <c r="AU108" s="42">
        <f t="shared" si="302"/>
        <v>59.381199605909202</v>
      </c>
      <c r="AV108">
        <f t="shared" si="302"/>
        <v>62.252244311096042</v>
      </c>
      <c r="AW108">
        <f t="shared" si="302"/>
        <v>69.429835166367951</v>
      </c>
      <c r="AX108">
        <f t="shared" si="302"/>
        <v>67.16255835079717</v>
      </c>
      <c r="AY108">
        <f t="shared" si="302"/>
        <v>64.633470912268749</v>
      </c>
      <c r="AZ108">
        <f t="shared" si="302"/>
        <v>65.30393783849641</v>
      </c>
      <c r="BA108">
        <f t="shared" si="302"/>
        <v>63.614759178468496</v>
      </c>
      <c r="BB108">
        <f t="shared" si="302"/>
        <v>68.712435220104396</v>
      </c>
      <c r="BC108">
        <f t="shared" si="302"/>
        <v>62.338797006839904</v>
      </c>
      <c r="BD108">
        <f t="shared" si="302"/>
        <v>51.73842512320698</v>
      </c>
      <c r="BE108">
        <f t="shared" si="302"/>
        <v>47.621855775127472</v>
      </c>
      <c r="BF108">
        <f t="shared" si="302"/>
        <v>49.32091114550429</v>
      </c>
      <c r="BG108">
        <f t="shared" si="302"/>
        <v>47.299138918212783</v>
      </c>
      <c r="BH108">
        <f t="shared" ref="BH108:BI108" si="303">BH90/BH$92</f>
        <v>45.089481734735827</v>
      </c>
      <c r="BI108">
        <f t="shared" si="303"/>
        <v>41.56428898532176</v>
      </c>
      <c r="BJ108">
        <f t="shared" ref="BJ108:BK108" si="304">BJ90/BJ$92</f>
        <v>35.987686895311484</v>
      </c>
      <c r="BK108">
        <f t="shared" si="304"/>
        <v>33.555606791908815</v>
      </c>
      <c r="BL108">
        <f t="shared" ref="BL108:BM108" si="305">BL90/BL$92</f>
        <v>30.107266435278039</v>
      </c>
      <c r="BM108">
        <f t="shared" si="305"/>
        <v>23.682841599543437</v>
      </c>
    </row>
    <row r="109" spans="1:65" x14ac:dyDescent="0.25">
      <c r="B109" s="28" t="s">
        <v>77</v>
      </c>
      <c r="C109" t="e">
        <f>C90/C93</f>
        <v>#DIV/0!</v>
      </c>
      <c r="D109" t="e">
        <f t="shared" ref="D109:BG109" si="306">D90/D93</f>
        <v>#DIV/0!</v>
      </c>
      <c r="E109" t="e">
        <f t="shared" si="306"/>
        <v>#DIV/0!</v>
      </c>
      <c r="F109" t="e">
        <f t="shared" si="306"/>
        <v>#DIV/0!</v>
      </c>
      <c r="G109" t="e">
        <f t="shared" si="306"/>
        <v>#DIV/0!</v>
      </c>
      <c r="H109" t="e">
        <f t="shared" si="306"/>
        <v>#DIV/0!</v>
      </c>
      <c r="I109" t="e">
        <f t="shared" si="306"/>
        <v>#DIV/0!</v>
      </c>
      <c r="J109" t="e">
        <f t="shared" si="306"/>
        <v>#DIV/0!</v>
      </c>
      <c r="K109" t="e">
        <f t="shared" si="306"/>
        <v>#DIV/0!</v>
      </c>
      <c r="L109" t="e">
        <f t="shared" si="306"/>
        <v>#DIV/0!</v>
      </c>
      <c r="M109">
        <f t="shared" si="306"/>
        <v>4.7489335388377834</v>
      </c>
      <c r="N109">
        <f t="shared" si="306"/>
        <v>18.157687060262116</v>
      </c>
      <c r="O109">
        <f t="shared" si="306"/>
        <v>13.953052150193489</v>
      </c>
      <c r="P109">
        <f t="shared" si="306"/>
        <v>14.750475385784025</v>
      </c>
      <c r="Q109">
        <f t="shared" si="306"/>
        <v>14.411754432304795</v>
      </c>
      <c r="R109">
        <f t="shared" si="306"/>
        <v>16.619621878815529</v>
      </c>
      <c r="S109">
        <f t="shared" si="306"/>
        <v>20.128507293055563</v>
      </c>
      <c r="T109">
        <f t="shared" si="306"/>
        <v>24.153844735394266</v>
      </c>
      <c r="U109">
        <f t="shared" si="306"/>
        <v>26.49298667836738</v>
      </c>
      <c r="V109">
        <f t="shared" si="306"/>
        <v>28.76368276130184</v>
      </c>
      <c r="W109">
        <f t="shared" si="306"/>
        <v>29.352450915582473</v>
      </c>
      <c r="X109">
        <f t="shared" si="306"/>
        <v>33.589366996611062</v>
      </c>
      <c r="Y109">
        <f t="shared" si="306"/>
        <v>25.02229955996761</v>
      </c>
      <c r="Z109">
        <f t="shared" si="306"/>
        <v>28.96070944996157</v>
      </c>
      <c r="AA109">
        <f t="shared" si="306"/>
        <v>24.272326976282006</v>
      </c>
      <c r="AB109">
        <f t="shared" si="306"/>
        <v>21.913753558733386</v>
      </c>
      <c r="AC109">
        <f t="shared" si="306"/>
        <v>26.625168365287248</v>
      </c>
      <c r="AD109">
        <f t="shared" si="306"/>
        <v>21.180243583216516</v>
      </c>
      <c r="AE109">
        <f t="shared" si="306"/>
        <v>25.101505848142573</v>
      </c>
      <c r="AF109">
        <f t="shared" si="306"/>
        <v>14.746688357443643</v>
      </c>
      <c r="AG109">
        <f t="shared" si="306"/>
        <v>15.224522227450542</v>
      </c>
      <c r="AH109">
        <f t="shared" si="306"/>
        <v>15.126232753335163</v>
      </c>
      <c r="AI109">
        <f t="shared" si="306"/>
        <v>26.119134463607811</v>
      </c>
      <c r="AJ109">
        <f t="shared" si="306"/>
        <v>17.343931185320603</v>
      </c>
      <c r="AK109">
        <f t="shared" si="306"/>
        <v>13.534460585687684</v>
      </c>
      <c r="AL109">
        <f t="shared" si="306"/>
        <v>11.08084492395483</v>
      </c>
      <c r="AM109">
        <f t="shared" si="306"/>
        <v>14.246800616513353</v>
      </c>
      <c r="AN109">
        <f t="shared" si="306"/>
        <v>20.842541642676942</v>
      </c>
      <c r="AO109">
        <f t="shared" si="306"/>
        <v>15.746463839304232</v>
      </c>
      <c r="AP109">
        <f t="shared" si="306"/>
        <v>19.206797868188371</v>
      </c>
      <c r="AQ109">
        <f t="shared" si="306"/>
        <v>16.282057847443831</v>
      </c>
      <c r="AR109">
        <f t="shared" si="306"/>
        <v>22.16168984790966</v>
      </c>
      <c r="AS109">
        <f t="shared" si="306"/>
        <v>18.893239186887012</v>
      </c>
      <c r="AT109">
        <f t="shared" si="306"/>
        <v>19.260903033154261</v>
      </c>
      <c r="AU109" s="42">
        <f t="shared" si="306"/>
        <v>20.781047515816464</v>
      </c>
      <c r="AV109">
        <f t="shared" si="306"/>
        <v>20.231005885106629</v>
      </c>
      <c r="AW109">
        <f t="shared" si="306"/>
        <v>21.815413444036071</v>
      </c>
      <c r="AX109">
        <f t="shared" si="306"/>
        <v>23.605365643716343</v>
      </c>
      <c r="AY109">
        <f t="shared" si="306"/>
        <v>21.433017505971588</v>
      </c>
      <c r="AZ109">
        <f t="shared" si="306"/>
        <v>20.798339817998986</v>
      </c>
      <c r="BA109">
        <f t="shared" si="306"/>
        <v>21.668443127692207</v>
      </c>
      <c r="BB109">
        <f t="shared" si="306"/>
        <v>23.386257615786068</v>
      </c>
      <c r="BC109">
        <f t="shared" si="306"/>
        <v>21.696759291659802</v>
      </c>
      <c r="BD109">
        <f t="shared" si="306"/>
        <v>19.095545811587769</v>
      </c>
      <c r="BE109">
        <f t="shared" si="306"/>
        <v>18.426717794391291</v>
      </c>
      <c r="BF109">
        <f t="shared" si="306"/>
        <v>18.549945979866752</v>
      </c>
      <c r="BG109">
        <f t="shared" si="306"/>
        <v>18.659397060991569</v>
      </c>
      <c r="BH109">
        <f t="shared" ref="BH109:BI109" si="307">BH90/BH93</f>
        <v>17.764680139274731</v>
      </c>
      <c r="BI109">
        <f t="shared" si="307"/>
        <v>15.585875531794903</v>
      </c>
      <c r="BJ109">
        <f t="shared" ref="BJ109:BK109" si="308">BJ90/BJ93</f>
        <v>13.630526798496236</v>
      </c>
      <c r="BK109">
        <f t="shared" si="308"/>
        <v>12.453998525509155</v>
      </c>
      <c r="BL109">
        <f t="shared" ref="BL109:BM109" si="309">BL90/BL93</f>
        <v>10.65061650515279</v>
      </c>
      <c r="BM109">
        <f t="shared" si="309"/>
        <v>10.121330419366561</v>
      </c>
    </row>
    <row r="110" spans="1:65" x14ac:dyDescent="0.25">
      <c r="B110" s="28" t="s">
        <v>76</v>
      </c>
      <c r="C110" t="e">
        <f>C90/C88</f>
        <v>#DIV/0!</v>
      </c>
      <c r="D110" t="e">
        <f t="shared" ref="D110:BH110" si="310">D90/D88</f>
        <v>#DIV/0!</v>
      </c>
      <c r="E110" t="e">
        <f t="shared" si="310"/>
        <v>#DIV/0!</v>
      </c>
      <c r="F110" t="e">
        <f t="shared" si="310"/>
        <v>#DIV/0!</v>
      </c>
      <c r="G110" t="e">
        <f t="shared" si="310"/>
        <v>#DIV/0!</v>
      </c>
      <c r="H110" t="e">
        <f t="shared" si="310"/>
        <v>#DIV/0!</v>
      </c>
      <c r="I110" t="e">
        <f t="shared" si="310"/>
        <v>#DIV/0!</v>
      </c>
      <c r="J110" t="e">
        <f t="shared" si="310"/>
        <v>#DIV/0!</v>
      </c>
      <c r="K110" t="e">
        <f t="shared" si="310"/>
        <v>#DIV/0!</v>
      </c>
      <c r="L110" t="e">
        <f t="shared" si="310"/>
        <v>#DIV/0!</v>
      </c>
      <c r="M110">
        <f t="shared" si="310"/>
        <v>2.0867834535042862</v>
      </c>
      <c r="N110">
        <f t="shared" si="310"/>
        <v>10.43391726752143</v>
      </c>
      <c r="O110">
        <f t="shared" si="310"/>
        <v>8.2601845034544645</v>
      </c>
      <c r="P110">
        <f t="shared" si="310"/>
        <v>9.7967314801918768</v>
      </c>
      <c r="Q110">
        <f t="shared" si="310"/>
        <v>9.1159487705713556</v>
      </c>
      <c r="R110">
        <f t="shared" si="310"/>
        <v>10.909168157553461</v>
      </c>
      <c r="S110">
        <f t="shared" si="310"/>
        <v>12.932967695986321</v>
      </c>
      <c r="T110">
        <f t="shared" si="310"/>
        <v>16.004150265458069</v>
      </c>
      <c r="U110">
        <f t="shared" si="310"/>
        <v>17.425306417478463</v>
      </c>
      <c r="V110">
        <f t="shared" si="310"/>
        <v>17.603361409758929</v>
      </c>
      <c r="W110">
        <f t="shared" si="310"/>
        <v>19.244780737872858</v>
      </c>
      <c r="X110">
        <f t="shared" si="310"/>
        <v>22.077818218167192</v>
      </c>
      <c r="Y110">
        <f t="shared" si="310"/>
        <v>16.534971181201897</v>
      </c>
      <c r="Z110">
        <f t="shared" si="310"/>
        <v>19.652745435534033</v>
      </c>
      <c r="AA110">
        <f t="shared" si="310"/>
        <v>15.30307865903143</v>
      </c>
      <c r="AB110">
        <f t="shared" si="310"/>
        <v>13.546407842239686</v>
      </c>
      <c r="AC110">
        <f t="shared" si="310"/>
        <v>17.841998527461644</v>
      </c>
      <c r="AD110">
        <f t="shared" si="310"/>
        <v>12.577100273823127</v>
      </c>
      <c r="AE110">
        <f t="shared" si="310"/>
        <v>16.78499734340404</v>
      </c>
      <c r="AF110">
        <f t="shared" si="310"/>
        <v>12.312022375675287</v>
      </c>
      <c r="AG110">
        <f t="shared" si="310"/>
        <v>9.0983758572786879</v>
      </c>
      <c r="AH110">
        <f t="shared" si="310"/>
        <v>9.4454408948088737</v>
      </c>
      <c r="AI110">
        <f t="shared" si="310"/>
        <v>12.242462927225143</v>
      </c>
      <c r="AJ110">
        <f t="shared" si="310"/>
        <v>14.607484174530002</v>
      </c>
      <c r="AK110">
        <f t="shared" si="310"/>
        <v>9.149742834595715</v>
      </c>
      <c r="AL110">
        <f t="shared" si="310"/>
        <v>7.9677186406527287</v>
      </c>
      <c r="AM110">
        <f t="shared" si="310"/>
        <v>7.0950637419145721</v>
      </c>
      <c r="AN110">
        <f t="shared" si="310"/>
        <v>12.681222525141429</v>
      </c>
      <c r="AO110">
        <f t="shared" si="310"/>
        <v>10.955613130897502</v>
      </c>
      <c r="AP110">
        <f t="shared" si="310"/>
        <v>11.508926925387273</v>
      </c>
      <c r="AQ110">
        <f t="shared" si="310"/>
        <v>9.6313082469428561</v>
      </c>
      <c r="AR110">
        <f t="shared" si="310"/>
        <v>12.984430377360002</v>
      </c>
      <c r="AS110">
        <f t="shared" si="310"/>
        <v>11.203798541629807</v>
      </c>
      <c r="AT110">
        <f t="shared" si="310"/>
        <v>11.498896409309824</v>
      </c>
      <c r="AU110" s="42">
        <f t="shared" si="310"/>
        <v>12.920297552547812</v>
      </c>
      <c r="AV110">
        <f t="shared" si="310"/>
        <v>12.206027025656022</v>
      </c>
      <c r="AW110">
        <f t="shared" si="310"/>
        <v>12.978187862755501</v>
      </c>
      <c r="AX110">
        <f t="shared" si="310"/>
        <v>14.903311713915665</v>
      </c>
      <c r="AY110">
        <f t="shared" si="310"/>
        <v>12.945645715193862</v>
      </c>
      <c r="AZ110">
        <f t="shared" si="310"/>
        <v>12.468531134688108</v>
      </c>
      <c r="BA110">
        <f t="shared" si="310"/>
        <v>13.317344404289175</v>
      </c>
      <c r="BB110">
        <f t="shared" si="310"/>
        <v>14.279226103192247</v>
      </c>
      <c r="BC110">
        <f t="shared" si="310"/>
        <v>13.679249394208696</v>
      </c>
      <c r="BD110">
        <f t="shared" si="310"/>
        <v>12.214907976631368</v>
      </c>
      <c r="BE110">
        <f t="shared" si="310"/>
        <v>11.779523373843983</v>
      </c>
      <c r="BF110">
        <f t="shared" si="310"/>
        <v>11.700394975939954</v>
      </c>
      <c r="BG110">
        <f t="shared" si="310"/>
        <v>12.284824390641148</v>
      </c>
      <c r="BH110">
        <f t="shared" si="310"/>
        <v>11.339404352084387</v>
      </c>
      <c r="BI110">
        <f t="shared" ref="BI110:BJ110" si="311">BI90/BI88</f>
        <v>9.9718874999566989</v>
      </c>
      <c r="BJ110">
        <f t="shared" si="311"/>
        <v>8.7995952730947096</v>
      </c>
      <c r="BK110">
        <f t="shared" ref="BK110:BL110" si="312">BK90/BK88</f>
        <v>7.9942219064392139</v>
      </c>
      <c r="BL110">
        <f t="shared" si="312"/>
        <v>6.5009017672568676</v>
      </c>
      <c r="BM110">
        <f t="shared" ref="BM110" si="313">BM90/BM88</f>
        <v>7.1399810539182518</v>
      </c>
    </row>
    <row r="111" spans="1:65" x14ac:dyDescent="0.25">
      <c r="B111" s="28" t="s">
        <v>91</v>
      </c>
      <c r="C111" t="e">
        <f>C90/C89</f>
        <v>#DIV/0!</v>
      </c>
      <c r="D111" t="e">
        <f t="shared" ref="D111:BH111" si="314">D90/D89</f>
        <v>#DIV/0!</v>
      </c>
      <c r="E111" t="e">
        <f t="shared" si="314"/>
        <v>#DIV/0!</v>
      </c>
      <c r="F111" t="e">
        <f t="shared" si="314"/>
        <v>#DIV/0!</v>
      </c>
      <c r="G111" t="e">
        <f t="shared" si="314"/>
        <v>#DIV/0!</v>
      </c>
      <c r="H111" t="e">
        <f t="shared" si="314"/>
        <v>#DIV/0!</v>
      </c>
      <c r="I111" t="e">
        <f t="shared" si="314"/>
        <v>#DIV/0!</v>
      </c>
      <c r="J111" t="e">
        <f t="shared" si="314"/>
        <v>#DIV/0!</v>
      </c>
      <c r="K111" t="e">
        <f t="shared" si="314"/>
        <v>#DIV/0!</v>
      </c>
      <c r="L111" t="e">
        <f t="shared" si="314"/>
        <v>#DIV/0!</v>
      </c>
      <c r="M111">
        <f t="shared" si="314"/>
        <v>0.55639001609696304</v>
      </c>
      <c r="N111">
        <f t="shared" si="314"/>
        <v>5.4248026569453902</v>
      </c>
      <c r="O111">
        <f t="shared" si="314"/>
        <v>3.3738543529283929</v>
      </c>
      <c r="P111">
        <f t="shared" si="314"/>
        <v>3.2382952040974664</v>
      </c>
      <c r="Q111">
        <f t="shared" si="314"/>
        <v>3.3585724608034861</v>
      </c>
      <c r="R111">
        <f t="shared" si="314"/>
        <v>4.040895850368643</v>
      </c>
      <c r="S111">
        <f t="shared" si="314"/>
        <v>4.7897923124868989</v>
      </c>
      <c r="T111">
        <f t="shared" si="314"/>
        <v>5.1407798483330467</v>
      </c>
      <c r="U111">
        <f t="shared" si="314"/>
        <v>5.6764771292071474</v>
      </c>
      <c r="V111">
        <f t="shared" si="314"/>
        <v>5.5192737948661224</v>
      </c>
      <c r="W111">
        <f t="shared" si="314"/>
        <v>5.6492493090699414</v>
      </c>
      <c r="X111">
        <f t="shared" si="314"/>
        <v>5.7261174136191535</v>
      </c>
      <c r="Y111">
        <f t="shared" si="314"/>
        <v>5.2984663918224548</v>
      </c>
      <c r="Z111">
        <f t="shared" si="314"/>
        <v>5.376028207482344</v>
      </c>
      <c r="AA111">
        <f t="shared" si="314"/>
        <v>5.2787502777199364</v>
      </c>
      <c r="AB111">
        <f t="shared" si="314"/>
        <v>4.8067077330481993</v>
      </c>
      <c r="AC111">
        <f t="shared" si="314"/>
        <v>4.9639665783955129</v>
      </c>
      <c r="AD111">
        <f t="shared" si="314"/>
        <v>4.2298286451007749</v>
      </c>
      <c r="AE111">
        <f t="shared" si="314"/>
        <v>4.750714752827915</v>
      </c>
      <c r="AF111">
        <f t="shared" si="314"/>
        <v>3.5171797446129451</v>
      </c>
      <c r="AG111">
        <f t="shared" si="314"/>
        <v>4.2311519828769049</v>
      </c>
      <c r="AH111">
        <f t="shared" si="314"/>
        <v>3.8796925446761206</v>
      </c>
      <c r="AI111">
        <f t="shared" si="314"/>
        <v>4.7382891693418792</v>
      </c>
      <c r="AJ111">
        <f t="shared" si="314"/>
        <v>5.0075101448726675</v>
      </c>
      <c r="AK111">
        <f t="shared" si="314"/>
        <v>5.2857051529211487</v>
      </c>
      <c r="AL111">
        <f t="shared" si="314"/>
        <v>3.8947301126787415</v>
      </c>
      <c r="AM111">
        <f t="shared" si="314"/>
        <v>3.4051068985134143</v>
      </c>
      <c r="AN111">
        <f t="shared" si="314"/>
        <v>3.5639036166210873</v>
      </c>
      <c r="AO111">
        <f t="shared" si="314"/>
        <v>4.4747962996734474</v>
      </c>
      <c r="AP111">
        <f t="shared" si="314"/>
        <v>3.4918269975740444</v>
      </c>
      <c r="AQ111">
        <f t="shared" si="314"/>
        <v>3.3949221321170624</v>
      </c>
      <c r="AR111">
        <f t="shared" si="314"/>
        <v>3.5951354886265303</v>
      </c>
      <c r="AS111">
        <f t="shared" si="314"/>
        <v>3.457119987658658</v>
      </c>
      <c r="AT111">
        <f t="shared" si="314"/>
        <v>3.6841626203989515</v>
      </c>
      <c r="AU111" s="42">
        <f t="shared" si="314"/>
        <v>4.0561877582684653</v>
      </c>
      <c r="AV111">
        <f t="shared" si="314"/>
        <v>4.0399945011178495</v>
      </c>
      <c r="AW111">
        <f t="shared" si="314"/>
        <v>3.9230348373348374</v>
      </c>
      <c r="AX111">
        <f t="shared" si="314"/>
        <v>4.1209708212108831</v>
      </c>
      <c r="AY111">
        <f t="shared" si="314"/>
        <v>4.0564161002624743</v>
      </c>
      <c r="AZ111">
        <f t="shared" si="314"/>
        <v>4.2439536334204524</v>
      </c>
      <c r="BA111">
        <f t="shared" si="314"/>
        <v>4.9266597206585772</v>
      </c>
      <c r="BB111">
        <f t="shared" si="314"/>
        <v>4.5380560687908549</v>
      </c>
      <c r="BC111">
        <f t="shared" si="314"/>
        <v>4.6208662353815564</v>
      </c>
      <c r="BD111">
        <f t="shared" si="314"/>
        <v>4.3338808039552728</v>
      </c>
      <c r="BE111">
        <f t="shared" si="314"/>
        <v>4.3255808652159198</v>
      </c>
      <c r="BF111">
        <f t="shared" si="314"/>
        <v>4.3863628356704734</v>
      </c>
      <c r="BG111">
        <f t="shared" si="314"/>
        <v>4.6026169240824943</v>
      </c>
      <c r="BH111">
        <f t="shared" si="314"/>
        <v>4.5237830040122482</v>
      </c>
      <c r="BI111">
        <f t="shared" ref="BI111:BJ111" si="315">BI90/BI89</f>
        <v>4.1748466518649332</v>
      </c>
      <c r="BJ111">
        <f t="shared" si="315"/>
        <v>4.036063910979899</v>
      </c>
      <c r="BK111">
        <f t="shared" ref="BK111:BL111" si="316">BK90/BK89</f>
        <v>3.8536377924352432</v>
      </c>
      <c r="BL111">
        <f t="shared" si="316"/>
        <v>3.8720446828378776</v>
      </c>
      <c r="BM111">
        <f t="shared" ref="BM111" si="317">BM90/BM89</f>
        <v>3.8017216323759655</v>
      </c>
    </row>
    <row r="112" spans="1:65" x14ac:dyDescent="0.25">
      <c r="B112" s="28" t="s">
        <v>92</v>
      </c>
      <c r="C112" t="e">
        <f>C90/C95</f>
        <v>#DIV/0!</v>
      </c>
      <c r="D112" t="e">
        <f t="shared" ref="D112:BH112" si="318">D90/D95</f>
        <v>#DIV/0!</v>
      </c>
      <c r="E112" t="e">
        <f t="shared" si="318"/>
        <v>#DIV/0!</v>
      </c>
      <c r="F112" t="e">
        <f t="shared" si="318"/>
        <v>#DIV/0!</v>
      </c>
      <c r="G112" t="e">
        <f t="shared" si="318"/>
        <v>#DIV/0!</v>
      </c>
      <c r="H112" t="e">
        <f t="shared" si="318"/>
        <v>#DIV/0!</v>
      </c>
      <c r="I112" t="e">
        <f t="shared" si="318"/>
        <v>#DIV/0!</v>
      </c>
      <c r="J112" t="e">
        <f t="shared" si="318"/>
        <v>#DIV/0!</v>
      </c>
      <c r="K112" t="e">
        <f t="shared" si="318"/>
        <v>#DIV/0!</v>
      </c>
      <c r="L112" t="e">
        <f t="shared" si="318"/>
        <v>#DIV/0!</v>
      </c>
      <c r="M112">
        <f t="shared" si="318"/>
        <v>4.6850160255611941</v>
      </c>
      <c r="N112">
        <f t="shared" si="318"/>
        <v>32.055372806471325</v>
      </c>
      <c r="O112">
        <f t="shared" si="318"/>
        <v>21.027237280077799</v>
      </c>
      <c r="P112">
        <f t="shared" si="318"/>
        <v>21.211913048246384</v>
      </c>
      <c r="Q112">
        <f t="shared" si="318"/>
        <v>21.506053515192761</v>
      </c>
      <c r="R112">
        <f t="shared" si="318"/>
        <v>25.522471336660221</v>
      </c>
      <c r="S112">
        <f t="shared" si="318"/>
        <v>30.186055710810759</v>
      </c>
      <c r="T112">
        <f t="shared" si="318"/>
        <v>34.13337528861414</v>
      </c>
      <c r="U112">
        <f t="shared" si="318"/>
        <v>37.566091801288842</v>
      </c>
      <c r="V112">
        <f t="shared" si="318"/>
        <v>38.197451232326671</v>
      </c>
      <c r="W112">
        <f t="shared" si="318"/>
        <v>38.609848380866012</v>
      </c>
      <c r="X112">
        <f t="shared" si="318"/>
        <v>41.907177095428366</v>
      </c>
      <c r="Y112">
        <f t="shared" si="318"/>
        <v>35.367611887509227</v>
      </c>
      <c r="Z112">
        <f t="shared" si="318"/>
        <v>37.682723492081386</v>
      </c>
      <c r="AA112">
        <f t="shared" si="318"/>
        <v>34.232752475580703</v>
      </c>
      <c r="AB112">
        <f t="shared" si="318"/>
        <v>32.185850005200663</v>
      </c>
      <c r="AC112">
        <f t="shared" si="318"/>
        <v>33.73211538404059</v>
      </c>
      <c r="AD112">
        <f t="shared" si="318"/>
        <v>29.224016047556535</v>
      </c>
      <c r="AE112">
        <f t="shared" si="318"/>
        <v>31.517380535593485</v>
      </c>
      <c r="AF112">
        <f t="shared" si="318"/>
        <v>22.33664206126145</v>
      </c>
      <c r="AG112">
        <f t="shared" si="318"/>
        <v>24.317464132674768</v>
      </c>
      <c r="AH112">
        <f t="shared" si="318"/>
        <v>24.418871405955311</v>
      </c>
      <c r="AI112">
        <f t="shared" si="318"/>
        <v>32.335796882304706</v>
      </c>
      <c r="AJ112">
        <f t="shared" si="318"/>
        <v>29.151210825714092</v>
      </c>
      <c r="AK112">
        <f t="shared" si="318"/>
        <v>24.27690122336255</v>
      </c>
      <c r="AL112">
        <f t="shared" si="318"/>
        <v>21.86340811928557</v>
      </c>
      <c r="AM112">
        <f t="shared" si="318"/>
        <v>19.911318108635076</v>
      </c>
      <c r="AN112">
        <f t="shared" si="318"/>
        <v>24.674417734622288</v>
      </c>
      <c r="AO112">
        <f t="shared" si="318"/>
        <v>26.530877268346536</v>
      </c>
      <c r="AP112">
        <f t="shared" si="318"/>
        <v>24.537350119485964</v>
      </c>
      <c r="AQ112">
        <f t="shared" si="318"/>
        <v>22.71522921484215</v>
      </c>
      <c r="AR112">
        <f t="shared" si="318"/>
        <v>26.424838590215654</v>
      </c>
      <c r="AS112">
        <f t="shared" si="318"/>
        <v>24.384130467156144</v>
      </c>
      <c r="AT112">
        <f t="shared" si="318"/>
        <v>25.816053823609614</v>
      </c>
      <c r="AU112" s="42">
        <f t="shared" si="318"/>
        <v>28.219190963794201</v>
      </c>
      <c r="AV112">
        <f t="shared" si="318"/>
        <v>27.845619442246772</v>
      </c>
      <c r="AW112">
        <f t="shared" si="318"/>
        <v>28.058040419749815</v>
      </c>
      <c r="AX112">
        <f t="shared" si="318"/>
        <v>29.703639019204299</v>
      </c>
      <c r="AY112">
        <f t="shared" si="318"/>
        <v>28.317581362647996</v>
      </c>
      <c r="AZ112">
        <f t="shared" si="318"/>
        <v>28.949332634400285</v>
      </c>
      <c r="BA112">
        <f t="shared" si="318"/>
        <v>32.269809561659414</v>
      </c>
      <c r="BB112">
        <f t="shared" si="318"/>
        <v>31.555849875392813</v>
      </c>
      <c r="BC112">
        <f t="shared" si="318"/>
        <v>31.022403412499791</v>
      </c>
      <c r="BD112">
        <f t="shared" si="318"/>
        <v>28.125571020503614</v>
      </c>
      <c r="BE112">
        <f t="shared" si="318"/>
        <v>27.472245094747528</v>
      </c>
      <c r="BF112">
        <f t="shared" si="318"/>
        <v>27.858347432773087</v>
      </c>
      <c r="BG112">
        <f t="shared" si="318"/>
        <v>28.732137932669666</v>
      </c>
      <c r="BH112">
        <f t="shared" si="318"/>
        <v>27.572315785814563</v>
      </c>
      <c r="BI112">
        <f t="shared" ref="BI112:BJ112" si="319">BI90/BI95</f>
        <v>25.11261057122357</v>
      </c>
      <c r="BJ112">
        <f t="shared" si="319"/>
        <v>23.191214818795508</v>
      </c>
      <c r="BK112">
        <f t="shared" ref="BK112:BL112" si="320">BK90/BK95</f>
        <v>21.680769942123302</v>
      </c>
      <c r="BL112">
        <f t="shared" si="320"/>
        <v>19.783212201686133</v>
      </c>
      <c r="BM112">
        <f t="shared" ref="BM112" si="321">BM90/BM95</f>
        <v>19.374890121968512</v>
      </c>
    </row>
    <row r="113" spans="1:65" x14ac:dyDescent="0.25">
      <c r="B113" s="28" t="s">
        <v>79</v>
      </c>
      <c r="C113" t="e">
        <f t="shared" ref="C113:AH113" si="322">C89/C87</f>
        <v>#DIV/0!</v>
      </c>
      <c r="D113" t="e">
        <f t="shared" si="322"/>
        <v>#DIV/0!</v>
      </c>
      <c r="E113" t="e">
        <f t="shared" si="322"/>
        <v>#DIV/0!</v>
      </c>
      <c r="F113" t="e">
        <f t="shared" si="322"/>
        <v>#DIV/0!</v>
      </c>
      <c r="G113" t="e">
        <f t="shared" si="322"/>
        <v>#DIV/0!</v>
      </c>
      <c r="H113" t="e">
        <f t="shared" si="322"/>
        <v>#DIV/0!</v>
      </c>
      <c r="I113" t="e">
        <f t="shared" si="322"/>
        <v>#DIV/0!</v>
      </c>
      <c r="J113" t="e">
        <f t="shared" si="322"/>
        <v>#DIV/0!</v>
      </c>
      <c r="K113" t="e">
        <f t="shared" si="322"/>
        <v>#DIV/0!</v>
      </c>
      <c r="L113" t="e">
        <f t="shared" si="322"/>
        <v>#DIV/0!</v>
      </c>
      <c r="M113" t="e">
        <f t="shared" si="322"/>
        <v>#DIV/0!</v>
      </c>
      <c r="N113">
        <f t="shared" si="322"/>
        <v>7.9744723674479703</v>
      </c>
      <c r="O113">
        <f t="shared" si="322"/>
        <v>8.9952048304813115</v>
      </c>
      <c r="P113">
        <f t="shared" si="322"/>
        <v>7.5459932551671844</v>
      </c>
      <c r="Q113">
        <f t="shared" si="322"/>
        <v>7.8789697043647609</v>
      </c>
      <c r="R113">
        <f t="shared" si="322"/>
        <v>6.9747376765184352</v>
      </c>
      <c r="S113">
        <f t="shared" si="322"/>
        <v>7.4526599275727481</v>
      </c>
      <c r="T113">
        <f t="shared" si="322"/>
        <v>7.8199283293191355</v>
      </c>
      <c r="U113">
        <f t="shared" si="322"/>
        <v>7.8824592247466487</v>
      </c>
      <c r="V113">
        <f t="shared" si="322"/>
        <v>10.360112840398793</v>
      </c>
      <c r="W113">
        <f t="shared" si="322"/>
        <v>8.8319425144853874</v>
      </c>
      <c r="X113">
        <f t="shared" si="322"/>
        <v>9.9207842672996787</v>
      </c>
      <c r="Y113">
        <f t="shared" si="322"/>
        <v>7.9019771641075351</v>
      </c>
      <c r="Z113">
        <f t="shared" si="322"/>
        <v>8.5679214738627039</v>
      </c>
      <c r="AA113">
        <f t="shared" si="322"/>
        <v>8.5061038586111692</v>
      </c>
      <c r="AB113">
        <f t="shared" si="322"/>
        <v>8.8383735405881687</v>
      </c>
      <c r="AC113">
        <f t="shared" si="322"/>
        <v>8.7339459262525398</v>
      </c>
      <c r="AD113">
        <f t="shared" si="322"/>
        <v>10.796208743621868</v>
      </c>
      <c r="AE113">
        <f t="shared" si="322"/>
        <v>8.6390117314019701</v>
      </c>
      <c r="AF113">
        <f t="shared" si="322"/>
        <v>4.9618939175231818</v>
      </c>
      <c r="AG113">
        <f t="shared" si="322"/>
        <v>7.6200513733391713</v>
      </c>
      <c r="AH113">
        <f t="shared" si="322"/>
        <v>7.3763869398893727</v>
      </c>
      <c r="AI113">
        <f t="shared" ref="AI113:BH113" si="323">AI89/AI87</f>
        <v>49.441728678177412</v>
      </c>
      <c r="AJ113">
        <f t="shared" si="323"/>
        <v>4.0597313870644216</v>
      </c>
      <c r="AK113">
        <f t="shared" si="323"/>
        <v>4.1011572175446709</v>
      </c>
      <c r="AL113">
        <f t="shared" si="323"/>
        <v>4.1011572175446709</v>
      </c>
      <c r="AM113">
        <f t="shared" si="323"/>
        <v>19.936180918619925</v>
      </c>
      <c r="AN113">
        <f t="shared" si="323"/>
        <v>11.802219103822997</v>
      </c>
      <c r="AO113">
        <f t="shared" si="323"/>
        <v>5.3542885895722092</v>
      </c>
      <c r="AP113">
        <f t="shared" si="323"/>
        <v>11.562984932799557</v>
      </c>
      <c r="AQ113">
        <f t="shared" si="323"/>
        <v>10.455419326209562</v>
      </c>
      <c r="AR113">
        <f t="shared" si="323"/>
        <v>13.82241877024315</v>
      </c>
      <c r="AS113">
        <f t="shared" si="323"/>
        <v>11.828800678381157</v>
      </c>
      <c r="AT113">
        <f t="shared" si="323"/>
        <v>11.102919219292945</v>
      </c>
      <c r="AU113" s="42">
        <f t="shared" si="323"/>
        <v>9.7942878564296869</v>
      </c>
      <c r="AV113">
        <f t="shared" si="323"/>
        <v>10.332880152714498</v>
      </c>
      <c r="AW113">
        <f t="shared" si="323"/>
        <v>11.927036932183052</v>
      </c>
      <c r="AX113">
        <f t="shared" si="323"/>
        <v>10.562678311268805</v>
      </c>
      <c r="AY113">
        <f t="shared" si="323"/>
        <v>10.870057479511605</v>
      </c>
      <c r="AZ113">
        <f t="shared" si="323"/>
        <v>10.288632976040715</v>
      </c>
      <c r="BA113">
        <f t="shared" si="323"/>
        <v>8.6502751104520357</v>
      </c>
      <c r="BB113">
        <f t="shared" si="323"/>
        <v>10.305471982548147</v>
      </c>
      <c r="BC113">
        <f t="shared" si="323"/>
        <v>8.6860406710048679</v>
      </c>
      <c r="BD113">
        <f t="shared" si="323"/>
        <v>7.8899373246835047</v>
      </c>
      <c r="BE113">
        <f t="shared" si="323"/>
        <v>7.6389470171173066</v>
      </c>
      <c r="BF113">
        <f t="shared" si="323"/>
        <v>7.8153908214988803</v>
      </c>
      <c r="BG113">
        <f t="shared" si="323"/>
        <v>6.8336797926602753</v>
      </c>
      <c r="BH113">
        <f t="shared" si="323"/>
        <v>7.0649870891770448</v>
      </c>
      <c r="BI113">
        <f t="shared" ref="BI113:BJ113" si="324">BI89/BI87</f>
        <v>6.6821462988969174</v>
      </c>
      <c r="BJ113">
        <f t="shared" si="324"/>
        <v>5.9284324452820378</v>
      </c>
      <c r="BK113">
        <f t="shared" ref="BK113:BL113" si="325">BK89/BK87</f>
        <v>5.7433168008109323</v>
      </c>
      <c r="BL113">
        <f t="shared" si="325"/>
        <v>5.5053394418233399</v>
      </c>
      <c r="BM113">
        <f t="shared" ref="BM113" si="326">BM89/BM87</f>
        <v>3.9577011008815854</v>
      </c>
    </row>
    <row r="115" spans="1:65" x14ac:dyDescent="0.25">
      <c r="A115" s="36" t="s">
        <v>63</v>
      </c>
      <c r="B115" s="38"/>
    </row>
    <row r="116" spans="1:65" x14ac:dyDescent="0.25">
      <c r="B116">
        <v>5</v>
      </c>
      <c r="C116" t="e">
        <f t="shared" ref="C116:AH116" si="327">LN(C82)</f>
        <v>#NUM!</v>
      </c>
      <c r="D116" t="e">
        <f t="shared" si="327"/>
        <v>#NUM!</v>
      </c>
      <c r="E116" t="e">
        <f t="shared" si="327"/>
        <v>#NUM!</v>
      </c>
      <c r="F116" t="e">
        <f t="shared" si="327"/>
        <v>#NUM!</v>
      </c>
      <c r="G116" t="e">
        <f t="shared" si="327"/>
        <v>#NUM!</v>
      </c>
      <c r="H116" t="e">
        <f t="shared" si="327"/>
        <v>#NUM!</v>
      </c>
      <c r="I116" t="e">
        <f t="shared" si="327"/>
        <v>#NUM!</v>
      </c>
      <c r="J116" t="e">
        <f t="shared" si="327"/>
        <v>#NUM!</v>
      </c>
      <c r="K116" t="e">
        <f t="shared" si="327"/>
        <v>#NUM!</v>
      </c>
      <c r="L116" t="e">
        <f t="shared" si="327"/>
        <v>#NUM!</v>
      </c>
      <c r="M116" t="e">
        <f t="shared" si="327"/>
        <v>#NUM!</v>
      </c>
      <c r="N116" t="e">
        <f t="shared" si="327"/>
        <v>#NUM!</v>
      </c>
      <c r="O116" t="e">
        <f t="shared" si="327"/>
        <v>#NUM!</v>
      </c>
      <c r="P116" t="e">
        <f t="shared" si="327"/>
        <v>#NUM!</v>
      </c>
      <c r="Q116" t="e">
        <f t="shared" si="327"/>
        <v>#NUM!</v>
      </c>
      <c r="R116">
        <f t="shared" si="327"/>
        <v>-15.787807910853395</v>
      </c>
      <c r="S116" t="e">
        <f t="shared" si="327"/>
        <v>#NUM!</v>
      </c>
      <c r="T116" t="e">
        <f t="shared" si="327"/>
        <v>#NUM!</v>
      </c>
      <c r="U116">
        <f t="shared" si="327"/>
        <v>-15.787807910853395</v>
      </c>
      <c r="V116">
        <f t="shared" si="327"/>
        <v>-15.787807910853395</v>
      </c>
      <c r="W116" t="e">
        <f t="shared" si="327"/>
        <v>#NUM!</v>
      </c>
      <c r="X116" t="e">
        <f t="shared" si="327"/>
        <v>#NUM!</v>
      </c>
      <c r="Y116" t="e">
        <f t="shared" si="327"/>
        <v>#NUM!</v>
      </c>
      <c r="Z116" t="e">
        <f t="shared" si="327"/>
        <v>#NUM!</v>
      </c>
      <c r="AA116" t="e">
        <f t="shared" si="327"/>
        <v>#NUM!</v>
      </c>
      <c r="AB116" t="e">
        <f t="shared" si="327"/>
        <v>#NUM!</v>
      </c>
      <c r="AC116" t="e">
        <f t="shared" si="327"/>
        <v>#NUM!</v>
      </c>
      <c r="AD116" t="e">
        <f t="shared" si="327"/>
        <v>#NUM!</v>
      </c>
      <c r="AE116" t="e">
        <f t="shared" si="327"/>
        <v>#NUM!</v>
      </c>
      <c r="AF116" t="e">
        <f t="shared" si="327"/>
        <v>#NUM!</v>
      </c>
      <c r="AG116">
        <f t="shared" si="327"/>
        <v>-15.787807910853395</v>
      </c>
      <c r="AH116" t="e">
        <f t="shared" si="327"/>
        <v>#NUM!</v>
      </c>
      <c r="AI116" t="e">
        <f t="shared" ref="AI116:BG116" si="328">LN(AI82)</f>
        <v>#NUM!</v>
      </c>
      <c r="AJ116" t="e">
        <f t="shared" si="328"/>
        <v>#NUM!</v>
      </c>
      <c r="AK116" t="e">
        <f t="shared" si="328"/>
        <v>#NUM!</v>
      </c>
      <c r="AL116" t="e">
        <f t="shared" si="328"/>
        <v>#NUM!</v>
      </c>
      <c r="AM116" t="e">
        <f t="shared" si="328"/>
        <v>#NUM!</v>
      </c>
      <c r="AN116" t="e">
        <f t="shared" si="328"/>
        <v>#NUM!</v>
      </c>
      <c r="AO116" t="e">
        <f t="shared" si="328"/>
        <v>#NUM!</v>
      </c>
      <c r="AP116" t="e">
        <f t="shared" si="328"/>
        <v>#NUM!</v>
      </c>
      <c r="AQ116" t="e">
        <f t="shared" si="328"/>
        <v>#NUM!</v>
      </c>
      <c r="AR116" t="e">
        <f t="shared" si="328"/>
        <v>#NUM!</v>
      </c>
      <c r="AS116" t="e">
        <f t="shared" si="328"/>
        <v>#NUM!</v>
      </c>
      <c r="AT116" t="e">
        <f t="shared" si="328"/>
        <v>#NUM!</v>
      </c>
      <c r="AU116" s="42" t="e">
        <f t="shared" si="328"/>
        <v>#NUM!</v>
      </c>
      <c r="AV116" t="e">
        <f t="shared" si="328"/>
        <v>#NUM!</v>
      </c>
      <c r="AW116" t="e">
        <f t="shared" si="328"/>
        <v>#NUM!</v>
      </c>
      <c r="AX116" t="e">
        <f t="shared" si="328"/>
        <v>#NUM!</v>
      </c>
      <c r="AY116" t="e">
        <f t="shared" si="328"/>
        <v>#NUM!</v>
      </c>
      <c r="AZ116" t="e">
        <f t="shared" si="328"/>
        <v>#NUM!</v>
      </c>
      <c r="BA116" t="e">
        <f t="shared" si="328"/>
        <v>#NUM!</v>
      </c>
      <c r="BB116" t="e">
        <f t="shared" si="328"/>
        <v>#NUM!</v>
      </c>
      <c r="BC116" t="e">
        <f t="shared" si="328"/>
        <v>#NUM!</v>
      </c>
      <c r="BD116">
        <f t="shared" si="328"/>
        <v>-15.09466073029345</v>
      </c>
      <c r="BE116" t="e">
        <f t="shared" si="328"/>
        <v>#NUM!</v>
      </c>
      <c r="BF116" t="e">
        <f t="shared" si="328"/>
        <v>#NUM!</v>
      </c>
      <c r="BG116" t="e">
        <f t="shared" si="328"/>
        <v>#NUM!</v>
      </c>
      <c r="BH116" t="e">
        <f t="shared" ref="BH116:BI116" si="329">LN(BH82)</f>
        <v>#NUM!</v>
      </c>
      <c r="BI116" t="e">
        <f t="shared" si="329"/>
        <v>#NUM!</v>
      </c>
      <c r="BJ116" t="e">
        <f t="shared" ref="BJ116:BK116" si="330">LN(BJ82)</f>
        <v>#NUM!</v>
      </c>
      <c r="BK116" t="e">
        <f t="shared" si="330"/>
        <v>#NUM!</v>
      </c>
      <c r="BL116" t="e">
        <f t="shared" ref="BL116:BM116" si="331">LN(BL82)</f>
        <v>#NUM!</v>
      </c>
      <c r="BM116" t="e">
        <f t="shared" si="331"/>
        <v>#NUM!</v>
      </c>
    </row>
    <row r="117" spans="1:65" x14ac:dyDescent="0.25">
      <c r="B117">
        <v>15</v>
      </c>
      <c r="C117" t="e">
        <f t="shared" ref="C117:AH117" si="332">LN(C83)</f>
        <v>#NUM!</v>
      </c>
      <c r="D117" t="e">
        <f t="shared" si="332"/>
        <v>#NUM!</v>
      </c>
      <c r="E117" t="e">
        <f t="shared" si="332"/>
        <v>#NUM!</v>
      </c>
      <c r="F117" t="e">
        <f t="shared" si="332"/>
        <v>#NUM!</v>
      </c>
      <c r="G117" t="e">
        <f t="shared" si="332"/>
        <v>#NUM!</v>
      </c>
      <c r="H117" t="e">
        <f t="shared" si="332"/>
        <v>#NUM!</v>
      </c>
      <c r="I117" t="e">
        <f t="shared" si="332"/>
        <v>#NUM!</v>
      </c>
      <c r="J117" t="e">
        <f t="shared" si="332"/>
        <v>#NUM!</v>
      </c>
      <c r="K117" t="e">
        <f t="shared" si="332"/>
        <v>#NUM!</v>
      </c>
      <c r="L117" t="e">
        <f t="shared" si="332"/>
        <v>#NUM!</v>
      </c>
      <c r="M117" t="e">
        <f t="shared" si="332"/>
        <v>#NUM!</v>
      </c>
      <c r="N117" t="e">
        <f t="shared" si="332"/>
        <v>#NUM!</v>
      </c>
      <c r="O117" t="e">
        <f t="shared" si="332"/>
        <v>#NUM!</v>
      </c>
      <c r="P117">
        <f t="shared" si="332"/>
        <v>-14.633479352575634</v>
      </c>
      <c r="Q117">
        <f t="shared" si="332"/>
        <v>-14.633479352575634</v>
      </c>
      <c r="R117">
        <f t="shared" si="332"/>
        <v>-15.038944460683798</v>
      </c>
      <c r="S117" t="e">
        <f t="shared" si="332"/>
        <v>#NUM!</v>
      </c>
      <c r="T117">
        <f t="shared" si="332"/>
        <v>-15.732091641243743</v>
      </c>
      <c r="U117" t="e">
        <f t="shared" si="332"/>
        <v>#NUM!</v>
      </c>
      <c r="V117">
        <f t="shared" si="332"/>
        <v>-15.732091641243743</v>
      </c>
      <c r="W117" t="e">
        <f t="shared" si="332"/>
        <v>#NUM!</v>
      </c>
      <c r="X117">
        <f t="shared" si="332"/>
        <v>-15.732091641243743</v>
      </c>
      <c r="Y117">
        <f t="shared" si="332"/>
        <v>-15.732091641243743</v>
      </c>
      <c r="Z117" t="e">
        <f t="shared" si="332"/>
        <v>#NUM!</v>
      </c>
      <c r="AA117" t="e">
        <f t="shared" si="332"/>
        <v>#NUM!</v>
      </c>
      <c r="AB117" t="e">
        <f t="shared" si="332"/>
        <v>#NUM!</v>
      </c>
      <c r="AC117" t="e">
        <f t="shared" si="332"/>
        <v>#NUM!</v>
      </c>
      <c r="AD117" t="e">
        <f t="shared" si="332"/>
        <v>#NUM!</v>
      </c>
      <c r="AE117" t="e">
        <f t="shared" si="332"/>
        <v>#NUM!</v>
      </c>
      <c r="AF117" t="e">
        <f t="shared" si="332"/>
        <v>#NUM!</v>
      </c>
      <c r="AG117" t="e">
        <f t="shared" si="332"/>
        <v>#NUM!</v>
      </c>
      <c r="AH117" t="e">
        <f t="shared" si="332"/>
        <v>#NUM!</v>
      </c>
      <c r="AI117" t="e">
        <f t="shared" ref="AI117:BG117" si="333">LN(AI83)</f>
        <v>#NUM!</v>
      </c>
      <c r="AJ117" t="e">
        <f t="shared" si="333"/>
        <v>#NUM!</v>
      </c>
      <c r="AK117" t="e">
        <f t="shared" si="333"/>
        <v>#NUM!</v>
      </c>
      <c r="AL117" t="e">
        <f t="shared" si="333"/>
        <v>#NUM!</v>
      </c>
      <c r="AM117" t="e">
        <f t="shared" si="333"/>
        <v>#NUM!</v>
      </c>
      <c r="AN117" t="e">
        <f t="shared" si="333"/>
        <v>#NUM!</v>
      </c>
      <c r="AO117" t="e">
        <f t="shared" si="333"/>
        <v>#NUM!</v>
      </c>
      <c r="AP117" t="e">
        <f t="shared" si="333"/>
        <v>#NUM!</v>
      </c>
      <c r="AQ117" t="e">
        <f t="shared" si="333"/>
        <v>#NUM!</v>
      </c>
      <c r="AR117" t="e">
        <f t="shared" si="333"/>
        <v>#NUM!</v>
      </c>
      <c r="AS117" t="e">
        <f t="shared" si="333"/>
        <v>#NUM!</v>
      </c>
      <c r="AT117" t="e">
        <f t="shared" si="333"/>
        <v>#NUM!</v>
      </c>
      <c r="AU117" s="42" t="e">
        <f t="shared" si="333"/>
        <v>#NUM!</v>
      </c>
      <c r="AV117" t="e">
        <f t="shared" si="333"/>
        <v>#NUM!</v>
      </c>
      <c r="AW117" t="e">
        <f t="shared" si="333"/>
        <v>#NUM!</v>
      </c>
      <c r="AX117">
        <f t="shared" si="333"/>
        <v>-15.038944460683798</v>
      </c>
      <c r="AY117" t="e">
        <f t="shared" si="333"/>
        <v>#NUM!</v>
      </c>
      <c r="AZ117">
        <f t="shared" si="333"/>
        <v>-15.038944460683798</v>
      </c>
      <c r="BA117" t="e">
        <f t="shared" si="333"/>
        <v>#NUM!</v>
      </c>
      <c r="BB117" t="e">
        <f t="shared" si="333"/>
        <v>#NUM!</v>
      </c>
      <c r="BC117" t="e">
        <f t="shared" si="333"/>
        <v>#NUM!</v>
      </c>
      <c r="BD117">
        <f t="shared" si="333"/>
        <v>-14.633479352575634</v>
      </c>
      <c r="BE117" t="e">
        <f t="shared" si="333"/>
        <v>#NUM!</v>
      </c>
      <c r="BF117">
        <f t="shared" si="333"/>
        <v>-14.633479352575634</v>
      </c>
      <c r="BG117" t="e">
        <f t="shared" si="333"/>
        <v>#NUM!</v>
      </c>
      <c r="BH117">
        <f t="shared" ref="BH117:BI117" si="334">LN(BH83)</f>
        <v>-14.633479352575634</v>
      </c>
      <c r="BI117">
        <f t="shared" si="334"/>
        <v>-15.732091641243743</v>
      </c>
      <c r="BJ117" t="e">
        <f t="shared" ref="BJ117:BK117" si="335">LN(BJ83)</f>
        <v>#NUM!</v>
      </c>
      <c r="BK117">
        <f t="shared" si="335"/>
        <v>-15.732091641243743</v>
      </c>
      <c r="BL117">
        <f t="shared" ref="BL117:BM117" si="336">LN(BL83)</f>
        <v>-15.732091641243743</v>
      </c>
      <c r="BM117">
        <f t="shared" si="336"/>
        <v>-15.732091641243743</v>
      </c>
    </row>
    <row r="118" spans="1:65" x14ac:dyDescent="0.25">
      <c r="B118">
        <v>25</v>
      </c>
      <c r="C118" t="e">
        <f t="shared" ref="C118:AH118" si="337">LN(C84)</f>
        <v>#NUM!</v>
      </c>
      <c r="D118" t="e">
        <f t="shared" si="337"/>
        <v>#NUM!</v>
      </c>
      <c r="E118" t="e">
        <f t="shared" si="337"/>
        <v>#NUM!</v>
      </c>
      <c r="F118" t="e">
        <f t="shared" si="337"/>
        <v>#NUM!</v>
      </c>
      <c r="G118" t="e">
        <f t="shared" si="337"/>
        <v>#NUM!</v>
      </c>
      <c r="H118" t="e">
        <f t="shared" si="337"/>
        <v>#NUM!</v>
      </c>
      <c r="I118" t="e">
        <f t="shared" si="337"/>
        <v>#NUM!</v>
      </c>
      <c r="J118" t="e">
        <f t="shared" si="337"/>
        <v>#NUM!</v>
      </c>
      <c r="K118" t="e">
        <f t="shared" si="337"/>
        <v>#NUM!</v>
      </c>
      <c r="L118" t="e">
        <f t="shared" si="337"/>
        <v>#NUM!</v>
      </c>
      <c r="M118" t="e">
        <f t="shared" si="337"/>
        <v>#NUM!</v>
      </c>
      <c r="N118" t="e">
        <f t="shared" si="337"/>
        <v>#NUM!</v>
      </c>
      <c r="O118">
        <f t="shared" si="337"/>
        <v>-15.856722315358606</v>
      </c>
      <c r="P118">
        <f t="shared" si="337"/>
        <v>-13.77728077367877</v>
      </c>
      <c r="Q118">
        <f t="shared" si="337"/>
        <v>-13.29177295789707</v>
      </c>
      <c r="R118">
        <f t="shared" si="337"/>
        <v>-13.458827042560236</v>
      </c>
      <c r="S118">
        <f t="shared" si="337"/>
        <v>-13.29177295789707</v>
      </c>
      <c r="T118">
        <f t="shared" si="337"/>
        <v>-14.470427954238716</v>
      </c>
      <c r="U118">
        <f t="shared" si="337"/>
        <v>-13.910812166303293</v>
      </c>
      <c r="V118">
        <f t="shared" si="337"/>
        <v>-13.910812166303293</v>
      </c>
      <c r="W118">
        <f t="shared" si="337"/>
        <v>-14.758110026690495</v>
      </c>
      <c r="X118">
        <f t="shared" si="337"/>
        <v>-15.163575134798661</v>
      </c>
      <c r="Y118">
        <f t="shared" si="337"/>
        <v>-15.856722315358606</v>
      </c>
      <c r="Z118">
        <f t="shared" si="337"/>
        <v>-15.856722315358606</v>
      </c>
      <c r="AA118">
        <f t="shared" si="337"/>
        <v>-15.163575134798661</v>
      </c>
      <c r="AB118" t="e">
        <f t="shared" si="337"/>
        <v>#NUM!</v>
      </c>
      <c r="AC118" t="e">
        <f t="shared" si="337"/>
        <v>#NUM!</v>
      </c>
      <c r="AD118">
        <f t="shared" si="337"/>
        <v>-15.856722315358606</v>
      </c>
      <c r="AE118" t="e">
        <f t="shared" si="337"/>
        <v>#NUM!</v>
      </c>
      <c r="AF118" t="e">
        <f t="shared" si="337"/>
        <v>#NUM!</v>
      </c>
      <c r="AG118" t="e">
        <f t="shared" si="337"/>
        <v>#NUM!</v>
      </c>
      <c r="AH118" t="e">
        <f t="shared" si="337"/>
        <v>#NUM!</v>
      </c>
      <c r="AI118" t="e">
        <f t="shared" ref="AI118:BG118" si="338">LN(AI84)</f>
        <v>#NUM!</v>
      </c>
      <c r="AJ118" t="e">
        <f t="shared" si="338"/>
        <v>#NUM!</v>
      </c>
      <c r="AK118" t="e">
        <f t="shared" si="338"/>
        <v>#NUM!</v>
      </c>
      <c r="AL118" t="e">
        <f t="shared" si="338"/>
        <v>#NUM!</v>
      </c>
      <c r="AM118" t="e">
        <f t="shared" si="338"/>
        <v>#NUM!</v>
      </c>
      <c r="AN118" t="e">
        <f t="shared" si="338"/>
        <v>#NUM!</v>
      </c>
      <c r="AO118" t="e">
        <f t="shared" si="338"/>
        <v>#NUM!</v>
      </c>
      <c r="AP118" t="e">
        <f t="shared" si="338"/>
        <v>#NUM!</v>
      </c>
      <c r="AQ118">
        <f t="shared" si="338"/>
        <v>-15.856722315358606</v>
      </c>
      <c r="AR118">
        <f t="shared" si="338"/>
        <v>-15.856722315358606</v>
      </c>
      <c r="AS118" t="e">
        <f t="shared" si="338"/>
        <v>#NUM!</v>
      </c>
      <c r="AT118">
        <f t="shared" si="338"/>
        <v>-15.856722315358606</v>
      </c>
      <c r="AU118" s="42">
        <f t="shared" si="338"/>
        <v>-14.470427954238716</v>
      </c>
      <c r="AV118">
        <f t="shared" si="338"/>
        <v>-14.758110026690495</v>
      </c>
      <c r="AW118">
        <f t="shared" si="338"/>
        <v>-15.163575134798661</v>
      </c>
      <c r="AX118">
        <f t="shared" si="338"/>
        <v>-14.758110026690495</v>
      </c>
      <c r="AY118">
        <f t="shared" si="338"/>
        <v>-14.470427954238716</v>
      </c>
      <c r="AZ118">
        <f t="shared" si="338"/>
        <v>-14.758110026690495</v>
      </c>
      <c r="BA118">
        <f t="shared" si="338"/>
        <v>-15.856722315358606</v>
      </c>
      <c r="BB118">
        <f t="shared" si="338"/>
        <v>-15.856722315358606</v>
      </c>
      <c r="BC118">
        <f t="shared" si="338"/>
        <v>-14.064962846130552</v>
      </c>
      <c r="BD118">
        <f t="shared" si="338"/>
        <v>-13.910812166303293</v>
      </c>
      <c r="BE118">
        <f t="shared" si="338"/>
        <v>-13.77728077367877</v>
      </c>
      <c r="BF118">
        <f t="shared" si="338"/>
        <v>-13.659497738022386</v>
      </c>
      <c r="BG118">
        <f t="shared" si="338"/>
        <v>-14.247284402924505</v>
      </c>
      <c r="BH118">
        <f t="shared" ref="BH118:BI118" si="339">LN(BH84)</f>
        <v>-13.458827042560236</v>
      </c>
      <c r="BI118">
        <f t="shared" si="339"/>
        <v>-13.77728077367877</v>
      </c>
      <c r="BJ118">
        <f t="shared" ref="BJ118:BK118" si="340">LN(BJ84)</f>
        <v>-13.77728077367877</v>
      </c>
      <c r="BK118">
        <f t="shared" si="340"/>
        <v>-13.77728077367877</v>
      </c>
      <c r="BL118">
        <f t="shared" ref="BL118:BM118" si="341">LN(BL84)</f>
        <v>-14.247284402924505</v>
      </c>
      <c r="BM118">
        <f t="shared" si="341"/>
        <v>-15.163575134798661</v>
      </c>
    </row>
    <row r="119" spans="1:65" x14ac:dyDescent="0.25">
      <c r="B119">
        <v>35</v>
      </c>
      <c r="C119" t="e">
        <f t="shared" ref="C119:AH119" si="342">LN(C85)</f>
        <v>#NUM!</v>
      </c>
      <c r="D119" t="e">
        <f t="shared" si="342"/>
        <v>#NUM!</v>
      </c>
      <c r="E119" t="e">
        <f t="shared" si="342"/>
        <v>#NUM!</v>
      </c>
      <c r="F119" t="e">
        <f t="shared" si="342"/>
        <v>#NUM!</v>
      </c>
      <c r="G119" t="e">
        <f t="shared" si="342"/>
        <v>#NUM!</v>
      </c>
      <c r="H119" t="e">
        <f t="shared" si="342"/>
        <v>#NUM!</v>
      </c>
      <c r="I119" t="e">
        <f t="shared" si="342"/>
        <v>#NUM!</v>
      </c>
      <c r="J119" t="e">
        <f t="shared" si="342"/>
        <v>#NUM!</v>
      </c>
      <c r="K119" t="e">
        <f t="shared" si="342"/>
        <v>#NUM!</v>
      </c>
      <c r="L119" t="e">
        <f t="shared" si="342"/>
        <v>#NUM!</v>
      </c>
      <c r="M119" t="e">
        <f t="shared" si="342"/>
        <v>#NUM!</v>
      </c>
      <c r="N119" t="e">
        <f t="shared" si="342"/>
        <v>#NUM!</v>
      </c>
      <c r="O119">
        <f t="shared" si="342"/>
        <v>-13.938924693304187</v>
      </c>
      <c r="P119">
        <f t="shared" si="342"/>
        <v>-12.840312404636077</v>
      </c>
      <c r="Q119">
        <f t="shared" si="342"/>
        <v>-12.626738304338017</v>
      </c>
      <c r="R119">
        <f t="shared" si="342"/>
        <v>-12.195955388245563</v>
      </c>
      <c r="S119">
        <f t="shared" si="342"/>
        <v>-12.273916929715275</v>
      </c>
      <c r="T119">
        <f t="shared" si="342"/>
        <v>-12.706781012011554</v>
      </c>
      <c r="U119">
        <f t="shared" si="342"/>
        <v>-13.17678464125729</v>
      </c>
      <c r="V119">
        <f t="shared" si="342"/>
        <v>-13.48693956956113</v>
      </c>
      <c r="W119">
        <f t="shared" si="342"/>
        <v>-13.805393300679665</v>
      </c>
      <c r="X119">
        <f t="shared" si="342"/>
        <v>-15.191687661799556</v>
      </c>
      <c r="Y119">
        <f t="shared" si="342"/>
        <v>-13.805393300679665</v>
      </c>
      <c r="Z119">
        <f t="shared" si="342"/>
        <v>-14.78622255369139</v>
      </c>
      <c r="AA119">
        <f t="shared" si="342"/>
        <v>-14.49854048123961</v>
      </c>
      <c r="AB119" t="e">
        <f t="shared" si="342"/>
        <v>#NUM!</v>
      </c>
      <c r="AC119">
        <f t="shared" si="342"/>
        <v>-15.191687661799556</v>
      </c>
      <c r="AD119">
        <f t="shared" si="342"/>
        <v>-15.884834842359501</v>
      </c>
      <c r="AE119">
        <f t="shared" si="342"/>
        <v>-15.884834842359501</v>
      </c>
      <c r="AF119">
        <f t="shared" si="342"/>
        <v>-15.884834842359501</v>
      </c>
      <c r="AG119">
        <f t="shared" si="342"/>
        <v>-15.884834842359501</v>
      </c>
      <c r="AH119" t="e">
        <f t="shared" si="342"/>
        <v>#NUM!</v>
      </c>
      <c r="AI119">
        <f t="shared" ref="AI119:BG119" si="343">LN(AI85)</f>
        <v>-15.884834842359501</v>
      </c>
      <c r="AJ119" t="e">
        <f t="shared" si="343"/>
        <v>#NUM!</v>
      </c>
      <c r="AK119">
        <f t="shared" si="343"/>
        <v>-15.191687661799556</v>
      </c>
      <c r="AL119" t="e">
        <f t="shared" si="343"/>
        <v>#NUM!</v>
      </c>
      <c r="AM119">
        <f t="shared" si="343"/>
        <v>-14.78622255369139</v>
      </c>
      <c r="AN119">
        <f t="shared" si="343"/>
        <v>-14.78622255369139</v>
      </c>
      <c r="AO119">
        <f t="shared" si="343"/>
        <v>-15.884834842359501</v>
      </c>
      <c r="AP119">
        <f t="shared" si="343"/>
        <v>-15.884834842359501</v>
      </c>
      <c r="AQ119">
        <f t="shared" si="343"/>
        <v>-15.191687661799556</v>
      </c>
      <c r="AR119">
        <f t="shared" si="343"/>
        <v>-14.78622255369139</v>
      </c>
      <c r="AS119">
        <f t="shared" si="343"/>
        <v>-14.093075373131445</v>
      </c>
      <c r="AT119">
        <f t="shared" si="343"/>
        <v>-14.2753969299254</v>
      </c>
      <c r="AU119" s="42">
        <f t="shared" si="343"/>
        <v>-15.884834842359501</v>
      </c>
      <c r="AV119">
        <f t="shared" si="343"/>
        <v>-14.093075373131445</v>
      </c>
      <c r="AW119">
        <f t="shared" si="343"/>
        <v>-13.582249749365454</v>
      </c>
      <c r="AX119">
        <f t="shared" si="343"/>
        <v>-13.399928192571499</v>
      </c>
      <c r="AY119">
        <f t="shared" si="343"/>
        <v>-13.399928192571499</v>
      </c>
      <c r="AZ119">
        <f t="shared" si="343"/>
        <v>-13.805393300679665</v>
      </c>
      <c r="BA119">
        <f t="shared" si="343"/>
        <v>-13.938924693304187</v>
      </c>
      <c r="BB119">
        <f t="shared" si="343"/>
        <v>-13.805393300679665</v>
      </c>
      <c r="BC119">
        <f t="shared" si="343"/>
        <v>-13.687610265023281</v>
      </c>
      <c r="BD119">
        <f t="shared" si="343"/>
        <v>-12.588997976355172</v>
      </c>
      <c r="BE119">
        <f t="shared" si="343"/>
        <v>-12.221273196229854</v>
      </c>
      <c r="BF119">
        <f t="shared" si="343"/>
        <v>-12.329486780870086</v>
      </c>
      <c r="BG119">
        <f t="shared" si="343"/>
        <v>-11.972811836931355</v>
      </c>
      <c r="BH119">
        <f t="shared" ref="BH119:BI119" si="344">LN(BH85)</f>
        <v>-12.195955388245563</v>
      </c>
      <c r="BI119">
        <f t="shared" si="344"/>
        <v>-12.358474317743338</v>
      </c>
      <c r="BJ119">
        <f t="shared" ref="BJ119:BK119" si="345">LN(BJ85)</f>
        <v>-12.706781012011554</v>
      </c>
      <c r="BK119">
        <f t="shared" si="345"/>
        <v>-13.051621498303284</v>
      </c>
      <c r="BL119">
        <f t="shared" ref="BL119:BM119" si="346">LN(BL85)</f>
        <v>-12.889102568805509</v>
      </c>
      <c r="BM119">
        <f t="shared" si="346"/>
        <v>-13.48693956956113</v>
      </c>
    </row>
    <row r="120" spans="1:65" x14ac:dyDescent="0.25">
      <c r="B120">
        <v>45</v>
      </c>
      <c r="C120" t="e">
        <f t="shared" ref="C120:AH120" si="347">LN(C86)</f>
        <v>#NUM!</v>
      </c>
      <c r="D120" t="e">
        <f t="shared" si="347"/>
        <v>#NUM!</v>
      </c>
      <c r="E120" t="e">
        <f t="shared" si="347"/>
        <v>#NUM!</v>
      </c>
      <c r="F120" t="e">
        <f t="shared" si="347"/>
        <v>#NUM!</v>
      </c>
      <c r="G120" t="e">
        <f t="shared" si="347"/>
        <v>#NUM!</v>
      </c>
      <c r="H120" t="e">
        <f t="shared" si="347"/>
        <v>#NUM!</v>
      </c>
      <c r="I120" t="e">
        <f t="shared" si="347"/>
        <v>#NUM!</v>
      </c>
      <c r="J120" t="e">
        <f t="shared" si="347"/>
        <v>#NUM!</v>
      </c>
      <c r="K120" t="e">
        <f t="shared" si="347"/>
        <v>#NUM!</v>
      </c>
      <c r="L120" t="e">
        <f t="shared" si="347"/>
        <v>#NUM!</v>
      </c>
      <c r="M120" t="e">
        <f t="shared" si="347"/>
        <v>#NUM!</v>
      </c>
      <c r="N120">
        <f t="shared" si="347"/>
        <v>-15.830245164325667</v>
      </c>
      <c r="O120">
        <f t="shared" si="347"/>
        <v>-13.750803622645831</v>
      </c>
      <c r="P120">
        <f t="shared" si="347"/>
        <v>-11.859953250773545</v>
      </c>
      <c r="Q120">
        <f t="shared" si="347"/>
        <v>-11.157416329863761</v>
      </c>
      <c r="R120">
        <f t="shared" si="347"/>
        <v>-11.001931427023365</v>
      </c>
      <c r="S120">
        <f t="shared" si="347"/>
        <v>-10.924970385887237</v>
      </c>
      <c r="T120">
        <f t="shared" si="347"/>
        <v>-11.460797311858645</v>
      </c>
      <c r="U120">
        <f t="shared" si="347"/>
        <v>-12.046055530407406</v>
      </c>
      <c r="V120">
        <f t="shared" si="347"/>
        <v>-12.16668351819602</v>
      </c>
      <c r="W120">
        <f t="shared" si="347"/>
        <v>-12.192659004599282</v>
      </c>
      <c r="X120">
        <f t="shared" si="347"/>
        <v>-13.265295806864129</v>
      </c>
      <c r="Y120">
        <f t="shared" si="347"/>
        <v>-13.057656442085886</v>
      </c>
      <c r="Z120">
        <f t="shared" si="347"/>
        <v>-13.265295806864129</v>
      </c>
      <c r="AA120">
        <f t="shared" si="347"/>
        <v>-13.345338514537666</v>
      </c>
      <c r="AB120">
        <f t="shared" si="347"/>
        <v>-13.884335015270354</v>
      </c>
      <c r="AC120">
        <f t="shared" si="347"/>
        <v>-13.345338514537666</v>
      </c>
      <c r="AD120">
        <f t="shared" si="347"/>
        <v>-14.731632875657557</v>
      </c>
      <c r="AE120">
        <f t="shared" si="347"/>
        <v>-13.633020586989447</v>
      </c>
      <c r="AF120">
        <f t="shared" si="347"/>
        <v>-14.443950803205777</v>
      </c>
      <c r="AG120">
        <f t="shared" si="347"/>
        <v>-14.220807251891566</v>
      </c>
      <c r="AH120">
        <f t="shared" si="347"/>
        <v>-15.137097983765722</v>
      </c>
      <c r="AI120">
        <f t="shared" ref="AI120:BG120" si="348">LN(AI86)</f>
        <v>-14.731632875657557</v>
      </c>
      <c r="AJ120">
        <f t="shared" si="348"/>
        <v>-14.731632875657557</v>
      </c>
      <c r="AK120">
        <f t="shared" si="348"/>
        <v>-14.443950803205777</v>
      </c>
      <c r="AL120" t="e">
        <f t="shared" si="348"/>
        <v>#NUM!</v>
      </c>
      <c r="AM120">
        <f t="shared" si="348"/>
        <v>-14.731632875657557</v>
      </c>
      <c r="AN120">
        <f t="shared" si="348"/>
        <v>-15.137097983765722</v>
      </c>
      <c r="AO120">
        <f t="shared" si="348"/>
        <v>-14.731632875657557</v>
      </c>
      <c r="AP120">
        <f t="shared" si="348"/>
        <v>-14.038485695097611</v>
      </c>
      <c r="AQ120">
        <f t="shared" si="348"/>
        <v>-13.884335015270354</v>
      </c>
      <c r="AR120">
        <f t="shared" si="348"/>
        <v>-13.750803622645831</v>
      </c>
      <c r="AS120">
        <f t="shared" si="348"/>
        <v>-13.265295806864129</v>
      </c>
      <c r="AT120">
        <f t="shared" si="348"/>
        <v>-13.122194963223457</v>
      </c>
      <c r="AU120" s="42">
        <f t="shared" si="348"/>
        <v>-12.694750948396518</v>
      </c>
      <c r="AV120">
        <f t="shared" si="348"/>
        <v>-12.498040654150463</v>
      </c>
      <c r="AW120">
        <f t="shared" si="348"/>
        <v>-12.498040654150463</v>
      </c>
      <c r="AX120">
        <f t="shared" si="348"/>
        <v>-12.462949334339193</v>
      </c>
      <c r="AY120">
        <f t="shared" si="348"/>
        <v>-12.333737602859186</v>
      </c>
      <c r="AZ120">
        <f t="shared" si="348"/>
        <v>-12.429047782663512</v>
      </c>
      <c r="BA120">
        <f t="shared" si="348"/>
        <v>-12.274897102836253</v>
      </c>
      <c r="BB120">
        <f t="shared" si="348"/>
        <v>-12.333737602859186</v>
      </c>
      <c r="BC120">
        <f t="shared" si="348"/>
        <v>-12.36450926152594</v>
      </c>
      <c r="BD120">
        <f t="shared" si="348"/>
        <v>-11.460797311858645</v>
      </c>
      <c r="BE120">
        <f t="shared" si="348"/>
        <v>-11.051121671214137</v>
      </c>
      <c r="BF120">
        <f t="shared" si="348"/>
        <v>-10.924970385887237</v>
      </c>
      <c r="BG120">
        <f t="shared" si="348"/>
        <v>-11.009963598720629</v>
      </c>
      <c r="BH120">
        <f t="shared" ref="BH120:BI120" si="349">LN(BH86)</f>
        <v>-10.924970385887237</v>
      </c>
      <c r="BI120">
        <f t="shared" si="349"/>
        <v>-11.297645671172411</v>
      </c>
      <c r="BJ120">
        <f t="shared" ref="BJ120:BK120" si="350">LN(BJ86)</f>
        <v>-11.553579045309611</v>
      </c>
      <c r="BK120">
        <f t="shared" si="350"/>
        <v>-11.87900144574424</v>
      </c>
      <c r="BL120">
        <f t="shared" ref="BL120:BM120" si="351">LN(BL86)</f>
        <v>-11.918222158897521</v>
      </c>
      <c r="BM120">
        <f t="shared" si="351"/>
        <v>-12.39625795984052</v>
      </c>
    </row>
    <row r="121" spans="1:65" x14ac:dyDescent="0.25">
      <c r="B121">
        <v>55</v>
      </c>
      <c r="C121" t="e">
        <f t="shared" ref="C121:AH121" si="352">LN(C87)</f>
        <v>#NUM!</v>
      </c>
      <c r="D121" t="e">
        <f t="shared" si="352"/>
        <v>#NUM!</v>
      </c>
      <c r="E121" t="e">
        <f t="shared" si="352"/>
        <v>#NUM!</v>
      </c>
      <c r="F121" t="e">
        <f t="shared" si="352"/>
        <v>#NUM!</v>
      </c>
      <c r="G121" t="e">
        <f t="shared" si="352"/>
        <v>#NUM!</v>
      </c>
      <c r="H121" t="e">
        <f t="shared" si="352"/>
        <v>#NUM!</v>
      </c>
      <c r="I121" t="e">
        <f t="shared" si="352"/>
        <v>#NUM!</v>
      </c>
      <c r="J121" t="e">
        <f t="shared" si="352"/>
        <v>#NUM!</v>
      </c>
      <c r="K121" t="e">
        <f t="shared" si="352"/>
        <v>#NUM!</v>
      </c>
      <c r="L121" t="e">
        <f t="shared" si="352"/>
        <v>#NUM!</v>
      </c>
      <c r="M121" t="e">
        <f t="shared" si="352"/>
        <v>#NUM!</v>
      </c>
      <c r="N121">
        <f t="shared" si="352"/>
        <v>-14.510664723182483</v>
      </c>
      <c r="O121">
        <f t="shared" si="352"/>
        <v>-12.678083259434173</v>
      </c>
      <c r="P121">
        <f t="shared" si="352"/>
        <v>-10.593654176243298</v>
      </c>
      <c r="Q121">
        <f t="shared" si="352"/>
        <v>-10.085818091325672</v>
      </c>
      <c r="R121">
        <f t="shared" si="352"/>
        <v>-9.7294425934140314</v>
      </c>
      <c r="S121">
        <f t="shared" si="352"/>
        <v>-9.9594228792199466</v>
      </c>
      <c r="T121">
        <f t="shared" si="352"/>
        <v>-10.343999499380756</v>
      </c>
      <c r="U121">
        <f t="shared" si="352"/>
        <v>-10.847103077052836</v>
      </c>
      <c r="V121">
        <f t="shared" si="352"/>
        <v>-11.117835591190843</v>
      </c>
      <c r="W121">
        <f t="shared" si="352"/>
        <v>-11.364359591149118</v>
      </c>
      <c r="X121">
        <f t="shared" si="352"/>
        <v>-11.819421640396653</v>
      </c>
      <c r="Y121">
        <f t="shared" si="352"/>
        <v>-11.707304342275947</v>
      </c>
      <c r="Z121">
        <f t="shared" si="352"/>
        <v>-12.13575896860881</v>
      </c>
      <c r="AA121">
        <f t="shared" si="352"/>
        <v>-12.495761702640218</v>
      </c>
      <c r="AB121">
        <f t="shared" si="352"/>
        <v>-12.718905253954427</v>
      </c>
      <c r="AC121">
        <f t="shared" si="352"/>
        <v>-12.852436646578949</v>
      </c>
      <c r="AD121">
        <f t="shared" si="352"/>
        <v>-13.332009726840836</v>
      </c>
      <c r="AE121">
        <f t="shared" si="352"/>
        <v>-13.412052434514372</v>
      </c>
      <c r="AF121">
        <f t="shared" si="352"/>
        <v>-13.006587326406208</v>
      </c>
      <c r="AG121">
        <f t="shared" si="352"/>
        <v>-13.699734506966154</v>
      </c>
      <c r="AH121">
        <f t="shared" si="352"/>
        <v>-13.817517542622538</v>
      </c>
      <c r="AI121">
        <f t="shared" ref="AI121:BG121" si="353">LN(AI87)</f>
        <v>-15.896959084302372</v>
      </c>
      <c r="AJ121">
        <f t="shared" si="353"/>
        <v>-13.499063811504003</v>
      </c>
      <c r="AK121">
        <f t="shared" si="353"/>
        <v>-13.95104893524706</v>
      </c>
      <c r="AL121">
        <f t="shared" si="353"/>
        <v>-13.95104893524706</v>
      </c>
      <c r="AM121">
        <f t="shared" si="353"/>
        <v>-15.203811903742428</v>
      </c>
      <c r="AN121">
        <f t="shared" si="353"/>
        <v>-14.287521171868272</v>
      </c>
      <c r="AO121">
        <f t="shared" si="353"/>
        <v>-13.257901754687115</v>
      </c>
      <c r="AP121">
        <f t="shared" si="353"/>
        <v>-13.412052434514372</v>
      </c>
      <c r="AQ121">
        <f t="shared" si="353"/>
        <v>-13.006587326406208</v>
      </c>
      <c r="AR121">
        <f t="shared" si="353"/>
        <v>-12.852436646578949</v>
      </c>
      <c r="AS121">
        <f t="shared" si="353"/>
        <v>-12.313440145846263</v>
      </c>
      <c r="AT121">
        <f t="shared" si="353"/>
        <v>-11.945715365720945</v>
      </c>
      <c r="AU121" s="42">
        <f t="shared" si="353"/>
        <v>-11.540250257612781</v>
      </c>
      <c r="AV121">
        <f t="shared" si="353"/>
        <v>-11.353664302032369</v>
      </c>
      <c r="AW121">
        <f t="shared" si="353"/>
        <v>-11.375170507253333</v>
      </c>
      <c r="AX121">
        <f t="shared" si="353"/>
        <v>-11.160760635907877</v>
      </c>
      <c r="AY121">
        <f t="shared" si="353"/>
        <v>-11.262230096072738</v>
      </c>
      <c r="AZ121">
        <f t="shared" si="353"/>
        <v>-11.271986271018102</v>
      </c>
      <c r="BA121">
        <f t="shared" si="353"/>
        <v>-11.126274459836708</v>
      </c>
      <c r="BB121">
        <f t="shared" si="353"/>
        <v>-11.252568185161</v>
      </c>
      <c r="BC121">
        <f t="shared" si="353"/>
        <v>-11.029424633846791</v>
      </c>
      <c r="BD121">
        <f t="shared" si="353"/>
        <v>-10.251512186659136</v>
      </c>
      <c r="BE121">
        <f t="shared" si="353"/>
        <v>-10.047634304355514</v>
      </c>
      <c r="BF121">
        <f t="shared" si="353"/>
        <v>-9.9282515243170071</v>
      </c>
      <c r="BG121">
        <f t="shared" si="353"/>
        <v>-9.8285334960582631</v>
      </c>
      <c r="BH121">
        <f t="shared" ref="BH121:BI121" si="354">LN(BH87)</f>
        <v>-10.002556250037522</v>
      </c>
      <c r="BI121">
        <f t="shared" si="354"/>
        <v>-10.157166172123139</v>
      </c>
      <c r="BJ121">
        <f t="shared" ref="BJ121:BK121" si="355">LN(BJ87)</f>
        <v>-10.371506145170589</v>
      </c>
      <c r="BK121">
        <f t="shared" si="355"/>
        <v>-10.660517121472424</v>
      </c>
      <c r="BL121">
        <f t="shared" ref="BL121:BM121" si="356">LN(BL87)</f>
        <v>-10.991684305863943</v>
      </c>
      <c r="BM121">
        <f t="shared" si="356"/>
        <v>-10.991684305863943</v>
      </c>
    </row>
    <row r="122" spans="1:65" x14ac:dyDescent="0.25">
      <c r="B122">
        <v>65</v>
      </c>
      <c r="C122" t="e">
        <f t="shared" ref="C122:AH122" si="357">LN(C88)</f>
        <v>#NUM!</v>
      </c>
      <c r="D122" t="e">
        <f t="shared" si="357"/>
        <v>#NUM!</v>
      </c>
      <c r="E122" t="e">
        <f t="shared" si="357"/>
        <v>#NUM!</v>
      </c>
      <c r="F122" t="e">
        <f t="shared" si="357"/>
        <v>#NUM!</v>
      </c>
      <c r="G122" t="e">
        <f t="shared" si="357"/>
        <v>#NUM!</v>
      </c>
      <c r="H122" t="e">
        <f t="shared" si="357"/>
        <v>#NUM!</v>
      </c>
      <c r="I122" t="e">
        <f t="shared" si="357"/>
        <v>#NUM!</v>
      </c>
      <c r="J122" t="e">
        <f t="shared" si="357"/>
        <v>#NUM!</v>
      </c>
      <c r="K122" t="e">
        <f t="shared" si="357"/>
        <v>#NUM!</v>
      </c>
      <c r="L122" t="e">
        <f t="shared" si="357"/>
        <v>#NUM!</v>
      </c>
      <c r="M122">
        <f t="shared" si="357"/>
        <v>-15.65344884826334</v>
      </c>
      <c r="N122">
        <f t="shared" si="357"/>
        <v>-13.088499490801803</v>
      </c>
      <c r="O122">
        <f t="shared" si="357"/>
        <v>-11.376782729247285</v>
      </c>
      <c r="P122">
        <f t="shared" si="357"/>
        <v>-9.6796392363940793</v>
      </c>
      <c r="Q122">
        <f t="shared" si="357"/>
        <v>-9.0201304149829635</v>
      </c>
      <c r="R122">
        <f t="shared" si="357"/>
        <v>-8.780285014050822</v>
      </c>
      <c r="S122">
        <f t="shared" si="357"/>
        <v>-8.9441445080050404</v>
      </c>
      <c r="T122">
        <f t="shared" si="357"/>
        <v>-9.4229674006848576</v>
      </c>
      <c r="U122">
        <f t="shared" si="357"/>
        <v>-9.9040558623550865</v>
      </c>
      <c r="V122">
        <f t="shared" si="357"/>
        <v>-9.9397160427539699</v>
      </c>
      <c r="W122">
        <f t="shared" si="357"/>
        <v>-10.411701833203697</v>
      </c>
      <c r="X122">
        <f t="shared" si="357"/>
        <v>-10.874325355151811</v>
      </c>
      <c r="Y122">
        <f t="shared" si="357"/>
        <v>-10.778251525062188</v>
      </c>
      <c r="Z122">
        <f t="shared" si="357"/>
        <v>-11.284000995796319</v>
      </c>
      <c r="AA122">
        <f t="shared" si="357"/>
        <v>-11.419342343666081</v>
      </c>
      <c r="AB122">
        <f t="shared" si="357"/>
        <v>-11.575911404357621</v>
      </c>
      <c r="AC122">
        <f t="shared" si="357"/>
        <v>-11.964569394149404</v>
      </c>
      <c r="AD122">
        <f t="shared" si="357"/>
        <v>-12.042530935619116</v>
      </c>
      <c r="AE122">
        <f t="shared" si="357"/>
        <v>-12.51795463233419</v>
      </c>
      <c r="AF122">
        <f t="shared" si="357"/>
        <v>-12.657716574709349</v>
      </c>
      <c r="AG122">
        <f t="shared" si="357"/>
        <v>-12.434573023395139</v>
      </c>
      <c r="AH122">
        <f t="shared" si="357"/>
        <v>-12.709009869096899</v>
      </c>
      <c r="AI122">
        <f t="shared" ref="AI122:BG122" si="358">LN(AI88)</f>
        <v>-12.945398647161129</v>
      </c>
      <c r="AJ122">
        <f t="shared" si="358"/>
        <v>-13.16854219847534</v>
      </c>
      <c r="AK122">
        <f t="shared" si="358"/>
        <v>-13.088499490801803</v>
      </c>
      <c r="AL122">
        <f t="shared" si="358"/>
        <v>-13.255553575464969</v>
      </c>
      <c r="AM122">
        <f t="shared" si="358"/>
        <v>-12.945398647161129</v>
      </c>
      <c r="AN122">
        <f t="shared" si="358"/>
        <v>-13.088499490801803</v>
      </c>
      <c r="AO122">
        <f t="shared" si="358"/>
        <v>-12.475395017915394</v>
      </c>
      <c r="AP122">
        <f t="shared" si="358"/>
        <v>-12.15694128679686</v>
      </c>
      <c r="AQ122">
        <f t="shared" si="358"/>
        <v>-11.702205129681913</v>
      </c>
      <c r="AR122">
        <f t="shared" si="358"/>
        <v>-11.510314121871808</v>
      </c>
      <c r="AS122">
        <f t="shared" si="358"/>
        <v>-11.018719860033704</v>
      </c>
      <c r="AT122">
        <f t="shared" si="358"/>
        <v>-10.676715105842765</v>
      </c>
      <c r="AU122" s="42">
        <f t="shared" si="358"/>
        <v>-10.417006885433391</v>
      </c>
      <c r="AV122">
        <f t="shared" si="358"/>
        <v>-10.124019760751917</v>
      </c>
      <c r="AW122">
        <f t="shared" si="358"/>
        <v>-10.092767217247811</v>
      </c>
      <c r="AX122">
        <f t="shared" si="358"/>
        <v>-10.088928440940647</v>
      </c>
      <c r="AY122">
        <f t="shared" si="358"/>
        <v>-10.036677750596768</v>
      </c>
      <c r="AZ122">
        <f t="shared" si="358"/>
        <v>-10.01865924509409</v>
      </c>
      <c r="BA122">
        <f t="shared" si="358"/>
        <v>-9.9630893939392795</v>
      </c>
      <c r="BB122">
        <f t="shared" si="358"/>
        <v>-10.066200189863091</v>
      </c>
      <c r="BC122">
        <f t="shared" si="358"/>
        <v>-9.9530052748726536</v>
      </c>
      <c r="BD122">
        <f t="shared" si="358"/>
        <v>-9.2221177663298608</v>
      </c>
      <c r="BE122">
        <f t="shared" si="358"/>
        <v>-9.0161908169788827</v>
      </c>
      <c r="BF122">
        <f t="shared" si="358"/>
        <v>-8.8532787799611405</v>
      </c>
      <c r="BG122">
        <f t="shared" si="358"/>
        <v>-8.8884098714827982</v>
      </c>
      <c r="BH122">
        <f t="shared" ref="BH122:BI122" si="359">LN(BH88)</f>
        <v>-8.9663402403968249</v>
      </c>
      <c r="BI122">
        <f t="shared" si="359"/>
        <v>-9.1284191904198781</v>
      </c>
      <c r="BJ122">
        <f t="shared" ref="BJ122:BK122" si="360">LN(BJ88)</f>
        <v>-9.3711821013673333</v>
      </c>
      <c r="BK122">
        <f t="shared" si="360"/>
        <v>-9.642181673859179</v>
      </c>
      <c r="BL122">
        <f t="shared" ref="BL122:BM122" si="361">LN(BL88)</f>
        <v>-9.8041240683164812</v>
      </c>
      <c r="BM122">
        <f t="shared" si="361"/>
        <v>-10.246277076803221</v>
      </c>
    </row>
    <row r="123" spans="1:65" x14ac:dyDescent="0.25">
      <c r="B123">
        <v>75</v>
      </c>
      <c r="C123" t="e">
        <f t="shared" ref="C123:AH123" si="362">LN(C89)</f>
        <v>#NUM!</v>
      </c>
      <c r="D123" t="e">
        <f t="shared" si="362"/>
        <v>#NUM!</v>
      </c>
      <c r="E123" t="e">
        <f t="shared" si="362"/>
        <v>#NUM!</v>
      </c>
      <c r="F123" t="e">
        <f t="shared" si="362"/>
        <v>#NUM!</v>
      </c>
      <c r="G123" t="e">
        <f t="shared" si="362"/>
        <v>#NUM!</v>
      </c>
      <c r="H123" t="e">
        <f t="shared" si="362"/>
        <v>#NUM!</v>
      </c>
      <c r="I123" t="e">
        <f t="shared" si="362"/>
        <v>#NUM!</v>
      </c>
      <c r="J123" t="e">
        <f t="shared" si="362"/>
        <v>#NUM!</v>
      </c>
      <c r="K123" t="e">
        <f t="shared" si="362"/>
        <v>#NUM!</v>
      </c>
      <c r="L123" t="e">
        <f t="shared" si="362"/>
        <v>#NUM!</v>
      </c>
      <c r="M123">
        <f t="shared" si="362"/>
        <v>-14.33153922240775</v>
      </c>
      <c r="N123">
        <f t="shared" si="362"/>
        <v>-12.434419237521869</v>
      </c>
      <c r="O123">
        <f t="shared" si="362"/>
        <v>-10.481391620697691</v>
      </c>
      <c r="P123">
        <f t="shared" si="362"/>
        <v>-8.5726374485304699</v>
      </c>
      <c r="Q123">
        <f t="shared" si="362"/>
        <v>-8.0216209441812332</v>
      </c>
      <c r="R123">
        <f t="shared" si="362"/>
        <v>-7.7871478755151422</v>
      </c>
      <c r="S123">
        <f t="shared" si="362"/>
        <v>-7.9508518732930265</v>
      </c>
      <c r="T123">
        <f t="shared" si="362"/>
        <v>-8.2873241099142394</v>
      </c>
      <c r="U123">
        <f t="shared" si="362"/>
        <v>-8.782463137512531</v>
      </c>
      <c r="V123">
        <f t="shared" si="362"/>
        <v>-8.7798724624884379</v>
      </c>
      <c r="W123">
        <f t="shared" si="362"/>
        <v>-9.1859846104121239</v>
      </c>
      <c r="X123">
        <f t="shared" si="362"/>
        <v>-9.5247896630212896</v>
      </c>
      <c r="Y123">
        <f t="shared" si="362"/>
        <v>-9.6401913401786068</v>
      </c>
      <c r="Z123">
        <f t="shared" si="362"/>
        <v>-9.9877338005540661</v>
      </c>
      <c r="AA123">
        <f t="shared" si="362"/>
        <v>-10.354977695842033</v>
      </c>
      <c r="AB123">
        <f t="shared" si="362"/>
        <v>-10.539802382854106</v>
      </c>
      <c r="AC123">
        <f t="shared" si="362"/>
        <v>-10.68521938271261</v>
      </c>
      <c r="AD123">
        <f t="shared" si="362"/>
        <v>-10.952814696597652</v>
      </c>
      <c r="AE123">
        <f t="shared" si="362"/>
        <v>-11.255764241180223</v>
      </c>
      <c r="AF123">
        <f t="shared" si="362"/>
        <v>-11.404799820340711</v>
      </c>
      <c r="AG123">
        <f t="shared" si="362"/>
        <v>-11.668951395382297</v>
      </c>
      <c r="AH123">
        <f t="shared" si="362"/>
        <v>-11.819233598431635</v>
      </c>
      <c r="AI123">
        <f t="shared" ref="AI123:BG123" si="363">LN(AI89)</f>
        <v>-11.996164306590714</v>
      </c>
      <c r="AJ123">
        <f t="shared" si="363"/>
        <v>-12.097947000900655</v>
      </c>
      <c r="AK123">
        <f t="shared" si="363"/>
        <v>-12.539779753179696</v>
      </c>
      <c r="AL123">
        <f t="shared" si="363"/>
        <v>-12.539779753179696</v>
      </c>
      <c r="AM123">
        <f t="shared" si="363"/>
        <v>-12.211275686207658</v>
      </c>
      <c r="AN123">
        <f t="shared" si="363"/>
        <v>-11.819233598431635</v>
      </c>
      <c r="AO123">
        <f t="shared" si="363"/>
        <v>-11.580003909365802</v>
      </c>
      <c r="AP123">
        <f t="shared" si="363"/>
        <v>-10.964243392421276</v>
      </c>
      <c r="AQ123">
        <f t="shared" si="363"/>
        <v>-10.659466886610195</v>
      </c>
      <c r="AR123">
        <f t="shared" si="363"/>
        <v>-10.226144823999064</v>
      </c>
      <c r="AS123">
        <f t="shared" si="363"/>
        <v>-9.8429028526756106</v>
      </c>
      <c r="AT123">
        <f t="shared" si="363"/>
        <v>-9.5385072992500888</v>
      </c>
      <c r="AU123" s="42">
        <f t="shared" si="363"/>
        <v>-9.2584509136649444</v>
      </c>
      <c r="AV123">
        <f t="shared" si="363"/>
        <v>-9.0183332433659622</v>
      </c>
      <c r="AW123">
        <f t="shared" si="363"/>
        <v>-8.8963626731425158</v>
      </c>
      <c r="AX123">
        <f t="shared" si="363"/>
        <v>-8.8034337618268346</v>
      </c>
      <c r="AY123">
        <f t="shared" si="363"/>
        <v>-8.8762181070500485</v>
      </c>
      <c r="AZ123">
        <f t="shared" si="363"/>
        <v>-8.940946579750543</v>
      </c>
      <c r="BA123">
        <f t="shared" si="363"/>
        <v>-8.968683334722142</v>
      </c>
      <c r="BB123">
        <f t="shared" si="363"/>
        <v>-8.9198931705527098</v>
      </c>
      <c r="BC123">
        <f t="shared" si="363"/>
        <v>-8.8677074173821406</v>
      </c>
      <c r="BD123">
        <f t="shared" si="363"/>
        <v>-8.1859239954725105</v>
      </c>
      <c r="BE123">
        <f t="shared" si="363"/>
        <v>-8.0143745356604672</v>
      </c>
      <c r="BF123">
        <f t="shared" si="363"/>
        <v>-7.8721565525450536</v>
      </c>
      <c r="BG123">
        <f t="shared" si="363"/>
        <v>-7.9066701985023622</v>
      </c>
      <c r="BH123">
        <f t="shared" ref="BH123:BI123" si="364">LN(BH89)</f>
        <v>-8.0474050613369474</v>
      </c>
      <c r="BI123">
        <f t="shared" si="364"/>
        <v>-8.2577269339510142</v>
      </c>
      <c r="BJ123">
        <f t="shared" ref="BJ123:BK123" si="365">LN(BJ89)</f>
        <v>-8.5917463102285154</v>
      </c>
      <c r="BK123">
        <f t="shared" si="365"/>
        <v>-8.9124802381635853</v>
      </c>
      <c r="BL123">
        <f t="shared" ref="BL123:BM123" si="366">LN(BL89)</f>
        <v>-9.2859658769502147</v>
      </c>
      <c r="BM123">
        <f t="shared" si="366"/>
        <v>-9.6160209792507931</v>
      </c>
    </row>
    <row r="124" spans="1:65" x14ac:dyDescent="0.25">
      <c r="B124">
        <v>90</v>
      </c>
      <c r="C124" t="e">
        <f t="shared" ref="C124:AH124" si="367">LN(C90)</f>
        <v>#NUM!</v>
      </c>
      <c r="D124" t="e">
        <f t="shared" si="367"/>
        <v>#NUM!</v>
      </c>
      <c r="E124" t="e">
        <f t="shared" si="367"/>
        <v>#NUM!</v>
      </c>
      <c r="F124" t="e">
        <f t="shared" si="367"/>
        <v>#NUM!</v>
      </c>
      <c r="G124" t="e">
        <f t="shared" si="367"/>
        <v>#NUM!</v>
      </c>
      <c r="H124" t="e">
        <f t="shared" si="367"/>
        <v>#NUM!</v>
      </c>
      <c r="I124" t="e">
        <f t="shared" si="367"/>
        <v>#NUM!</v>
      </c>
      <c r="J124" t="e">
        <f t="shared" si="367"/>
        <v>#NUM!</v>
      </c>
      <c r="K124" t="e">
        <f t="shared" si="367"/>
        <v>#NUM!</v>
      </c>
      <c r="L124" t="e">
        <f t="shared" si="367"/>
        <v>#NUM!</v>
      </c>
      <c r="M124">
        <f t="shared" si="367"/>
        <v>-14.917824985252555</v>
      </c>
      <c r="N124">
        <f t="shared" si="367"/>
        <v>-10.743437715356919</v>
      </c>
      <c r="O124">
        <f t="shared" si="367"/>
        <v>-9.2653358049839056</v>
      </c>
      <c r="P124">
        <f t="shared" si="367"/>
        <v>-7.3975904287779279</v>
      </c>
      <c r="Q124">
        <f t="shared" si="367"/>
        <v>-6.8101049233420214</v>
      </c>
      <c r="R124">
        <f t="shared" si="367"/>
        <v>-6.3906814629831503</v>
      </c>
      <c r="S124">
        <f t="shared" si="367"/>
        <v>-6.3843648213724462</v>
      </c>
      <c r="T124">
        <f t="shared" si="367"/>
        <v>-6.6501193204901297</v>
      </c>
      <c r="U124">
        <f t="shared" si="367"/>
        <v>-7.0461323209289102</v>
      </c>
      <c r="V124">
        <f t="shared" si="367"/>
        <v>-7.0716261697551301</v>
      </c>
      <c r="W124">
        <f t="shared" si="367"/>
        <v>-7.4544619397325347</v>
      </c>
      <c r="X124">
        <f t="shared" si="367"/>
        <v>-7.7797519512082083</v>
      </c>
      <c r="Y124">
        <f t="shared" si="367"/>
        <v>-7.9727739215267217</v>
      </c>
      <c r="Z124">
        <f t="shared" si="367"/>
        <v>-8.3057839504194639</v>
      </c>
      <c r="AA124">
        <f t="shared" si="367"/>
        <v>-8.6912883159650907</v>
      </c>
      <c r="AB124">
        <f t="shared" si="367"/>
        <v>-8.9697899960719099</v>
      </c>
      <c r="AC124">
        <f t="shared" si="367"/>
        <v>-9.0830142481899507</v>
      </c>
      <c r="AD124">
        <f t="shared" si="367"/>
        <v>-9.5106532137924376</v>
      </c>
      <c r="AE124">
        <f t="shared" si="367"/>
        <v>-9.6974691601742311</v>
      </c>
      <c r="AF124">
        <f t="shared" si="367"/>
        <v>-10.14714036078689</v>
      </c>
      <c r="AG124">
        <f t="shared" si="367"/>
        <v>-10.226477103023411</v>
      </c>
      <c r="AH124">
        <f t="shared" si="367"/>
        <v>-10.463477688999047</v>
      </c>
      <c r="AI124">
        <f t="shared" ref="AI124:BG124" si="368">LN(AI90)</f>
        <v>-10.44048817077435</v>
      </c>
      <c r="AJ124">
        <f t="shared" si="368"/>
        <v>-10.487008186409241</v>
      </c>
      <c r="AK124">
        <f t="shared" si="368"/>
        <v>-10.874773717418005</v>
      </c>
      <c r="AL124">
        <f t="shared" si="368"/>
        <v>-11.180155366969187</v>
      </c>
      <c r="AM124">
        <f t="shared" si="368"/>
        <v>-10.98599935252823</v>
      </c>
      <c r="AN124">
        <f t="shared" si="368"/>
        <v>-10.548377132785534</v>
      </c>
      <c r="AO124">
        <f t="shared" si="368"/>
        <v>-10.081543078301078</v>
      </c>
      <c r="AP124">
        <f t="shared" si="368"/>
        <v>-9.7138182981757595</v>
      </c>
      <c r="AQ124">
        <f t="shared" si="368"/>
        <v>-9.4371860619105643</v>
      </c>
      <c r="AR124">
        <f t="shared" si="368"/>
        <v>-8.9465631454620933</v>
      </c>
      <c r="AS124">
        <f t="shared" si="368"/>
        <v>-8.6024669837302206</v>
      </c>
      <c r="AT124">
        <f t="shared" si="368"/>
        <v>-8.23446403948628</v>
      </c>
      <c r="AU124" s="42">
        <f t="shared" si="368"/>
        <v>-7.8582073569611728</v>
      </c>
      <c r="AV124">
        <f t="shared" si="368"/>
        <v>-7.6220899125032737</v>
      </c>
      <c r="AW124">
        <f t="shared" si="368"/>
        <v>-7.5294971256754488</v>
      </c>
      <c r="AX124">
        <f t="shared" si="368"/>
        <v>-7.3873449900070192</v>
      </c>
      <c r="AY124">
        <f t="shared" si="368"/>
        <v>-7.4759182572009308</v>
      </c>
      <c r="AZ124">
        <f t="shared" si="368"/>
        <v>-7.495451284265731</v>
      </c>
      <c r="BA124">
        <f t="shared" si="368"/>
        <v>-7.3740221177510463</v>
      </c>
      <c r="BB124">
        <f t="shared" si="368"/>
        <v>-7.4073944288745484</v>
      </c>
      <c r="BC124">
        <f t="shared" si="368"/>
        <v>-7.3371252330279928</v>
      </c>
      <c r="BD124">
        <f t="shared" si="368"/>
        <v>-6.7194605952849358</v>
      </c>
      <c r="BE124">
        <f t="shared" si="368"/>
        <v>-6.5498281001984449</v>
      </c>
      <c r="BF124">
        <f t="shared" si="368"/>
        <v>-6.3936561800998932</v>
      </c>
      <c r="BG124">
        <f t="shared" si="368"/>
        <v>-6.3800451602279296</v>
      </c>
      <c r="BH124">
        <f t="shared" ref="BH124:BI124" si="369">LN(BH90)</f>
        <v>-6.5380564697479899</v>
      </c>
      <c r="BI124">
        <f t="shared" si="369"/>
        <v>-6.8286493064149942</v>
      </c>
      <c r="BJ124">
        <f t="shared" ref="BJ124:BK124" si="370">LN(BJ90)</f>
        <v>-7.1964763726346055</v>
      </c>
      <c r="BK124">
        <f t="shared" si="370"/>
        <v>-7.5634626548310786</v>
      </c>
      <c r="BL124">
        <f t="shared" ref="BL124:BM124" si="371">LN(BL90)</f>
        <v>-7.9321831676133474</v>
      </c>
      <c r="BM124">
        <f t="shared" si="371"/>
        <v>-8.2805669539680977</v>
      </c>
    </row>
    <row r="126" spans="1:65" x14ac:dyDescent="0.25">
      <c r="A126" s="36" t="s">
        <v>64</v>
      </c>
      <c r="B126" s="37"/>
    </row>
    <row r="127" spans="1:65" x14ac:dyDescent="0.25">
      <c r="C127" t="e">
        <f t="shared" ref="C127:AH127" si="372">SLOPE(C120:C124,$B$120:$B$124)</f>
        <v>#NUM!</v>
      </c>
      <c r="D127" t="e">
        <f t="shared" si="372"/>
        <v>#NUM!</v>
      </c>
      <c r="E127" t="e">
        <f t="shared" si="372"/>
        <v>#NUM!</v>
      </c>
      <c r="F127" t="e">
        <f t="shared" si="372"/>
        <v>#NUM!</v>
      </c>
      <c r="G127" t="e">
        <f t="shared" si="372"/>
        <v>#NUM!</v>
      </c>
      <c r="H127" t="e">
        <f t="shared" si="372"/>
        <v>#NUM!</v>
      </c>
      <c r="I127" t="e">
        <f t="shared" si="372"/>
        <v>#NUM!</v>
      </c>
      <c r="J127" t="e">
        <f t="shared" si="372"/>
        <v>#NUM!</v>
      </c>
      <c r="K127" t="e">
        <f t="shared" si="372"/>
        <v>#NUM!</v>
      </c>
      <c r="L127" t="e">
        <f t="shared" si="372"/>
        <v>#NUM!</v>
      </c>
      <c r="M127" t="e">
        <f t="shared" si="372"/>
        <v>#NUM!</v>
      </c>
      <c r="N127">
        <f t="shared" si="372"/>
        <v>0.11097432917244693</v>
      </c>
      <c r="O127">
        <f t="shared" si="372"/>
        <v>0.10073933668253499</v>
      </c>
      <c r="P127">
        <f t="shared" si="372"/>
        <v>9.883028369989369E-2</v>
      </c>
      <c r="Q127">
        <f t="shared" si="372"/>
        <v>9.7239971876118617E-2</v>
      </c>
      <c r="R127">
        <f t="shared" si="372"/>
        <v>0.10113444878513436</v>
      </c>
      <c r="S127">
        <f t="shared" si="372"/>
        <v>0.10093422271350859</v>
      </c>
      <c r="T127">
        <f t="shared" si="372"/>
        <v>0.10630731537861758</v>
      </c>
      <c r="U127">
        <f t="shared" si="372"/>
        <v>0.1098688622201518</v>
      </c>
      <c r="V127">
        <f t="shared" si="372"/>
        <v>0.11393309933725461</v>
      </c>
      <c r="W127">
        <f t="shared" si="372"/>
        <v>0.10646274457798274</v>
      </c>
      <c r="X127">
        <f t="shared" si="372"/>
        <v>0.12050985372743699</v>
      </c>
      <c r="Y127">
        <f t="shared" si="372"/>
        <v>0.11119761343905937</v>
      </c>
      <c r="Z127">
        <f t="shared" si="372"/>
        <v>0.1099345430980215</v>
      </c>
      <c r="AA127">
        <f t="shared" si="372"/>
        <v>0.10437632051824507</v>
      </c>
      <c r="AB127">
        <f t="shared" si="372"/>
        <v>0.10895223210419749</v>
      </c>
      <c r="AC127">
        <f t="shared" si="372"/>
        <v>9.7896856484292236E-2</v>
      </c>
      <c r="AD127">
        <f t="shared" si="372"/>
        <v>0.11576058927809804</v>
      </c>
      <c r="AE127">
        <f t="shared" si="372"/>
        <v>9.2051496495055021E-2</v>
      </c>
      <c r="AF127">
        <f t="shared" si="372"/>
        <v>9.2523423762743584E-2</v>
      </c>
      <c r="AG127">
        <f t="shared" si="372"/>
        <v>9.1239829392412444E-2</v>
      </c>
      <c r="AH127">
        <f t="shared" si="372"/>
        <v>0.10252802752062551</v>
      </c>
      <c r="AI127">
        <f t="shared" ref="AI127:BD127" si="373">SLOPE(AI120:AI124,$B$120:$B$124)</f>
        <v>0.11363856074212714</v>
      </c>
      <c r="AJ127">
        <f t="shared" si="373"/>
        <v>9.0535094288442933E-2</v>
      </c>
      <c r="AK127">
        <f t="shared" si="373"/>
        <v>7.8705260368189658E-2</v>
      </c>
      <c r="AL127" t="e">
        <f t="shared" si="373"/>
        <v>#NUM!</v>
      </c>
      <c r="AM127">
        <f t="shared" si="373"/>
        <v>9.5070618311959079E-2</v>
      </c>
      <c r="AN127">
        <f t="shared" si="373"/>
        <v>0.10540666923581593</v>
      </c>
      <c r="AO127">
        <f t="shared" si="373"/>
        <v>9.9589783315380542E-2</v>
      </c>
      <c r="AP127">
        <f t="shared" si="373"/>
        <v>0.10056384260286481</v>
      </c>
      <c r="AQ127">
        <f t="shared" si="373"/>
        <v>0.10157215866842814</v>
      </c>
      <c r="AR127">
        <f t="shared" si="373"/>
        <v>0.11057473311698435</v>
      </c>
      <c r="AS127">
        <f t="shared" si="373"/>
        <v>0.1065511804302324</v>
      </c>
      <c r="AT127">
        <f t="shared" si="373"/>
        <v>0.10997702927503628</v>
      </c>
      <c r="AU127" s="42">
        <f t="shared" si="373"/>
        <v>0.10821843839790837</v>
      </c>
      <c r="AV127">
        <f t="shared" si="373"/>
        <v>0.1093262489589307</v>
      </c>
      <c r="AW127">
        <f t="shared" si="373"/>
        <v>0.11221582086860721</v>
      </c>
      <c r="AX127">
        <f t="shared" si="373"/>
        <v>0.11315741626265603</v>
      </c>
      <c r="AY127">
        <f t="shared" si="373"/>
        <v>0.10952598141898935</v>
      </c>
      <c r="AZ127">
        <f t="shared" si="373"/>
        <v>0.11037800132958568</v>
      </c>
      <c r="BA127">
        <f t="shared" si="373"/>
        <v>0.10854939899440984</v>
      </c>
      <c r="BB127">
        <f t="shared" si="373"/>
        <v>0.11048888119566674</v>
      </c>
      <c r="BC127">
        <f t="shared" si="373"/>
        <v>0.11068114622141066</v>
      </c>
      <c r="BD127">
        <f t="shared" si="373"/>
        <v>0.104692725510263</v>
      </c>
      <c r="BE127">
        <f t="shared" ref="BE127:BF127" si="374">SLOPE(BE120:BE124,$B$120:$B$124)</f>
        <v>0.10023645740547503</v>
      </c>
      <c r="BF127">
        <f t="shared" si="374"/>
        <v>0.10097644783260432</v>
      </c>
      <c r="BG127">
        <f t="shared" ref="BG127:BJ127" si="375">SLOPE(BG120:BG124,$B$120:$B$124)</f>
        <v>0.10158229366333224</v>
      </c>
      <c r="BH127">
        <f t="shared" si="375"/>
        <v>9.7605603498735455E-2</v>
      </c>
      <c r="BI127">
        <f t="shared" si="375"/>
        <v>9.827924624498037E-2</v>
      </c>
      <c r="BJ127">
        <f t="shared" si="375"/>
        <v>9.5116196651195473E-2</v>
      </c>
      <c r="BK127">
        <f t="shared" ref="BK127:BL127" si="376">SLOPE(BK120:BK124,$B$120:$B$124)</f>
        <v>9.3960225009235024E-2</v>
      </c>
      <c r="BL127">
        <f t="shared" si="376"/>
        <v>8.7745268733111087E-2</v>
      </c>
      <c r="BM127">
        <f t="shared" ref="BM127" si="377">SLOPE(BM120:BM124,$B$120:$B$124)</f>
        <v>8.7047890073332815E-2</v>
      </c>
    </row>
  </sheetData>
  <phoneticPr fontId="7" type="noConversion"/>
  <hyperlinks>
    <hyperlink ref="A1" location="Contents!A1" display="&lt;&lt; Click to go back to &quot;Contents&quot;" xr:uid="{60B9D818-6065-463F-86F4-79F6C31D35A8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260D-FFE3-480E-B396-8CA46688F448}">
  <sheetPr codeName="Sheet7"/>
  <dimension ref="A1:AB136"/>
  <sheetViews>
    <sheetView topLeftCell="A4" workbookViewId="0">
      <selection activeCell="C26" sqref="C26"/>
    </sheetView>
  </sheetViews>
  <sheetFormatPr defaultRowHeight="15" x14ac:dyDescent="0.25"/>
  <cols>
    <col min="1" max="1" width="27.7109375" customWidth="1"/>
    <col min="2" max="2" width="17.140625" customWidth="1"/>
    <col min="3" max="3" width="17.7109375" customWidth="1"/>
    <col min="4" max="4" width="17.85546875" customWidth="1"/>
    <col min="5" max="6" width="18.7109375" customWidth="1"/>
    <col min="7" max="7" width="10.85546875" customWidth="1"/>
    <col min="9" max="9" width="12" bestFit="1" customWidth="1"/>
    <col min="10" max="10" width="11.42578125" customWidth="1"/>
    <col min="11" max="11" width="18" customWidth="1"/>
    <col min="12" max="12" width="30.7109375" customWidth="1"/>
    <col min="16" max="16" width="12" bestFit="1" customWidth="1"/>
    <col min="17" max="17" width="12.7109375" bestFit="1" customWidth="1"/>
  </cols>
  <sheetData>
    <row r="1" spans="1:28" x14ac:dyDescent="0.25">
      <c r="A1" s="76" t="s">
        <v>156</v>
      </c>
    </row>
    <row r="3" spans="1:28" x14ac:dyDescent="0.25">
      <c r="A3" s="56" t="s">
        <v>205</v>
      </c>
      <c r="B3" s="40"/>
      <c r="C3" s="40"/>
      <c r="D3" s="40"/>
      <c r="E3" s="40"/>
      <c r="F3" s="40"/>
    </row>
    <row r="4" spans="1:28" x14ac:dyDescent="0.25">
      <c r="I4" t="s">
        <v>93</v>
      </c>
    </row>
    <row r="5" spans="1:28" x14ac:dyDescent="0.25">
      <c r="A5" t="s">
        <v>117</v>
      </c>
      <c r="I5" t="s">
        <v>94</v>
      </c>
    </row>
    <row r="6" spans="1:28" x14ac:dyDescent="0.25">
      <c r="A6" t="s">
        <v>206</v>
      </c>
      <c r="B6" s="39">
        <v>35.738524626308731</v>
      </c>
      <c r="C6" s="39">
        <v>23.209033997250195</v>
      </c>
      <c r="D6" s="39">
        <v>31.947862277152744</v>
      </c>
      <c r="E6" s="39">
        <v>0</v>
      </c>
      <c r="F6" s="42"/>
      <c r="I6" t="s">
        <v>160</v>
      </c>
    </row>
    <row r="7" spans="1:28" x14ac:dyDescent="0.25">
      <c r="I7" t="s">
        <v>213</v>
      </c>
    </row>
    <row r="8" spans="1:28" x14ac:dyDescent="0.25">
      <c r="X8" s="30" t="s">
        <v>96</v>
      </c>
    </row>
    <row r="9" spans="1:28" x14ac:dyDescent="0.25">
      <c r="X9">
        <f>B6/X21</f>
        <v>4.8282262247260163E-2</v>
      </c>
      <c r="Y9">
        <f>C6/Y21</f>
        <v>0.17676754158008451</v>
      </c>
      <c r="Z9">
        <f>D6/Z21</f>
        <v>0.73575203319152127</v>
      </c>
      <c r="AA9">
        <f>E6/AA21</f>
        <v>0</v>
      </c>
    </row>
    <row r="10" spans="1:28" x14ac:dyDescent="0.25">
      <c r="A10" s="45" t="s">
        <v>164</v>
      </c>
    </row>
    <row r="11" spans="1:28" x14ac:dyDescent="0.25">
      <c r="B11" s="30" t="s">
        <v>98</v>
      </c>
      <c r="X11" s="30" t="s">
        <v>99</v>
      </c>
    </row>
    <row r="12" spans="1:28" x14ac:dyDescent="0.25">
      <c r="A12" s="30" t="s">
        <v>207</v>
      </c>
      <c r="B12" s="30" t="s">
        <v>75</v>
      </c>
      <c r="C12" s="30" t="s">
        <v>68</v>
      </c>
      <c r="D12" s="30" t="s">
        <v>69</v>
      </c>
      <c r="E12" s="30" t="s">
        <v>70</v>
      </c>
      <c r="F12" s="30" t="s">
        <v>71</v>
      </c>
      <c r="G12" s="30" t="s">
        <v>83</v>
      </c>
      <c r="H12" s="30"/>
      <c r="I12" s="30" t="s">
        <v>44</v>
      </c>
      <c r="J12" s="30" t="s">
        <v>208</v>
      </c>
      <c r="K12" s="30" t="s">
        <v>45</v>
      </c>
      <c r="L12" s="48" t="s">
        <v>59</v>
      </c>
      <c r="N12" s="30" t="s">
        <v>100</v>
      </c>
      <c r="P12" s="30" t="s">
        <v>209</v>
      </c>
      <c r="Q12" s="30" t="s">
        <v>102</v>
      </c>
      <c r="X12" s="30" t="s">
        <v>75</v>
      </c>
      <c r="Y12" s="30" t="s">
        <v>68</v>
      </c>
      <c r="Z12" s="30" t="s">
        <v>69</v>
      </c>
      <c r="AA12" s="30" t="s">
        <v>70</v>
      </c>
      <c r="AB12" s="30"/>
    </row>
    <row r="13" spans="1:28" x14ac:dyDescent="0.25">
      <c r="A13" s="57">
        <v>44120</v>
      </c>
      <c r="B13" s="42">
        <v>3.7881322866302923E-7</v>
      </c>
      <c r="C13" s="42">
        <v>1.0668463235875589E-6</v>
      </c>
      <c r="D13" s="42">
        <v>2.6197369484705229E-6</v>
      </c>
      <c r="E13" s="42">
        <v>1.0026147556245892E-5</v>
      </c>
      <c r="F13" s="42">
        <v>3.6211101169638465E-5</v>
      </c>
      <c r="G13" s="42">
        <v>1.3018381489721291E-4</v>
      </c>
      <c r="H13" s="42"/>
      <c r="I13" s="42">
        <f t="shared" ref="I13:I20" si="0">(B13*B$6+C13*C$6+D13*D$6+E13*E$6)</f>
        <v>1.2199369372743488E-4</v>
      </c>
      <c r="J13" s="42">
        <f t="shared" ref="J13:J20" si="1">I13-G13</f>
        <v>-8.1901211697780292E-6</v>
      </c>
      <c r="K13" s="42">
        <f>ABS(J13)</f>
        <v>8.1901211697780292E-6</v>
      </c>
      <c r="L13" s="59">
        <f t="shared" ref="L13:L20" si="2">K13/G13</f>
        <v>6.2911977009158696E-2</v>
      </c>
      <c r="M13" s="42"/>
      <c r="N13" s="59">
        <f t="shared" ref="N13:N20" si="3">G13/I13</f>
        <v>1.0671356110265573</v>
      </c>
      <c r="O13" s="42"/>
      <c r="P13" s="60">
        <f t="shared" ref="P13:P20" si="4">J13/G13*100</f>
        <v>-6.2911977009158697</v>
      </c>
      <c r="Q13" s="42">
        <f>STDEV(P13:P20)</f>
        <v>6.9405059255900969</v>
      </c>
      <c r="X13">
        <f t="shared" ref="X13:AA20" si="5">$G13/B13</f>
        <v>343.66227218801026</v>
      </c>
      <c r="Y13">
        <f t="shared" si="5"/>
        <v>122.02677369636019</v>
      </c>
      <c r="Z13">
        <f t="shared" si="5"/>
        <v>49.693468259558628</v>
      </c>
      <c r="AA13">
        <f t="shared" si="5"/>
        <v>12.984430377360002</v>
      </c>
    </row>
    <row r="14" spans="1:28" x14ac:dyDescent="0.25">
      <c r="A14" s="57">
        <v>44127</v>
      </c>
      <c r="B14" s="42">
        <v>7.5762645732605845E-7</v>
      </c>
      <c r="C14" s="42">
        <v>1.733625275829783E-6</v>
      </c>
      <c r="D14" s="42">
        <v>4.4909776259494675E-6</v>
      </c>
      <c r="E14" s="42">
        <v>1.6391955528465508E-5</v>
      </c>
      <c r="F14" s="42">
        <v>5.3122879188425659E-5</v>
      </c>
      <c r="G14" s="42">
        <v>1.836521674442825E-4</v>
      </c>
      <c r="H14" s="42"/>
      <c r="I14" s="42">
        <f t="shared" si="0"/>
        <v>2.1078935445152403E-4</v>
      </c>
      <c r="J14" s="42">
        <f t="shared" si="1"/>
        <v>2.7137187007241528E-5</v>
      </c>
      <c r="K14" s="42">
        <f t="shared" ref="K14:K20" si="6">ABS(J14)</f>
        <v>2.7137187007241528E-5</v>
      </c>
      <c r="L14" s="59">
        <f t="shared" si="2"/>
        <v>0.14776404430660786</v>
      </c>
      <c r="M14" s="42"/>
      <c r="N14" s="59">
        <f t="shared" si="3"/>
        <v>0.87125921478410162</v>
      </c>
      <c r="O14" s="42"/>
      <c r="P14" s="60">
        <f t="shared" si="4"/>
        <v>14.776404430660786</v>
      </c>
      <c r="Q14" s="42"/>
      <c r="X14">
        <f t="shared" si="5"/>
        <v>242.40463841832866</v>
      </c>
      <c r="Y14">
        <f t="shared" si="5"/>
        <v>105.9353310111259</v>
      </c>
      <c r="Z14">
        <f t="shared" si="5"/>
        <v>40.893583255261795</v>
      </c>
      <c r="AA14">
        <f t="shared" si="5"/>
        <v>11.203798541629807</v>
      </c>
    </row>
    <row r="15" spans="1:28" x14ac:dyDescent="0.25">
      <c r="A15" s="57">
        <v>44134</v>
      </c>
      <c r="B15" s="42">
        <v>6.3135538110504875E-7</v>
      </c>
      <c r="C15" s="42">
        <v>2.000336856726673E-6</v>
      </c>
      <c r="D15" s="42">
        <v>6.4869676819270088E-6</v>
      </c>
      <c r="E15" s="42">
        <v>2.3076053899296102E-5</v>
      </c>
      <c r="F15" s="42">
        <v>7.2024278150599586E-5</v>
      </c>
      <c r="G15" s="42">
        <v>2.6534915332365592E-4</v>
      </c>
      <c r="H15" s="42"/>
      <c r="I15" s="42">
        <f t="shared" si="0"/>
        <v>2.7623434604784211E-4</v>
      </c>
      <c r="J15" s="42">
        <f t="shared" si="1"/>
        <v>1.0885192724186194E-5</v>
      </c>
      <c r="K15" s="42">
        <f t="shared" si="6"/>
        <v>1.0885192724186194E-5</v>
      </c>
      <c r="L15" s="59">
        <f t="shared" si="2"/>
        <v>4.1022149827284853E-2</v>
      </c>
      <c r="M15" s="42"/>
      <c r="N15" s="59">
        <f t="shared" si="3"/>
        <v>0.96059435446777885</v>
      </c>
      <c r="O15" s="42"/>
      <c r="P15" s="60">
        <f t="shared" si="4"/>
        <v>4.1022149827284853</v>
      </c>
      <c r="Q15" s="42"/>
      <c r="X15">
        <f t="shared" si="5"/>
        <v>420.28493185441863</v>
      </c>
      <c r="Y15">
        <f t="shared" si="5"/>
        <v>132.65223426311809</v>
      </c>
      <c r="Z15">
        <f t="shared" si="5"/>
        <v>40.904959965028176</v>
      </c>
      <c r="AA15">
        <f t="shared" si="5"/>
        <v>11.498896409309824</v>
      </c>
    </row>
    <row r="16" spans="1:28" x14ac:dyDescent="0.25">
      <c r="A16" s="57">
        <v>44141</v>
      </c>
      <c r="B16" s="42">
        <v>1.2627107622100973E-7</v>
      </c>
      <c r="C16" s="42">
        <v>3.0671831803142315E-6</v>
      </c>
      <c r="D16" s="42">
        <v>9.7304515228905132E-6</v>
      </c>
      <c r="E16" s="42">
        <v>2.9919297469432187E-5</v>
      </c>
      <c r="F16" s="42">
        <v>9.530284318822431E-5</v>
      </c>
      <c r="G16" s="42">
        <v>3.8656622586825463E-4</v>
      </c>
      <c r="H16" s="42"/>
      <c r="I16" s="42">
        <f t="shared" si="0"/>
        <v>3.8656622582263931E-4</v>
      </c>
      <c r="J16" s="42">
        <f t="shared" si="1"/>
        <v>-4.5615312742330882E-14</v>
      </c>
      <c r="K16" s="42">
        <f t="shared" si="6"/>
        <v>4.5615312742330882E-14</v>
      </c>
      <c r="L16" s="59">
        <f t="shared" si="2"/>
        <v>1.1800128849817575E-10</v>
      </c>
      <c r="M16" s="42"/>
      <c r="N16" s="59">
        <f t="shared" si="3"/>
        <v>1.0000000001180014</v>
      </c>
      <c r="O16" s="42"/>
      <c r="P16" s="60">
        <f t="shared" si="4"/>
        <v>-1.1800128849817576E-8</v>
      </c>
      <c r="Q16" s="42"/>
      <c r="X16">
        <f t="shared" si="5"/>
        <v>3061.3996287768664</v>
      </c>
      <c r="Y16">
        <f t="shared" si="5"/>
        <v>126.03297655950601</v>
      </c>
      <c r="Z16">
        <f t="shared" si="5"/>
        <v>39.727470504207581</v>
      </c>
      <c r="AA16">
        <f t="shared" si="5"/>
        <v>12.920297552547812</v>
      </c>
    </row>
    <row r="17" spans="1:27" x14ac:dyDescent="0.25">
      <c r="A17" s="57">
        <v>44148</v>
      </c>
      <c r="B17" s="42">
        <v>7.5762645732605845E-7</v>
      </c>
      <c r="C17" s="42">
        <v>3.7339621325564558E-6</v>
      </c>
      <c r="D17" s="42">
        <v>1.1726441578868055E-5</v>
      </c>
      <c r="E17" s="42">
        <v>4.0104590224983567E-5</v>
      </c>
      <c r="F17" s="42">
        <v>1.2116791545225178E-4</v>
      </c>
      <c r="G17" s="42">
        <v>4.8951771213900973E-4</v>
      </c>
      <c r="H17" s="42"/>
      <c r="I17" s="42">
        <f t="shared" si="0"/>
        <v>4.8837284644439216E-4</v>
      </c>
      <c r="J17" s="42">
        <f t="shared" si="1"/>
        <v>-1.1448656946175684E-6</v>
      </c>
      <c r="K17" s="42">
        <f t="shared" si="6"/>
        <v>1.1448656946175684E-6</v>
      </c>
      <c r="L17" s="59">
        <f t="shared" si="2"/>
        <v>2.338762553891937E-3</v>
      </c>
      <c r="M17" s="42"/>
      <c r="N17" s="59">
        <f t="shared" si="3"/>
        <v>1.0023442451867519</v>
      </c>
      <c r="O17" s="42"/>
      <c r="P17" s="60">
        <f t="shared" si="4"/>
        <v>-0.23387625538919371</v>
      </c>
      <c r="Q17" s="42"/>
      <c r="X17">
        <f t="shared" si="5"/>
        <v>646.12013929225384</v>
      </c>
      <c r="Y17">
        <f t="shared" si="5"/>
        <v>131.0987350061479</v>
      </c>
      <c r="Z17">
        <f t="shared" si="5"/>
        <v>41.744778997676342</v>
      </c>
      <c r="AA17">
        <f t="shared" si="5"/>
        <v>12.206027025656022</v>
      </c>
    </row>
    <row r="18" spans="1:27" x14ac:dyDescent="0.25">
      <c r="A18" s="57">
        <v>44155</v>
      </c>
      <c r="B18" s="42">
        <v>1.2627107622100975E-6</v>
      </c>
      <c r="C18" s="42">
        <v>3.7339621325564558E-6</v>
      </c>
      <c r="D18" s="42">
        <v>1.1476942821870861E-5</v>
      </c>
      <c r="E18" s="42">
        <v>4.1377751819427494E-5</v>
      </c>
      <c r="F18" s="42">
        <v>1.3688592090500693E-4</v>
      </c>
      <c r="G18" s="42">
        <v>5.3700823645100326E-4</v>
      </c>
      <c r="H18" s="42"/>
      <c r="I18" s="42">
        <f t="shared" si="0"/>
        <v>4.9845286238598525E-4</v>
      </c>
      <c r="J18" s="42">
        <f t="shared" si="1"/>
        <v>-3.8555374065018014E-5</v>
      </c>
      <c r="K18" s="42">
        <f t="shared" si="6"/>
        <v>3.8555374065018014E-5</v>
      </c>
      <c r="L18" s="59">
        <f t="shared" si="2"/>
        <v>7.1796615857931664E-2</v>
      </c>
      <c r="M18" s="42"/>
      <c r="N18" s="59">
        <f t="shared" si="3"/>
        <v>1.0773500905992632</v>
      </c>
      <c r="O18" s="42"/>
      <c r="P18" s="60">
        <f t="shared" si="4"/>
        <v>-7.1796615857931663</v>
      </c>
      <c r="Q18" s="42"/>
      <c r="X18">
        <f t="shared" si="5"/>
        <v>425.28206183266263</v>
      </c>
      <c r="Y18">
        <f t="shared" si="5"/>
        <v>143.81726899928168</v>
      </c>
      <c r="Z18">
        <f t="shared" si="5"/>
        <v>46.790181391133331</v>
      </c>
      <c r="AA18">
        <f t="shared" si="5"/>
        <v>12.978187862755501</v>
      </c>
    </row>
    <row r="19" spans="1:27" x14ac:dyDescent="0.25">
      <c r="A19" s="57">
        <v>44162</v>
      </c>
      <c r="B19" s="42">
        <v>1.5152529146521169E-6</v>
      </c>
      <c r="C19" s="42">
        <v>3.8673179230049011E-6</v>
      </c>
      <c r="D19" s="42">
        <v>1.4221429148839981E-5</v>
      </c>
      <c r="E19" s="42">
        <v>4.1536897018732985E-5</v>
      </c>
      <c r="F19" s="42">
        <v>1.5021638122569804E-4</v>
      </c>
      <c r="G19" s="42">
        <v>6.1903732389899195E-4</v>
      </c>
      <c r="H19" s="42"/>
      <c r="I19" s="42">
        <f t="shared" si="0"/>
        <v>5.9825387659000174E-4</v>
      </c>
      <c r="J19" s="42">
        <f t="shared" si="1"/>
        <v>-2.0783447308990216E-5</v>
      </c>
      <c r="K19" s="42">
        <f t="shared" si="6"/>
        <v>2.0783447308990216E-5</v>
      </c>
      <c r="L19" s="59">
        <f t="shared" si="2"/>
        <v>3.3573819391189801E-2</v>
      </c>
      <c r="M19" s="42"/>
      <c r="N19" s="59">
        <f t="shared" si="3"/>
        <v>1.0347401799173523</v>
      </c>
      <c r="O19" s="42"/>
      <c r="P19" s="60">
        <f t="shared" si="4"/>
        <v>-3.3573819391189801</v>
      </c>
      <c r="Q19" s="42"/>
      <c r="X19">
        <f t="shared" si="5"/>
        <v>408.53729295819579</v>
      </c>
      <c r="Y19">
        <f t="shared" si="5"/>
        <v>160.0688994862881</v>
      </c>
      <c r="Z19">
        <f t="shared" si="5"/>
        <v>43.528489114575791</v>
      </c>
      <c r="AA19">
        <f t="shared" si="5"/>
        <v>14.903311713915665</v>
      </c>
    </row>
    <row r="20" spans="1:27" x14ac:dyDescent="0.25">
      <c r="A20" s="57">
        <v>44169</v>
      </c>
      <c r="B20" s="42">
        <v>1.5152529146521169E-6</v>
      </c>
      <c r="C20" s="42">
        <v>4.4007410847986805E-6</v>
      </c>
      <c r="D20" s="42">
        <v>1.2849185985355421E-5</v>
      </c>
      <c r="E20" s="42">
        <v>4.3764929809009846E-5</v>
      </c>
      <c r="F20" s="42">
        <v>1.3967139022574837E-4</v>
      </c>
      <c r="G20" s="42">
        <v>5.6656527605776844E-4</v>
      </c>
      <c r="H20" s="42"/>
      <c r="I20" s="42">
        <f t="shared" si="0"/>
        <v>5.6679387728922521E-4</v>
      </c>
      <c r="J20" s="42">
        <f t="shared" si="1"/>
        <v>2.2860123145677664E-7</v>
      </c>
      <c r="K20" s="42">
        <f t="shared" si="6"/>
        <v>2.2860123145677664E-7</v>
      </c>
      <c r="L20" s="59">
        <f t="shared" si="2"/>
        <v>4.0348613146116616E-4</v>
      </c>
      <c r="M20" s="42"/>
      <c r="N20" s="59">
        <f t="shared" si="3"/>
        <v>0.99959667660393559</v>
      </c>
      <c r="O20" s="42"/>
      <c r="P20" s="60">
        <f t="shared" si="4"/>
        <v>4.0348613146116617E-2</v>
      </c>
      <c r="Q20" s="42"/>
      <c r="X20">
        <f t="shared" si="5"/>
        <v>373.9080588984346</v>
      </c>
      <c r="Y20">
        <f t="shared" si="5"/>
        <v>128.74315146938187</v>
      </c>
      <c r="Z20">
        <f t="shared" si="5"/>
        <v>44.093476170669398</v>
      </c>
      <c r="AA20">
        <f t="shared" si="5"/>
        <v>12.945645715193862</v>
      </c>
    </row>
    <row r="21" spans="1:27" x14ac:dyDescent="0.25">
      <c r="L21" s="33"/>
      <c r="W21" t="s">
        <v>103</v>
      </c>
      <c r="X21">
        <f>AVERAGEIF(X13:X20, "&gt;=0")</f>
        <v>740.19987802739627</v>
      </c>
      <c r="Y21">
        <f>AVERAGEIF(Y13:Y20, "&gt;=0")</f>
        <v>131.29692131140121</v>
      </c>
      <c r="Z21">
        <f>AVERAGEIF(Z13:Z20, "&gt;=0")</f>
        <v>43.422050957263885</v>
      </c>
      <c r="AA21">
        <f>AVERAGEIF(AA13:AA20, "&gt;=0")</f>
        <v>12.705074399796061</v>
      </c>
    </row>
    <row r="22" spans="1:27" x14ac:dyDescent="0.25">
      <c r="A22" t="s">
        <v>104</v>
      </c>
      <c r="K22">
        <f>AVERAGE(K13:K20)</f>
        <v>1.3365598655862955E-5</v>
      </c>
      <c r="L22" s="58">
        <f>AVERAGE(L13:L20)</f>
        <v>4.4976356899440913E-2</v>
      </c>
    </row>
    <row r="24" spans="1:27" x14ac:dyDescent="0.25">
      <c r="A24" s="45" t="s">
        <v>165</v>
      </c>
    </row>
    <row r="25" spans="1:27" x14ac:dyDescent="0.25">
      <c r="B25" s="30" t="s">
        <v>98</v>
      </c>
    </row>
    <row r="26" spans="1:27" x14ac:dyDescent="0.25">
      <c r="A26" s="30" t="s">
        <v>207</v>
      </c>
      <c r="B26" s="30" t="s">
        <v>75</v>
      </c>
      <c r="C26" s="30" t="s">
        <v>68</v>
      </c>
      <c r="D26" s="30" t="s">
        <v>69</v>
      </c>
      <c r="E26" s="30" t="s">
        <v>70</v>
      </c>
      <c r="F26" s="30" t="s">
        <v>71</v>
      </c>
      <c r="G26" s="30" t="s">
        <v>83</v>
      </c>
      <c r="H26" s="30"/>
      <c r="I26" s="30" t="s">
        <v>44</v>
      </c>
      <c r="J26" s="30" t="s">
        <v>208</v>
      </c>
      <c r="K26" s="30" t="s">
        <v>45</v>
      </c>
      <c r="L26" s="48" t="s">
        <v>59</v>
      </c>
      <c r="N26" s="30" t="s">
        <v>100</v>
      </c>
      <c r="P26" s="30" t="s">
        <v>106</v>
      </c>
      <c r="Q26" s="30" t="s">
        <v>107</v>
      </c>
      <c r="R26" s="30" t="s">
        <v>108</v>
      </c>
      <c r="S26" s="30" t="s">
        <v>109</v>
      </c>
    </row>
    <row r="27" spans="1:27" x14ac:dyDescent="0.25">
      <c r="A27" s="6">
        <v>44176</v>
      </c>
      <c r="B27">
        <v>1.0101686097680779E-6</v>
      </c>
      <c r="C27">
        <v>4.0006737134533459E-6</v>
      </c>
      <c r="D27">
        <v>1.2724436606856824E-5</v>
      </c>
      <c r="E27">
        <v>4.4560655805537296E-5</v>
      </c>
      <c r="F27">
        <v>1.3091705807484675E-4</v>
      </c>
      <c r="G27">
        <v>5.5560592429346222E-4</v>
      </c>
      <c r="I27">
        <f>(B27*B$6+C27*C$6+D27*D$6+E27*E$6)</f>
        <v>5.3547225623458699E-4</v>
      </c>
      <c r="J27">
        <f>I27-G27</f>
        <v>-2.0133668058875233E-5</v>
      </c>
      <c r="K27">
        <f t="shared" ref="K27:K30" si="7">ABS(J27)</f>
        <v>2.0133668058875233E-5</v>
      </c>
      <c r="L27" s="33">
        <f>K27/G27</f>
        <v>3.6237317095706399E-2</v>
      </c>
      <c r="N27" s="33">
        <f>G27/I27</f>
        <v>1.0375998342107473</v>
      </c>
      <c r="P27">
        <f>I27-1.96*I27*$Q$13/100</f>
        <v>4.6262986823383611E-4</v>
      </c>
      <c r="Q27">
        <f>I27+1.96*I27*$Q$13/100</f>
        <v>6.0831464423533792E-4</v>
      </c>
      <c r="R27" s="33">
        <f>G27/P27</f>
        <v>1.2009728779825157</v>
      </c>
      <c r="S27" s="33">
        <f>G27/Q27</f>
        <v>0.91335286690634998</v>
      </c>
    </row>
    <row r="28" spans="1:27" x14ac:dyDescent="0.25">
      <c r="A28" s="6">
        <v>44183</v>
      </c>
      <c r="B28">
        <v>8.8389753354706816E-7</v>
      </c>
      <c r="C28">
        <v>4.6674526656955694E-6</v>
      </c>
      <c r="D28">
        <v>1.4720426662834366E-5</v>
      </c>
      <c r="E28">
        <v>4.7106978994425145E-5</v>
      </c>
      <c r="F28">
        <v>1.2733574037675064E-4</v>
      </c>
      <c r="G28">
        <v>6.2733986311437541E-4</v>
      </c>
      <c r="I28">
        <f>(B28*B$6+C28*C$6+D28*D$6+E28*E$6)</f>
        <v>6.1020242505364941E-4</v>
      </c>
      <c r="J28">
        <f>I28-G28</f>
        <v>-1.7137438060726008E-5</v>
      </c>
      <c r="K28">
        <f t="shared" si="7"/>
        <v>1.7137438060726008E-5</v>
      </c>
      <c r="L28" s="33">
        <f>K28/G28</f>
        <v>2.7317629674684873E-2</v>
      </c>
      <c r="N28" s="33">
        <f>G28/I28</f>
        <v>1.0280848409594887</v>
      </c>
      <c r="P28">
        <f>I28-1.96*I28*$Q$13/100</f>
        <v>5.271941995345211E-4</v>
      </c>
      <c r="Q28">
        <f>I28+1.96*I28*$Q$13/100</f>
        <v>6.9321065057277771E-4</v>
      </c>
      <c r="R28" s="33">
        <f>G28/P28</f>
        <v>1.1899597219929137</v>
      </c>
      <c r="S28" s="33">
        <f>G28/Q28</f>
        <v>0.90497724262606849</v>
      </c>
    </row>
    <row r="29" spans="1:27" x14ac:dyDescent="0.25">
      <c r="A29" s="6">
        <v>44190</v>
      </c>
      <c r="B29">
        <v>1.0101686097680779E-6</v>
      </c>
      <c r="C29">
        <v>4.4007410847986805E-6</v>
      </c>
      <c r="D29">
        <v>1.2973935363854018E-5</v>
      </c>
      <c r="E29">
        <v>4.2491768214565925E-5</v>
      </c>
      <c r="F29">
        <v>1.3370252739558817E-4</v>
      </c>
      <c r="G29">
        <v>6.0674956586022441E-4</v>
      </c>
      <c r="I29">
        <f>(B29*B$6+C29*C$6+D29*D$6+E29*E$6)</f>
        <v>5.5272838538419846E-4</v>
      </c>
      <c r="J29">
        <f>I29-G29</f>
        <v>-5.4021180476025959E-5</v>
      </c>
      <c r="K29">
        <f t="shared" si="7"/>
        <v>5.4021180476025959E-5</v>
      </c>
      <c r="L29" s="33">
        <f>K29/G29</f>
        <v>8.90337356886889E-2</v>
      </c>
      <c r="N29" s="33">
        <f>G29/I29</f>
        <v>1.0977354916166937</v>
      </c>
      <c r="P29">
        <f>I29-1.96*I29*$Q$13/100</f>
        <v>4.7753857855778128E-4</v>
      </c>
      <c r="Q29">
        <f>I29+1.96*I29*$Q$13/100</f>
        <v>6.2791819221061558E-4</v>
      </c>
      <c r="R29" s="33">
        <f>G29/P29</f>
        <v>1.270577065611483</v>
      </c>
      <c r="S29" s="33">
        <f>G29/Q29</f>
        <v>0.9662876046386456</v>
      </c>
    </row>
    <row r="30" spans="1:27" x14ac:dyDescent="0.25">
      <c r="A30" s="6">
        <v>44197</v>
      </c>
      <c r="B30">
        <v>1.1364396859890877E-6</v>
      </c>
      <c r="C30">
        <v>4.2673852943502357E-6</v>
      </c>
      <c r="D30">
        <v>1.621741920481752E-5</v>
      </c>
      <c r="E30">
        <v>4.7584414592341615E-5</v>
      </c>
      <c r="F30">
        <v>1.4086516279178041E-4</v>
      </c>
      <c r="G30">
        <v>6.5091907448606447E-4</v>
      </c>
      <c r="I30">
        <f>(B30*B$6+C30*C$6+D30*D$6+E30*E$6)</f>
        <v>6.5776844332633775E-4</v>
      </c>
      <c r="J30">
        <f>I30-G30</f>
        <v>6.8493688402732804E-6</v>
      </c>
      <c r="K30">
        <f t="shared" si="7"/>
        <v>6.8493688402732804E-6</v>
      </c>
      <c r="L30" s="33">
        <f>K30/G30</f>
        <v>1.0522611963217124E-2</v>
      </c>
      <c r="N30" s="33">
        <f>G30/I30</f>
        <v>0.98958696041172789</v>
      </c>
      <c r="P30">
        <f>I30-1.96*I30*$Q$13/100</f>
        <v>5.6828962606631438E-4</v>
      </c>
      <c r="Q30">
        <f>I30+1.96*I30*$Q$13/100</f>
        <v>7.4724726058636112E-4</v>
      </c>
      <c r="R30" s="33">
        <f>G30/P30</f>
        <v>1.1454002407042143</v>
      </c>
      <c r="S30" s="33">
        <f>G30/Q30</f>
        <v>0.87108927502161948</v>
      </c>
    </row>
    <row r="31" spans="1:27" x14ac:dyDescent="0.25">
      <c r="L31" s="33"/>
    </row>
    <row r="32" spans="1:27" x14ac:dyDescent="0.25">
      <c r="A32" t="s">
        <v>104</v>
      </c>
      <c r="K32">
        <f>SUM(K27:K30)/COUNT(K27:K30)</f>
        <v>2.453541385897512E-5</v>
      </c>
      <c r="L32" s="34">
        <f>AVERAGE(L27:L30)</f>
        <v>4.0777823605574332E-2</v>
      </c>
    </row>
    <row r="34" spans="1:19" x14ac:dyDescent="0.25">
      <c r="A34" s="45" t="s">
        <v>166</v>
      </c>
      <c r="B34" s="30"/>
    </row>
    <row r="35" spans="1:19" x14ac:dyDescent="0.25">
      <c r="A35" s="45"/>
      <c r="B35" s="30" t="s">
        <v>98</v>
      </c>
    </row>
    <row r="36" spans="1:19" x14ac:dyDescent="0.25">
      <c r="A36" s="30" t="s">
        <v>207</v>
      </c>
      <c r="B36" s="30" t="s">
        <v>75</v>
      </c>
      <c r="C36" s="30" t="s">
        <v>68</v>
      </c>
      <c r="D36" s="30" t="s">
        <v>69</v>
      </c>
      <c r="E36" s="30" t="s">
        <v>70</v>
      </c>
      <c r="F36" s="30" t="s">
        <v>71</v>
      </c>
      <c r="G36" s="30" t="s">
        <v>83</v>
      </c>
      <c r="H36" s="30"/>
      <c r="I36" s="30" t="s">
        <v>44</v>
      </c>
      <c r="J36" s="30" t="s">
        <v>208</v>
      </c>
      <c r="K36" s="30"/>
      <c r="N36" s="30" t="s">
        <v>100</v>
      </c>
      <c r="P36" s="30" t="s">
        <v>106</v>
      </c>
      <c r="Q36" s="30" t="s">
        <v>107</v>
      </c>
      <c r="R36" s="30" t="s">
        <v>108</v>
      </c>
      <c r="S36" s="30" t="s">
        <v>109</v>
      </c>
    </row>
    <row r="37" spans="1:19" x14ac:dyDescent="0.25">
      <c r="A37" s="6">
        <v>44204</v>
      </c>
      <c r="B37">
        <v>3.409319057967263E-6</v>
      </c>
      <c r="C37">
        <v>1.0535107445427143E-5</v>
      </c>
      <c r="D37">
        <v>3.530407411510276E-5</v>
      </c>
      <c r="E37">
        <v>9.882916876870951E-5</v>
      </c>
      <c r="F37">
        <v>2.7854693207414206E-4</v>
      </c>
      <c r="G37">
        <v>1.2071892019167574E-3</v>
      </c>
      <c r="I37">
        <f t="shared" ref="I37:I42" si="8">(B37*B$6+C37*C$6+D37*D$6+E37*E$6)</f>
        <v>1.4942433976294052E-3</v>
      </c>
      <c r="J37">
        <f t="shared" ref="J37:J42" si="9">I37-G37</f>
        <v>2.8705419571264782E-4</v>
      </c>
      <c r="N37" s="33">
        <f t="shared" ref="N37:N46" si="10">G37/I37</f>
        <v>0.80789328153093731</v>
      </c>
      <c r="O37" s="33"/>
      <c r="P37">
        <f t="shared" ref="P37:P46" si="11">I37-1.96*I37*$Q$13/100</f>
        <v>1.2909756165811982E-3</v>
      </c>
      <c r="Q37">
        <f t="shared" ref="Q37:Q46" si="12">I37+1.96*I37*$Q$13/100</f>
        <v>1.6975111786776123E-3</v>
      </c>
      <c r="R37" s="33">
        <f t="shared" ref="R37:R46" si="13">G37/P37</f>
        <v>0.93509837553219899</v>
      </c>
      <c r="S37" s="33">
        <f t="shared" ref="S37:S46" si="14">G37/Q37</f>
        <v>0.71115243132429717</v>
      </c>
    </row>
    <row r="38" spans="1:19" x14ac:dyDescent="0.25">
      <c r="A38" s="6">
        <v>44211</v>
      </c>
      <c r="B38">
        <v>4.9245719726193799E-6</v>
      </c>
      <c r="C38">
        <v>1.5869339063364936E-5</v>
      </c>
      <c r="D38">
        <v>4.3288034339012925E-5</v>
      </c>
      <c r="E38">
        <v>1.2142778707008913E-4</v>
      </c>
      <c r="F38">
        <v>3.3067500079087431E-4</v>
      </c>
      <c r="G38">
        <v>1.4303614560262651E-3</v>
      </c>
      <c r="I38">
        <f t="shared" si="8"/>
        <v>1.9272691258644585E-3</v>
      </c>
      <c r="J38">
        <f t="shared" si="9"/>
        <v>4.9690766983819337E-4</v>
      </c>
      <c r="N38" s="33">
        <f t="shared" si="10"/>
        <v>0.74217006687360798</v>
      </c>
      <c r="O38" s="33"/>
      <c r="P38">
        <f t="shared" si="11"/>
        <v>1.6650951592143838E-3</v>
      </c>
      <c r="Q38">
        <f t="shared" si="12"/>
        <v>2.1894430925145335E-3</v>
      </c>
      <c r="R38" s="33">
        <f t="shared" si="13"/>
        <v>0.85902685387730671</v>
      </c>
      <c r="S38" s="33">
        <f t="shared" si="14"/>
        <v>0.65329921609587138</v>
      </c>
    </row>
    <row r="39" spans="1:19" x14ac:dyDescent="0.25">
      <c r="A39" s="6">
        <v>44218</v>
      </c>
      <c r="B39">
        <v>4.4194876677353407E-6</v>
      </c>
      <c r="C39">
        <v>1.8003031710540054E-5</v>
      </c>
      <c r="D39">
        <v>4.8777006992951164E-5</v>
      </c>
      <c r="E39">
        <v>1.4291238897633034E-4</v>
      </c>
      <c r="F39">
        <v>3.8121137275289724E-4</v>
      </c>
      <c r="G39">
        <v>1.6721313979782321E-3</v>
      </c>
      <c r="I39">
        <f t="shared" si="8"/>
        <v>2.1341000455750449E-3</v>
      </c>
      <c r="J39">
        <f t="shared" si="9"/>
        <v>4.6196864759681286E-4</v>
      </c>
      <c r="N39" s="33">
        <f t="shared" si="10"/>
        <v>0.78352999497156517</v>
      </c>
      <c r="O39" s="33"/>
      <c r="P39">
        <f t="shared" si="11"/>
        <v>1.8437900589375774E-3</v>
      </c>
      <c r="Q39">
        <f t="shared" si="12"/>
        <v>2.4244100322125127E-3</v>
      </c>
      <c r="R39" s="33">
        <f t="shared" si="13"/>
        <v>0.90689902023972413</v>
      </c>
      <c r="S39" s="33">
        <f t="shared" si="14"/>
        <v>0.68970651653847825</v>
      </c>
    </row>
    <row r="40" spans="1:19" x14ac:dyDescent="0.25">
      <c r="A40" s="6">
        <v>44225</v>
      </c>
      <c r="B40">
        <v>6.3135538110504868E-6</v>
      </c>
      <c r="C40">
        <v>1.6536118015607163E-5</v>
      </c>
      <c r="D40">
        <v>5.389173151139361E-5</v>
      </c>
      <c r="E40">
        <v>1.3797888779786013E-4</v>
      </c>
      <c r="F40">
        <v>3.6827883662088351E-4</v>
      </c>
      <c r="G40">
        <v>1.6950464062126904E-3</v>
      </c>
      <c r="I40">
        <f t="shared" si="8"/>
        <v>2.3311500397658171E-3</v>
      </c>
      <c r="J40">
        <f t="shared" si="9"/>
        <v>6.3610363355312669E-4</v>
      </c>
      <c r="N40" s="33">
        <f t="shared" si="10"/>
        <v>0.72712883224924107</v>
      </c>
      <c r="O40" s="33"/>
      <c r="P40">
        <f t="shared" si="11"/>
        <v>2.0140345707429057E-3</v>
      </c>
      <c r="Q40">
        <f t="shared" si="12"/>
        <v>2.6482655087887285E-3</v>
      </c>
      <c r="R40" s="33">
        <f t="shared" si="13"/>
        <v>0.84161733409940831</v>
      </c>
      <c r="S40" s="33">
        <f t="shared" si="14"/>
        <v>0.64005908795299593</v>
      </c>
    </row>
    <row r="41" spans="1:19" x14ac:dyDescent="0.25">
      <c r="A41" s="6">
        <v>44232</v>
      </c>
      <c r="B41">
        <v>5.05084304884039E-6</v>
      </c>
      <c r="C41">
        <v>1.8003031710540054E-5</v>
      </c>
      <c r="D41">
        <v>4.5284024394990465E-5</v>
      </c>
      <c r="E41">
        <v>1.2763444984300327E-4</v>
      </c>
      <c r="F41">
        <v>3.1993104769658596E-4</v>
      </c>
      <c r="G41">
        <v>1.4472986360256476E-3</v>
      </c>
      <c r="I41">
        <f t="shared" si="8"/>
        <v>2.0450704284344806E-3</v>
      </c>
      <c r="J41">
        <f t="shared" si="9"/>
        <v>5.9777179240883297E-4</v>
      </c>
      <c r="N41" s="33">
        <f t="shared" si="10"/>
        <v>0.70770112163499788</v>
      </c>
      <c r="O41" s="33"/>
      <c r="P41">
        <f t="shared" si="11"/>
        <v>1.7668714892692282E-3</v>
      </c>
      <c r="Q41">
        <f t="shared" si="12"/>
        <v>2.323269367599733E-3</v>
      </c>
      <c r="R41" s="33">
        <f t="shared" si="13"/>
        <v>0.81913067521636518</v>
      </c>
      <c r="S41" s="33">
        <f t="shared" si="14"/>
        <v>0.62295774059161835</v>
      </c>
    </row>
    <row r="42" spans="1:19" x14ac:dyDescent="0.25">
      <c r="A42" s="6">
        <v>44239</v>
      </c>
      <c r="B42">
        <v>4.2932165915143315E-6</v>
      </c>
      <c r="C42">
        <v>1.2402088511705372E-5</v>
      </c>
      <c r="D42">
        <v>3.8797056713063453E-5</v>
      </c>
      <c r="E42">
        <v>1.0853702592634441E-4</v>
      </c>
      <c r="F42">
        <v>2.5924760892329074E-4</v>
      </c>
      <c r="G42">
        <v>1.08231901211739E-3</v>
      </c>
      <c r="I42">
        <f t="shared" si="8"/>
        <v>1.6807567454148239E-3</v>
      </c>
      <c r="J42">
        <f t="shared" si="9"/>
        <v>5.984377332974339E-4</v>
      </c>
      <c r="N42" s="33">
        <f t="shared" si="10"/>
        <v>0.64394744514338698</v>
      </c>
      <c r="P42">
        <f t="shared" si="11"/>
        <v>1.4521168232546925E-3</v>
      </c>
      <c r="Q42">
        <f t="shared" si="12"/>
        <v>1.9093966675749552E-3</v>
      </c>
      <c r="R42" s="33">
        <f t="shared" si="13"/>
        <v>0.7453388011107408</v>
      </c>
      <c r="S42" s="33">
        <f t="shared" si="14"/>
        <v>0.56683822198768052</v>
      </c>
    </row>
    <row r="43" spans="1:19" x14ac:dyDescent="0.25">
      <c r="A43" s="6">
        <v>44246</v>
      </c>
      <c r="B43">
        <v>3.0305058293042338E-6</v>
      </c>
      <c r="C43">
        <v>9.6016169122880285E-6</v>
      </c>
      <c r="D43">
        <v>3.1312094003147674E-5</v>
      </c>
      <c r="E43">
        <v>8.5142681628437334E-5</v>
      </c>
      <c r="F43">
        <v>1.8563163401798179E-4</v>
      </c>
      <c r="G43">
        <v>7.4922113879620489E-4</v>
      </c>
      <c r="I43">
        <f t="shared" ref="I43" si="15">(B43*B$6+C43*C$6+D43*D$6+E43*E$6)</f>
        <v>1.3315045273784491E-3</v>
      </c>
      <c r="J43">
        <f t="shared" ref="J43" si="16">I43-G43</f>
        <v>5.8228338858224424E-4</v>
      </c>
      <c r="N43" s="33">
        <f t="shared" si="10"/>
        <v>0.56268763897582774</v>
      </c>
      <c r="P43">
        <f t="shared" si="11"/>
        <v>1.1503747521589339E-3</v>
      </c>
      <c r="Q43">
        <f t="shared" si="12"/>
        <v>1.5126343025979644E-3</v>
      </c>
      <c r="R43" s="33">
        <f t="shared" si="13"/>
        <v>0.65128440744211824</v>
      </c>
      <c r="S43" s="33">
        <f t="shared" si="14"/>
        <v>0.49530883803799119</v>
      </c>
    </row>
    <row r="44" spans="1:19" x14ac:dyDescent="0.25">
      <c r="A44" s="6">
        <v>44253</v>
      </c>
      <c r="B44">
        <v>2.1466082957571658E-6</v>
      </c>
      <c r="C44">
        <v>6.9345011033191321E-6</v>
      </c>
      <c r="D44">
        <v>2.3452883157736109E-5</v>
      </c>
      <c r="E44">
        <v>6.4931241316640057E-5</v>
      </c>
      <c r="F44">
        <v>1.3469733786728154E-4</v>
      </c>
      <c r="G44">
        <v>5.1907475174577491E-4</v>
      </c>
      <c r="I44">
        <f t="shared" ref="I44" si="17">(B44*B$6+C44*C$6+D44*D$6+E44*E$6)</f>
        <v>9.8692916642736722E-4</v>
      </c>
      <c r="J44">
        <f t="shared" ref="J44" si="18">I44-G44</f>
        <v>4.6785441468159231E-4</v>
      </c>
      <c r="N44" s="33">
        <f t="shared" si="10"/>
        <v>0.52594934814298655</v>
      </c>
      <c r="P44">
        <f t="shared" si="11"/>
        <v>8.5267332696392119E-4</v>
      </c>
      <c r="Q44">
        <f t="shared" si="12"/>
        <v>1.1211850058908132E-3</v>
      </c>
      <c r="R44" s="33">
        <f t="shared" si="13"/>
        <v>0.60876156827143058</v>
      </c>
      <c r="S44" s="33">
        <f t="shared" si="14"/>
        <v>0.46296975879850916</v>
      </c>
    </row>
    <row r="45" spans="1:19" x14ac:dyDescent="0.25">
      <c r="A45" s="6">
        <v>44260</v>
      </c>
      <c r="B45">
        <v>2.525421524420195E-6</v>
      </c>
      <c r="C45">
        <v>6.6677895224222424E-6</v>
      </c>
      <c r="D45">
        <v>1.6841166097310504E-5</v>
      </c>
      <c r="E45">
        <v>5.5223384159005154E-5</v>
      </c>
      <c r="F45">
        <v>9.2716335961821566E-5</v>
      </c>
      <c r="G45">
        <v>3.5900179567318149E-4</v>
      </c>
      <c r="I45">
        <f t="shared" ref="I45" si="19">(B45*B$6+C45*C$6+D45*D$6+E45*E$6)</f>
        <v>7.8304704811823762E-4</v>
      </c>
      <c r="J45">
        <f t="shared" ref="J45" si="20">I45-G45</f>
        <v>4.2404525244505613E-4</v>
      </c>
      <c r="N45" s="33">
        <f t="shared" si="10"/>
        <v>0.45846772111063927</v>
      </c>
      <c r="P45">
        <f t="shared" si="11"/>
        <v>6.7652609163962058E-4</v>
      </c>
      <c r="Q45">
        <f t="shared" si="12"/>
        <v>8.8956800459685467E-4</v>
      </c>
      <c r="R45" s="33">
        <f t="shared" si="13"/>
        <v>0.53065476721394289</v>
      </c>
      <c r="S45" s="33">
        <f t="shared" si="14"/>
        <v>0.40356869156493363</v>
      </c>
    </row>
    <row r="46" spans="1:19" x14ac:dyDescent="0.25">
      <c r="A46" s="6">
        <v>44267</v>
      </c>
      <c r="B46">
        <v>1.3889818384311071E-6</v>
      </c>
      <c r="C46">
        <v>4.1340295039017908E-6</v>
      </c>
      <c r="D46">
        <v>1.6841166097310504E-5</v>
      </c>
      <c r="E46">
        <v>3.5489379445124347E-5</v>
      </c>
      <c r="F46">
        <v>6.6652301603455411E-5</v>
      </c>
      <c r="G46">
        <v>2.5339349685350368E-4</v>
      </c>
      <c r="I46">
        <f t="shared" ref="I46" si="21">(B46*B$6+C46*C$6+D46*D$6+E46*E$6)</f>
        <v>6.8362624800348765E-4</v>
      </c>
      <c r="J46">
        <f t="shared" ref="J46" si="22">I46-G46</f>
        <v>4.3023275114998397E-4</v>
      </c>
      <c r="N46" s="33">
        <f t="shared" si="10"/>
        <v>0.37066086563167033</v>
      </c>
      <c r="P46">
        <f t="shared" si="11"/>
        <v>5.9062989231040792E-4</v>
      </c>
      <c r="Q46">
        <f t="shared" si="12"/>
        <v>7.7662260369656738E-4</v>
      </c>
      <c r="R46" s="33">
        <f t="shared" si="13"/>
        <v>0.42902247270670091</v>
      </c>
      <c r="S46" s="33">
        <f t="shared" si="14"/>
        <v>0.3262762320429532</v>
      </c>
    </row>
    <row r="47" spans="1:19" x14ac:dyDescent="0.25">
      <c r="N47" s="33"/>
    </row>
    <row r="48" spans="1:19" x14ac:dyDescent="0.25">
      <c r="N48" s="33"/>
    </row>
    <row r="49" spans="14:14" x14ac:dyDescent="0.25">
      <c r="N49" s="33"/>
    </row>
    <row r="50" spans="14:14" x14ac:dyDescent="0.25">
      <c r="N50" s="33"/>
    </row>
    <row r="51" spans="14:14" x14ac:dyDescent="0.25">
      <c r="N51" s="33"/>
    </row>
    <row r="52" spans="14:14" x14ac:dyDescent="0.25">
      <c r="N52" s="33"/>
    </row>
    <row r="53" spans="14:14" x14ac:dyDescent="0.25">
      <c r="N53" s="33"/>
    </row>
    <row r="67" spans="1:10" x14ac:dyDescent="0.25">
      <c r="A67" s="45" t="s">
        <v>210</v>
      </c>
    </row>
    <row r="68" spans="1:10" x14ac:dyDescent="0.25">
      <c r="A68" t="s">
        <v>47</v>
      </c>
      <c r="B68" t="s">
        <v>111</v>
      </c>
    </row>
    <row r="69" spans="1:10" x14ac:dyDescent="0.25">
      <c r="A69" t="s">
        <v>112</v>
      </c>
      <c r="B69" t="s">
        <v>116</v>
      </c>
    </row>
    <row r="71" spans="1:10" x14ac:dyDescent="0.25">
      <c r="A71" t="s">
        <v>184</v>
      </c>
      <c r="B71">
        <v>3011127</v>
      </c>
    </row>
    <row r="73" spans="1:10" x14ac:dyDescent="0.25">
      <c r="A73" s="30" t="s">
        <v>207</v>
      </c>
      <c r="B73" s="30" t="s">
        <v>100</v>
      </c>
      <c r="C73" s="30" t="s">
        <v>137</v>
      </c>
      <c r="D73" s="30" t="s">
        <v>138</v>
      </c>
      <c r="G73" s="30" t="s">
        <v>122</v>
      </c>
      <c r="H73" s="30" t="s">
        <v>112</v>
      </c>
      <c r="I73" s="30" t="s">
        <v>139</v>
      </c>
      <c r="J73" s="30" t="s">
        <v>140</v>
      </c>
    </row>
    <row r="74" spans="1:10" x14ac:dyDescent="0.25">
      <c r="A74" s="31"/>
      <c r="B74" s="33"/>
    </row>
    <row r="75" spans="1:10" x14ac:dyDescent="0.25">
      <c r="A75" s="31"/>
      <c r="B75" s="33"/>
    </row>
    <row r="76" spans="1:10" x14ac:dyDescent="0.25">
      <c r="A76" s="31">
        <f t="shared" ref="A76:A83" si="23">A13</f>
        <v>44120</v>
      </c>
      <c r="B76" s="33">
        <f t="shared" ref="B76:B83" si="24">N13</f>
        <v>1.0671356110265573</v>
      </c>
      <c r="G76">
        <f t="shared" ref="G76:G83" si="25">G13*$B$71</f>
        <v>392</v>
      </c>
      <c r="H76">
        <f t="shared" ref="H76:H83" si="26">I13*$B$71</f>
        <v>367.33850501240983</v>
      </c>
    </row>
    <row r="77" spans="1:10" x14ac:dyDescent="0.25">
      <c r="A77" s="31">
        <f t="shared" si="23"/>
        <v>44127</v>
      </c>
      <c r="B77" s="33">
        <f t="shared" si="24"/>
        <v>0.87125921478410162</v>
      </c>
      <c r="G77">
        <f t="shared" si="25"/>
        <v>553</v>
      </c>
      <c r="H77">
        <f t="shared" si="26"/>
        <v>634.71351650155418</v>
      </c>
    </row>
    <row r="78" spans="1:10" x14ac:dyDescent="0.25">
      <c r="A78" s="31">
        <f t="shared" si="23"/>
        <v>44134</v>
      </c>
      <c r="B78" s="33">
        <f t="shared" si="24"/>
        <v>0.96059435446777885</v>
      </c>
      <c r="G78">
        <f t="shared" si="25"/>
        <v>799.00000000000011</v>
      </c>
      <c r="H78">
        <f t="shared" si="26"/>
        <v>831.77669771200067</v>
      </c>
    </row>
    <row r="79" spans="1:10" x14ac:dyDescent="0.25">
      <c r="A79" s="31">
        <f t="shared" si="23"/>
        <v>44141</v>
      </c>
      <c r="B79" s="33">
        <f t="shared" si="24"/>
        <v>1.0000000001180014</v>
      </c>
      <c r="G79">
        <f t="shared" si="25"/>
        <v>1164</v>
      </c>
      <c r="H79">
        <f t="shared" si="26"/>
        <v>1163.9999998626465</v>
      </c>
    </row>
    <row r="80" spans="1:10" x14ac:dyDescent="0.25">
      <c r="A80" s="31">
        <f t="shared" si="23"/>
        <v>44148</v>
      </c>
      <c r="B80" s="33">
        <f t="shared" si="24"/>
        <v>1.0023442451867519</v>
      </c>
      <c r="G80">
        <f t="shared" si="25"/>
        <v>1474</v>
      </c>
      <c r="H80">
        <f t="shared" si="26"/>
        <v>1470.5526639955633</v>
      </c>
    </row>
    <row r="81" spans="1:13" x14ac:dyDescent="0.25">
      <c r="A81" s="31">
        <f t="shared" si="23"/>
        <v>44155</v>
      </c>
      <c r="B81" s="33">
        <f t="shared" si="24"/>
        <v>1.0773500905992632</v>
      </c>
      <c r="G81">
        <f t="shared" si="25"/>
        <v>1617</v>
      </c>
      <c r="H81">
        <f t="shared" si="26"/>
        <v>1500.9048721577246</v>
      </c>
    </row>
    <row r="82" spans="1:13" x14ac:dyDescent="0.25">
      <c r="A82" s="31">
        <f t="shared" si="23"/>
        <v>44162</v>
      </c>
      <c r="B82" s="33">
        <f t="shared" si="24"/>
        <v>1.0347401799173523</v>
      </c>
      <c r="G82">
        <f t="shared" si="25"/>
        <v>1864</v>
      </c>
      <c r="H82">
        <f t="shared" si="26"/>
        <v>1801.4184006548221</v>
      </c>
    </row>
    <row r="83" spans="1:13" x14ac:dyDescent="0.25">
      <c r="A83" s="31">
        <f t="shared" si="23"/>
        <v>44169</v>
      </c>
      <c r="B83" s="33">
        <f t="shared" si="24"/>
        <v>0.99959667660393559</v>
      </c>
      <c r="G83">
        <f t="shared" si="25"/>
        <v>1706</v>
      </c>
      <c r="H83">
        <f t="shared" si="26"/>
        <v>1706.6883473402729</v>
      </c>
      <c r="L83" s="31"/>
      <c r="M83" s="33"/>
    </row>
    <row r="84" spans="1:13" x14ac:dyDescent="0.25">
      <c r="A84" s="31">
        <f>A27</f>
        <v>44176</v>
      </c>
      <c r="B84" s="33">
        <f>N27</f>
        <v>1.0375998342107473</v>
      </c>
      <c r="C84" s="43">
        <f>S27</f>
        <v>0.91335286690634998</v>
      </c>
      <c r="D84" s="43">
        <f>R27</f>
        <v>1.2009728779825157</v>
      </c>
      <c r="G84">
        <f>G27*$B$71</f>
        <v>1673</v>
      </c>
      <c r="H84">
        <f>I27*$B$71</f>
        <v>1612.3749684988832</v>
      </c>
      <c r="I84">
        <f>P27*$B$71</f>
        <v>1393.0372872453463</v>
      </c>
      <c r="J84">
        <f>Q27*$B$71</f>
        <v>1831.7126497524202</v>
      </c>
      <c r="L84" s="31"/>
      <c r="M84" s="33"/>
    </row>
    <row r="85" spans="1:13" x14ac:dyDescent="0.25">
      <c r="A85" s="31">
        <f>A28</f>
        <v>44183</v>
      </c>
      <c r="B85" s="33">
        <f>N28</f>
        <v>1.0280848409594887</v>
      </c>
      <c r="C85" s="43">
        <f>S28</f>
        <v>0.90497724262606849</v>
      </c>
      <c r="D85" s="43">
        <f>R28</f>
        <v>1.1899597219929137</v>
      </c>
      <c r="G85">
        <f>G28*$B$71</f>
        <v>1889</v>
      </c>
      <c r="H85">
        <f>I28*$B$71</f>
        <v>1837.3969975445202</v>
      </c>
      <c r="I85">
        <f t="shared" ref="I85:J85" si="27">P28*$B$71</f>
        <v>1587.4486884617838</v>
      </c>
      <c r="J85">
        <f t="shared" si="27"/>
        <v>2087.3453066272564</v>
      </c>
      <c r="L85" s="31"/>
      <c r="M85" s="33"/>
    </row>
    <row r="86" spans="1:13" x14ac:dyDescent="0.25">
      <c r="A86" s="31">
        <f>A29</f>
        <v>44190</v>
      </c>
      <c r="B86" s="33">
        <f>N29</f>
        <v>1.0977354916166937</v>
      </c>
      <c r="C86" s="43">
        <f>S29</f>
        <v>0.9662876046386456</v>
      </c>
      <c r="D86" s="43">
        <f>R29</f>
        <v>1.270577065611483</v>
      </c>
      <c r="G86">
        <f>G29*$B$71</f>
        <v>1827</v>
      </c>
      <c r="H86">
        <f>I29*$B$71</f>
        <v>1664.3353648967654</v>
      </c>
      <c r="I86">
        <f t="shared" ref="I86:J86" si="28">P29*$B$71</f>
        <v>1437.9293074369564</v>
      </c>
      <c r="J86">
        <f t="shared" si="28"/>
        <v>1890.7414223565743</v>
      </c>
      <c r="L86" s="31"/>
      <c r="M86" s="33"/>
    </row>
    <row r="87" spans="1:13" x14ac:dyDescent="0.25">
      <c r="A87" s="31">
        <f>A30</f>
        <v>44197</v>
      </c>
      <c r="B87" s="33">
        <f>N30</f>
        <v>0.98958696041172789</v>
      </c>
      <c r="C87" s="43">
        <f>S30</f>
        <v>0.87108927502161948</v>
      </c>
      <c r="D87" s="43">
        <f>R30</f>
        <v>1.1454002407042143</v>
      </c>
      <c r="G87">
        <f>G30*$B$71</f>
        <v>1959.9999999999998</v>
      </c>
      <c r="H87">
        <f>I30*$B$71</f>
        <v>1980.6243194479055</v>
      </c>
      <c r="I87">
        <f t="shared" ref="I87:J87" si="29">P30*$B$71</f>
        <v>1711.192236868183</v>
      </c>
      <c r="J87">
        <f t="shared" si="29"/>
        <v>2250.0564020276279</v>
      </c>
      <c r="L87" s="31"/>
      <c r="M87" s="33"/>
    </row>
    <row r="88" spans="1:13" x14ac:dyDescent="0.25">
      <c r="A88" s="31">
        <f>A37</f>
        <v>44204</v>
      </c>
      <c r="B88" s="33">
        <f>N37</f>
        <v>0.80789328153093731</v>
      </c>
      <c r="C88" s="43">
        <f>S37</f>
        <v>0.71115243132429717</v>
      </c>
      <c r="D88" s="43">
        <f>R37</f>
        <v>0.93509837553219899</v>
      </c>
      <c r="G88">
        <f>G37*$B$71</f>
        <v>3635</v>
      </c>
      <c r="H88">
        <f>I37*$B$71</f>
        <v>4499.3566391736376</v>
      </c>
      <c r="I88">
        <f>P37*$B$71</f>
        <v>3887.2915354292936</v>
      </c>
      <c r="J88">
        <f>Q37*$B$71</f>
        <v>5111.4217429179826</v>
      </c>
      <c r="L88" s="31"/>
      <c r="M88" s="33"/>
    </row>
    <row r="89" spans="1:13" x14ac:dyDescent="0.25">
      <c r="A89" s="31">
        <f t="shared" ref="A89:A97" si="30">A38</f>
        <v>44211</v>
      </c>
      <c r="B89" s="33">
        <f t="shared" ref="B89:B92" si="31">N38</f>
        <v>0.74217006687360798</v>
      </c>
      <c r="C89" s="43">
        <f t="shared" ref="C89:C92" si="32">S38</f>
        <v>0.65329921609587138</v>
      </c>
      <c r="D89" s="43">
        <f t="shared" ref="D89:D92" si="33">R38</f>
        <v>0.85902685387730671</v>
      </c>
      <c r="G89">
        <f t="shared" ref="G89:G97" si="34">G38*$B$71</f>
        <v>4307</v>
      </c>
      <c r="H89">
        <f t="shared" ref="H89:H92" si="35">I38*$B$71</f>
        <v>5803.2521011568697</v>
      </c>
      <c r="I89">
        <f t="shared" ref="I89:J89" si="36">P38*$B$71</f>
        <v>5013.81299147973</v>
      </c>
      <c r="J89">
        <f t="shared" si="36"/>
        <v>6592.6912108340093</v>
      </c>
      <c r="L89" s="31"/>
      <c r="M89" s="33"/>
    </row>
    <row r="90" spans="1:13" x14ac:dyDescent="0.25">
      <c r="A90" s="31">
        <f t="shared" si="30"/>
        <v>44218</v>
      </c>
      <c r="B90" s="33">
        <f t="shared" si="31"/>
        <v>0.78352999497156517</v>
      </c>
      <c r="C90" s="43">
        <f t="shared" si="32"/>
        <v>0.68970651653847825</v>
      </c>
      <c r="D90" s="43">
        <f t="shared" si="33"/>
        <v>0.90689902023972413</v>
      </c>
      <c r="G90">
        <f t="shared" si="34"/>
        <v>5035</v>
      </c>
      <c r="H90">
        <f t="shared" si="35"/>
        <v>6426.0462679322482</v>
      </c>
      <c r="I90">
        <f t="shared" ref="I90:J90" si="37">P39*$B$71</f>
        <v>5551.8860287985308</v>
      </c>
      <c r="J90">
        <f t="shared" si="37"/>
        <v>7300.2065070659664</v>
      </c>
      <c r="L90" s="31"/>
      <c r="M90" s="33"/>
    </row>
    <row r="91" spans="1:13" x14ac:dyDescent="0.25">
      <c r="A91" s="31">
        <f t="shared" si="30"/>
        <v>44225</v>
      </c>
      <c r="B91" s="33">
        <f t="shared" si="31"/>
        <v>0.72712883224924107</v>
      </c>
      <c r="C91" s="43">
        <f t="shared" si="32"/>
        <v>0.64005908795299593</v>
      </c>
      <c r="D91" s="43">
        <f t="shared" si="33"/>
        <v>0.84161733409940831</v>
      </c>
      <c r="G91">
        <f t="shared" si="34"/>
        <v>5104</v>
      </c>
      <c r="H91">
        <f t="shared" si="35"/>
        <v>7019.3888257899252</v>
      </c>
      <c r="I91">
        <f t="shared" ref="I91:J91" si="38">P40*$B$71</f>
        <v>6064.5138748973732</v>
      </c>
      <c r="J91">
        <f t="shared" si="38"/>
        <v>7974.2637766824773</v>
      </c>
      <c r="L91" s="31"/>
      <c r="M91" s="33"/>
    </row>
    <row r="92" spans="1:13" x14ac:dyDescent="0.25">
      <c r="A92" s="31">
        <f t="shared" si="30"/>
        <v>44232</v>
      </c>
      <c r="B92" s="33">
        <f t="shared" si="31"/>
        <v>0.70770112163499788</v>
      </c>
      <c r="C92" s="43">
        <f t="shared" si="32"/>
        <v>0.62295774059161835</v>
      </c>
      <c r="D92" s="43">
        <f t="shared" si="33"/>
        <v>0.81913067521636518</v>
      </c>
      <c r="G92">
        <f t="shared" si="34"/>
        <v>4358</v>
      </c>
      <c r="H92">
        <f t="shared" si="35"/>
        <v>6157.9667839606318</v>
      </c>
      <c r="I92">
        <f t="shared" ref="I92:J92" si="39">P41*$B$71</f>
        <v>5320.2744468687833</v>
      </c>
      <c r="J92">
        <f t="shared" si="39"/>
        <v>6995.6591210524812</v>
      </c>
    </row>
    <row r="93" spans="1:13" x14ac:dyDescent="0.25">
      <c r="A93" s="31">
        <f t="shared" si="30"/>
        <v>44239</v>
      </c>
      <c r="B93" s="33">
        <f t="shared" ref="B93" si="40">N42</f>
        <v>0.64394744514338698</v>
      </c>
      <c r="C93" s="43">
        <f t="shared" ref="C93" si="41">S42</f>
        <v>0.56683822198768052</v>
      </c>
      <c r="D93" s="43">
        <f t="shared" ref="D93" si="42">R42</f>
        <v>0.7453388011107408</v>
      </c>
      <c r="G93">
        <f t="shared" si="34"/>
        <v>3259</v>
      </c>
      <c r="H93">
        <f t="shared" ref="H93" si="43">I42*$B$71</f>
        <v>5060.9720165507024</v>
      </c>
      <c r="I93">
        <f t="shared" ref="I93" si="44">P42*$B$71</f>
        <v>4372.5081736564325</v>
      </c>
      <c r="J93">
        <f t="shared" ref="J93" si="45">Q42*$B$71</f>
        <v>5749.4358594449723</v>
      </c>
    </row>
    <row r="94" spans="1:13" x14ac:dyDescent="0.25">
      <c r="A94" s="31">
        <f t="shared" si="30"/>
        <v>44246</v>
      </c>
      <c r="B94" s="33">
        <f t="shared" ref="B94" si="46">N43</f>
        <v>0.56268763897582774</v>
      </c>
      <c r="C94" s="43">
        <f t="shared" ref="C94" si="47">S43</f>
        <v>0.49530883803799119</v>
      </c>
      <c r="D94" s="43">
        <f t="shared" ref="D94" si="48">R43</f>
        <v>0.65128440744211824</v>
      </c>
      <c r="G94">
        <f t="shared" si="34"/>
        <v>2256</v>
      </c>
      <c r="H94">
        <f t="shared" ref="H94" si="49">I43*$B$71</f>
        <v>4009.3292330114873</v>
      </c>
      <c r="I94">
        <f t="shared" ref="I94" si="50">P43*$B$71</f>
        <v>3463.9244763440743</v>
      </c>
      <c r="J94">
        <f t="shared" ref="J94" si="51">Q43*$B$71</f>
        <v>4554.7339896789008</v>
      </c>
    </row>
    <row r="95" spans="1:13" x14ac:dyDescent="0.25">
      <c r="A95" s="31">
        <f t="shared" si="30"/>
        <v>44253</v>
      </c>
      <c r="B95" s="33">
        <f t="shared" ref="B95" si="52">N44</f>
        <v>0.52594934814298655</v>
      </c>
      <c r="C95" s="43">
        <f t="shared" ref="C95" si="53">S44</f>
        <v>0.46296975879850916</v>
      </c>
      <c r="D95" s="43">
        <f t="shared" ref="D95" si="54">R44</f>
        <v>0.60876156827143058</v>
      </c>
      <c r="G95">
        <f t="shared" si="34"/>
        <v>1563</v>
      </c>
      <c r="H95">
        <f t="shared" ref="H95" si="55">I44*$B$71</f>
        <v>2971.7690601169388</v>
      </c>
      <c r="I95">
        <f t="shared" ref="I95" si="56">P44*$B$71</f>
        <v>2567.5076770008909</v>
      </c>
      <c r="J95">
        <f t="shared" ref="J95" si="57">Q44*$B$71</f>
        <v>3376.0304432329867</v>
      </c>
    </row>
    <row r="96" spans="1:13" x14ac:dyDescent="0.25">
      <c r="A96" s="31">
        <f t="shared" si="30"/>
        <v>44260</v>
      </c>
      <c r="B96" s="33">
        <f t="shared" ref="B96" si="58">N45</f>
        <v>0.45846772111063927</v>
      </c>
      <c r="C96" s="43">
        <f t="shared" ref="C96" si="59">S45</f>
        <v>0.40356869156493363</v>
      </c>
      <c r="D96" s="43">
        <f t="shared" ref="D96" si="60">R45</f>
        <v>0.53065476721394289</v>
      </c>
      <c r="G96">
        <f t="shared" si="34"/>
        <v>1081</v>
      </c>
      <c r="H96">
        <f t="shared" ref="H96" si="61">I45*$B$71</f>
        <v>2357.8541088591246</v>
      </c>
      <c r="I96">
        <f t="shared" ref="I96" si="62">P45*$B$71</f>
        <v>2037.1059807405359</v>
      </c>
      <c r="J96">
        <f t="shared" ref="J96" si="63">Q45*$B$71</f>
        <v>2678.6022369777133</v>
      </c>
    </row>
    <row r="97" spans="1:10" x14ac:dyDescent="0.25">
      <c r="A97" s="31">
        <f t="shared" si="30"/>
        <v>44267</v>
      </c>
      <c r="B97" s="33">
        <f t="shared" ref="B97" si="64">N46</f>
        <v>0.37066086563167033</v>
      </c>
      <c r="C97" s="43">
        <f t="shared" ref="C97" si="65">S46</f>
        <v>0.3262762320429532</v>
      </c>
      <c r="D97" s="43">
        <f t="shared" ref="D97" si="66">R46</f>
        <v>0.42902247270670091</v>
      </c>
      <c r="G97">
        <f t="shared" si="34"/>
        <v>763</v>
      </c>
      <c r="H97">
        <f t="shared" ref="H97" si="67">I46*$B$71</f>
        <v>2058.4854532719978</v>
      </c>
      <c r="I97">
        <f t="shared" ref="I97" si="68">P46*$B$71</f>
        <v>1778.4616157429616</v>
      </c>
      <c r="J97">
        <f t="shared" ref="J97" si="69">Q46*$B$71</f>
        <v>2338.5092908010338</v>
      </c>
    </row>
    <row r="98" spans="1:10" x14ac:dyDescent="0.25">
      <c r="A98" s="31"/>
      <c r="B98" s="33"/>
      <c r="C98" s="43"/>
      <c r="D98" s="43"/>
    </row>
    <row r="99" spans="1:10" ht="18.75" x14ac:dyDescent="0.25">
      <c r="A99" s="50" t="s">
        <v>135</v>
      </c>
      <c r="G99" s="50" t="s">
        <v>136</v>
      </c>
    </row>
    <row r="119" spans="1:19" x14ac:dyDescent="0.25">
      <c r="A119" s="45"/>
      <c r="B119" s="30"/>
    </row>
    <row r="120" spans="1:19" x14ac:dyDescent="0.25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N120" s="30"/>
      <c r="P120" s="30"/>
      <c r="Q120" s="30"/>
      <c r="R120" s="30"/>
      <c r="S120" s="30"/>
    </row>
    <row r="121" spans="1:19" x14ac:dyDescent="0.25">
      <c r="N121" s="33"/>
      <c r="O121" s="33"/>
      <c r="R121" s="33"/>
      <c r="S121" s="33"/>
    </row>
    <row r="122" spans="1:19" x14ac:dyDescent="0.25">
      <c r="A122" s="6"/>
      <c r="N122" s="33"/>
      <c r="O122" s="33"/>
      <c r="R122" s="33"/>
      <c r="S122" s="33"/>
    </row>
    <row r="123" spans="1:19" x14ac:dyDescent="0.25">
      <c r="A123" s="6"/>
      <c r="N123" s="33"/>
      <c r="O123" s="33"/>
      <c r="R123" s="33"/>
      <c r="S123" s="33"/>
    </row>
    <row r="124" spans="1:19" x14ac:dyDescent="0.25">
      <c r="A124" s="6"/>
      <c r="N124" s="33"/>
      <c r="O124" s="33"/>
      <c r="R124" s="33"/>
      <c r="S124" s="33"/>
    </row>
    <row r="125" spans="1:19" x14ac:dyDescent="0.25">
      <c r="A125" s="6"/>
      <c r="N125" s="33"/>
      <c r="O125" s="33"/>
      <c r="R125" s="33"/>
      <c r="S125" s="33"/>
    </row>
    <row r="126" spans="1:19" x14ac:dyDescent="0.25">
      <c r="A126" s="6"/>
      <c r="N126" s="33"/>
      <c r="R126" s="33"/>
      <c r="S126" s="33"/>
    </row>
    <row r="127" spans="1:19" x14ac:dyDescent="0.25">
      <c r="A127" s="6"/>
      <c r="N127" s="33"/>
    </row>
    <row r="128" spans="1:19" x14ac:dyDescent="0.25">
      <c r="A128" s="6"/>
      <c r="N128" s="33"/>
    </row>
    <row r="129" spans="1:14" x14ac:dyDescent="0.25">
      <c r="A129" s="6"/>
      <c r="N129" s="33"/>
    </row>
    <row r="130" spans="1:14" x14ac:dyDescent="0.25">
      <c r="A130" s="6"/>
      <c r="N130" s="33"/>
    </row>
    <row r="131" spans="1:14" x14ac:dyDescent="0.25">
      <c r="A131" s="6"/>
      <c r="N131" s="33"/>
    </row>
    <row r="132" spans="1:14" x14ac:dyDescent="0.25">
      <c r="A132" s="6"/>
      <c r="N132" s="33"/>
    </row>
    <row r="133" spans="1:14" x14ac:dyDescent="0.25">
      <c r="A133" s="6"/>
      <c r="N133" s="33"/>
    </row>
    <row r="134" spans="1:14" x14ac:dyDescent="0.25">
      <c r="A134" s="6"/>
      <c r="N134" s="33"/>
    </row>
    <row r="135" spans="1:14" x14ac:dyDescent="0.25">
      <c r="A135" s="6"/>
      <c r="N135" s="33"/>
    </row>
    <row r="136" spans="1:14" x14ac:dyDescent="0.25">
      <c r="A136" s="6"/>
      <c r="N136" s="33"/>
    </row>
  </sheetData>
  <hyperlinks>
    <hyperlink ref="A1" location="Contents!A1" display="&lt;&lt; Click to go back to &quot;Contents&quot;" xr:uid="{E81436AD-9F28-449C-9B94-3897ADD3E2DB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EAFB5-C926-4872-BBA8-F7FAE41D5293}">
  <sheetPr codeName="Sheet8"/>
  <dimension ref="A1:AF75"/>
  <sheetViews>
    <sheetView topLeftCell="A55" workbookViewId="0">
      <selection activeCell="B122" sqref="B122"/>
    </sheetView>
  </sheetViews>
  <sheetFormatPr defaultRowHeight="15" x14ac:dyDescent="0.25"/>
  <cols>
    <col min="1" max="1" width="21.28515625" customWidth="1"/>
    <col min="2" max="2" width="17.140625" customWidth="1"/>
    <col min="3" max="3" width="17.7109375" customWidth="1"/>
    <col min="4" max="4" width="17.85546875" customWidth="1"/>
    <col min="5" max="6" width="18.7109375" customWidth="1"/>
    <col min="7" max="7" width="10.85546875" customWidth="1"/>
    <col min="9" max="9" width="12" bestFit="1" customWidth="1"/>
    <col min="10" max="10" width="11.42578125" customWidth="1"/>
    <col min="11" max="11" width="18" customWidth="1"/>
    <col min="12" max="12" width="19.7109375" customWidth="1"/>
    <col min="20" max="20" width="12" bestFit="1" customWidth="1"/>
    <col min="21" max="21" width="12.7109375" bestFit="1" customWidth="1"/>
  </cols>
  <sheetData>
    <row r="1" spans="1:32" x14ac:dyDescent="0.25">
      <c r="A1" s="56" t="s">
        <v>120</v>
      </c>
      <c r="B1" s="40"/>
      <c r="C1" s="40"/>
      <c r="D1" s="40"/>
      <c r="E1" s="40"/>
      <c r="F1" s="40"/>
    </row>
    <row r="2" spans="1:32" x14ac:dyDescent="0.25">
      <c r="I2" t="s">
        <v>93</v>
      </c>
    </row>
    <row r="3" spans="1:32" x14ac:dyDescent="0.25">
      <c r="A3" t="s">
        <v>121</v>
      </c>
      <c r="I3" t="s">
        <v>94</v>
      </c>
    </row>
    <row r="4" spans="1:32" x14ac:dyDescent="0.25">
      <c r="A4" t="s">
        <v>57</v>
      </c>
      <c r="B4" s="39">
        <v>40.62275575153847</v>
      </c>
      <c r="C4" s="39">
        <v>0</v>
      </c>
      <c r="D4" s="39">
        <v>39.200248425703137</v>
      </c>
      <c r="E4" s="42">
        <v>0</v>
      </c>
      <c r="F4" s="42">
        <v>0</v>
      </c>
      <c r="I4" t="s">
        <v>95</v>
      </c>
    </row>
    <row r="6" spans="1:32" x14ac:dyDescent="0.25">
      <c r="AB6" s="30" t="s">
        <v>96</v>
      </c>
    </row>
    <row r="7" spans="1:32" x14ac:dyDescent="0.25">
      <c r="AB7">
        <f>B4/AB19</f>
        <v>5.48807922797779E-2</v>
      </c>
      <c r="AC7">
        <f>C4/AC19</f>
        <v>0</v>
      </c>
      <c r="AD7">
        <f>D4/AD19</f>
        <v>0.90277284378584832</v>
      </c>
      <c r="AF7" t="s">
        <v>97</v>
      </c>
    </row>
    <row r="8" spans="1:32" x14ac:dyDescent="0.25">
      <c r="A8" s="45" t="s">
        <v>53</v>
      </c>
    </row>
    <row r="9" spans="1:32" x14ac:dyDescent="0.25">
      <c r="B9" s="30" t="s">
        <v>98</v>
      </c>
      <c r="AB9" s="30" t="s">
        <v>99</v>
      </c>
    </row>
    <row r="10" spans="1:32" ht="30" x14ac:dyDescent="0.25">
      <c r="B10" s="30" t="s">
        <v>75</v>
      </c>
      <c r="C10" s="30" t="s">
        <v>68</v>
      </c>
      <c r="D10" s="30" t="s">
        <v>69</v>
      </c>
      <c r="E10" s="30" t="s">
        <v>70</v>
      </c>
      <c r="F10" s="30" t="s">
        <v>71</v>
      </c>
      <c r="G10" s="30" t="s">
        <v>83</v>
      </c>
      <c r="H10" s="30"/>
      <c r="I10" s="30" t="s">
        <v>44</v>
      </c>
      <c r="J10" s="30" t="s">
        <v>48</v>
      </c>
      <c r="K10" s="30" t="s">
        <v>45</v>
      </c>
      <c r="L10" s="48" t="s">
        <v>59</v>
      </c>
      <c r="P10" s="30" t="s">
        <v>100</v>
      </c>
      <c r="T10" s="30" t="s">
        <v>101</v>
      </c>
      <c r="U10" s="30" t="s">
        <v>102</v>
      </c>
      <c r="AB10" s="30" t="s">
        <v>75</v>
      </c>
      <c r="AC10" s="30" t="s">
        <v>68</v>
      </c>
      <c r="AD10" s="30" t="s">
        <v>69</v>
      </c>
      <c r="AE10" s="30"/>
      <c r="AF10" s="30"/>
    </row>
    <row r="11" spans="1:32" x14ac:dyDescent="0.25">
      <c r="A11" s="57">
        <v>44120</v>
      </c>
      <c r="B11" s="42">
        <v>3.7881322866302923E-7</v>
      </c>
      <c r="C11" s="42">
        <v>1.0668463235875589E-6</v>
      </c>
      <c r="D11" s="42">
        <v>2.6197369484705229E-6</v>
      </c>
      <c r="E11" s="42">
        <v>1.0610537038016376E-5</v>
      </c>
      <c r="F11" s="42">
        <v>3.6211101169638465E-5</v>
      </c>
      <c r="G11" s="42">
        <v>1.3018381489721291E-4</v>
      </c>
      <c r="H11" s="42"/>
      <c r="I11" s="42">
        <f t="shared" ref="I11:I18" si="0">(B11*B$4+C11*C$4+D11*D$4+E11*E$4)</f>
        <v>1.1808277645346789E-4</v>
      </c>
      <c r="J11" s="42">
        <f t="shared" ref="J11:J18" si="1">I11-G11</f>
        <v>-1.2101038443745025E-5</v>
      </c>
      <c r="K11" s="42">
        <f>ABS(J11)</f>
        <v>1.2101038443745025E-5</v>
      </c>
      <c r="L11" s="59">
        <f t="shared" ref="L11:L18" si="2">K11/G11</f>
        <v>9.2953478535710773E-2</v>
      </c>
      <c r="M11" s="42"/>
      <c r="N11" s="42"/>
      <c r="O11" s="42"/>
      <c r="P11" s="59">
        <f t="shared" ref="P11:P18" si="3">G11/I11</f>
        <v>1.1024792845086395</v>
      </c>
      <c r="Q11" s="42"/>
      <c r="R11" s="42"/>
      <c r="S11" s="42"/>
      <c r="T11" s="60">
        <f t="shared" ref="T11:T18" si="4">J11/G11*100</f>
        <v>-9.2953478535710765</v>
      </c>
      <c r="U11" s="42">
        <f>STDEV(T11:T18)</f>
        <v>6.7595931078301481</v>
      </c>
      <c r="AB11">
        <f t="shared" ref="AB11:AC18" si="5">$G11/B11</f>
        <v>343.66227218801026</v>
      </c>
      <c r="AC11">
        <f t="shared" si="5"/>
        <v>122.02677369636019</v>
      </c>
      <c r="AD11">
        <f t="shared" ref="AD11:AD18" si="6">$G11/D11</f>
        <v>49.693468259558628</v>
      </c>
    </row>
    <row r="12" spans="1:32" x14ac:dyDescent="0.25">
      <c r="A12" s="57">
        <v>44127</v>
      </c>
      <c r="B12" s="42">
        <v>7.5762645732605845E-7</v>
      </c>
      <c r="C12" s="42">
        <v>1.733625275829783E-6</v>
      </c>
      <c r="D12" s="42">
        <v>4.4909776259494675E-6</v>
      </c>
      <c r="E12" s="42">
        <v>1.7347385951042645E-5</v>
      </c>
      <c r="F12" s="42">
        <v>5.3122879188425659E-5</v>
      </c>
      <c r="G12" s="42">
        <v>1.836521674442825E-4</v>
      </c>
      <c r="H12" s="42"/>
      <c r="I12" s="42">
        <f t="shared" si="0"/>
        <v>2.0682431313835347E-4</v>
      </c>
      <c r="J12" s="42">
        <f t="shared" si="1"/>
        <v>2.3172145694070972E-5</v>
      </c>
      <c r="K12" s="42">
        <f t="shared" ref="K12:K18" si="7">ABS(J12)</f>
        <v>2.3172145694070972E-5</v>
      </c>
      <c r="L12" s="59">
        <f t="shared" si="2"/>
        <v>0.12617409321401599</v>
      </c>
      <c r="M12" s="42"/>
      <c r="N12" s="42"/>
      <c r="O12" s="42"/>
      <c r="P12" s="59">
        <f t="shared" si="3"/>
        <v>0.88796217745168993</v>
      </c>
      <c r="Q12" s="42"/>
      <c r="R12" s="42"/>
      <c r="S12" s="42"/>
      <c r="T12" s="60">
        <f t="shared" si="4"/>
        <v>12.617409321401599</v>
      </c>
      <c r="U12" s="42"/>
      <c r="AB12">
        <f t="shared" si="5"/>
        <v>242.40463841832866</v>
      </c>
      <c r="AC12">
        <f t="shared" si="5"/>
        <v>105.9353310111259</v>
      </c>
      <c r="AD12">
        <f t="shared" si="6"/>
        <v>40.893583255261795</v>
      </c>
    </row>
    <row r="13" spans="1:32" x14ac:dyDescent="0.25">
      <c r="A13" s="57">
        <v>44134</v>
      </c>
      <c r="B13" s="42">
        <v>6.3135538110504875E-7</v>
      </c>
      <c r="C13" s="42">
        <v>2.000336856726673E-6</v>
      </c>
      <c r="D13" s="42">
        <v>6.4869676819270088E-6</v>
      </c>
      <c r="E13" s="42">
        <v>2.4421077309720229E-5</v>
      </c>
      <c r="F13" s="42">
        <v>7.2024278150599586E-5</v>
      </c>
      <c r="G13" s="42">
        <v>2.6534915332365592E-4</v>
      </c>
      <c r="H13" s="42"/>
      <c r="I13" s="42">
        <f t="shared" si="0"/>
        <v>2.7993814010009627E-4</v>
      </c>
      <c r="J13" s="42">
        <f t="shared" si="1"/>
        <v>1.4588986776440348E-5</v>
      </c>
      <c r="K13" s="42">
        <f t="shared" si="7"/>
        <v>1.4588986776440348E-5</v>
      </c>
      <c r="L13" s="59">
        <f t="shared" si="2"/>
        <v>5.498034040698685E-2</v>
      </c>
      <c r="M13" s="42"/>
      <c r="N13" s="42"/>
      <c r="O13" s="42"/>
      <c r="P13" s="59">
        <f t="shared" si="3"/>
        <v>0.94788496211618811</v>
      </c>
      <c r="Q13" s="42"/>
      <c r="R13" s="42"/>
      <c r="S13" s="42"/>
      <c r="T13" s="60">
        <f t="shared" si="4"/>
        <v>5.498034040698685</v>
      </c>
      <c r="U13" s="42"/>
      <c r="AB13">
        <f t="shared" si="5"/>
        <v>420.28493185441863</v>
      </c>
      <c r="AC13">
        <f t="shared" si="5"/>
        <v>132.65223426311809</v>
      </c>
      <c r="AD13">
        <f t="shared" si="6"/>
        <v>40.904959965028176</v>
      </c>
    </row>
    <row r="14" spans="1:32" x14ac:dyDescent="0.25">
      <c r="A14" s="57">
        <v>44141</v>
      </c>
      <c r="B14" s="42">
        <v>1.2627107622100973E-7</v>
      </c>
      <c r="C14" s="42">
        <v>3.0671831803142315E-6</v>
      </c>
      <c r="D14" s="42">
        <v>9.7304515228905132E-6</v>
      </c>
      <c r="E14" s="42">
        <v>3.1663189891223471E-5</v>
      </c>
      <c r="F14" s="42">
        <v>9.530284318822431E-5</v>
      </c>
      <c r="G14" s="42">
        <v>3.8656622586825463E-4</v>
      </c>
      <c r="H14" s="42"/>
      <c r="I14" s="42">
        <f t="shared" si="0"/>
        <v>3.865655960793795E-4</v>
      </c>
      <c r="J14" s="42">
        <f t="shared" si="1"/>
        <v>-6.2978887513040482E-10</v>
      </c>
      <c r="K14" s="42">
        <f t="shared" si="7"/>
        <v>6.2978887513040482E-10</v>
      </c>
      <c r="L14" s="59">
        <f t="shared" si="2"/>
        <v>1.6291875311037719E-6</v>
      </c>
      <c r="M14" s="42"/>
      <c r="N14" s="42"/>
      <c r="O14" s="42"/>
      <c r="P14" s="59">
        <f t="shared" si="3"/>
        <v>1.0000016291901854</v>
      </c>
      <c r="Q14" s="42"/>
      <c r="R14" s="42"/>
      <c r="S14" s="42"/>
      <c r="T14" s="60">
        <f t="shared" si="4"/>
        <v>-1.6291875311037719E-4</v>
      </c>
      <c r="U14" s="42"/>
      <c r="AB14">
        <f t="shared" si="5"/>
        <v>3061.3996287768664</v>
      </c>
      <c r="AC14">
        <f t="shared" si="5"/>
        <v>126.03297655950601</v>
      </c>
      <c r="AD14">
        <f t="shared" si="6"/>
        <v>39.727470504207581</v>
      </c>
    </row>
    <row r="15" spans="1:32" x14ac:dyDescent="0.25">
      <c r="A15" s="57">
        <v>44148</v>
      </c>
      <c r="B15" s="42">
        <v>7.5762645732605845E-7</v>
      </c>
      <c r="C15" s="42">
        <v>3.7339621325564558E-6</v>
      </c>
      <c r="D15" s="42">
        <v>1.1726441578868055E-5</v>
      </c>
      <c r="E15" s="42">
        <v>4.2442148152065504E-5</v>
      </c>
      <c r="F15" s="42">
        <v>1.2116791545225178E-4</v>
      </c>
      <c r="G15" s="42">
        <v>4.8951771213900973E-4</v>
      </c>
      <c r="H15" s="42"/>
      <c r="I15" s="42">
        <f t="shared" si="0"/>
        <v>4.9045629756798209E-4</v>
      </c>
      <c r="J15" s="42">
        <f t="shared" si="1"/>
        <v>9.3858542897235896E-7</v>
      </c>
      <c r="K15" s="42">
        <f t="shared" si="7"/>
        <v>9.3858542897235896E-7</v>
      </c>
      <c r="L15" s="59">
        <f t="shared" si="2"/>
        <v>1.9173676573848387E-3</v>
      </c>
      <c r="M15" s="42"/>
      <c r="N15" s="42"/>
      <c r="O15" s="42"/>
      <c r="P15" s="59">
        <f t="shared" si="3"/>
        <v>0.99808630160602174</v>
      </c>
      <c r="Q15" s="42"/>
      <c r="R15" s="42"/>
      <c r="S15" s="42"/>
      <c r="T15" s="60">
        <f t="shared" si="4"/>
        <v>0.19173676573848386</v>
      </c>
      <c r="U15" s="42"/>
      <c r="AB15">
        <f t="shared" si="5"/>
        <v>646.12013929225384</v>
      </c>
      <c r="AC15">
        <f t="shared" si="5"/>
        <v>131.0987350061479</v>
      </c>
      <c r="AD15">
        <f t="shared" si="6"/>
        <v>41.744778997676342</v>
      </c>
    </row>
    <row r="16" spans="1:32" x14ac:dyDescent="0.25">
      <c r="A16" s="57">
        <v>44155</v>
      </c>
      <c r="B16" s="42">
        <v>1.2627107622100975E-6</v>
      </c>
      <c r="C16" s="42">
        <v>3.7339621325564558E-6</v>
      </c>
      <c r="D16" s="42">
        <v>1.1476942821870861E-5</v>
      </c>
      <c r="E16" s="42">
        <v>4.3789517934670755E-5</v>
      </c>
      <c r="F16" s="42">
        <v>1.3688592090500693E-4</v>
      </c>
      <c r="G16" s="42">
        <v>5.3700823645100326E-4</v>
      </c>
      <c r="H16" s="42"/>
      <c r="I16" s="42">
        <f t="shared" si="0"/>
        <v>5.0119380066302789E-4</v>
      </c>
      <c r="J16" s="42">
        <f t="shared" si="1"/>
        <v>-3.5814435787975374E-5</v>
      </c>
      <c r="K16" s="42">
        <f t="shared" si="7"/>
        <v>3.5814435787975374E-5</v>
      </c>
      <c r="L16" s="59">
        <f t="shared" si="2"/>
        <v>6.6692526030265251E-2</v>
      </c>
      <c r="M16" s="42"/>
      <c r="N16" s="42"/>
      <c r="O16" s="42"/>
      <c r="P16" s="59">
        <f t="shared" si="3"/>
        <v>1.0714582577450011</v>
      </c>
      <c r="Q16" s="42"/>
      <c r="R16" s="42"/>
      <c r="S16" s="42"/>
      <c r="T16" s="60">
        <f t="shared" si="4"/>
        <v>-6.6692526030265249</v>
      </c>
      <c r="U16" s="42"/>
      <c r="AB16">
        <f t="shared" si="5"/>
        <v>425.28206183266263</v>
      </c>
      <c r="AC16">
        <f t="shared" si="5"/>
        <v>143.81726899928168</v>
      </c>
      <c r="AD16">
        <f t="shared" si="6"/>
        <v>46.790181391133331</v>
      </c>
    </row>
    <row r="17" spans="1:30" x14ac:dyDescent="0.25">
      <c r="A17" s="57">
        <v>44162</v>
      </c>
      <c r="B17" s="42">
        <v>1.5152529146521169E-6</v>
      </c>
      <c r="C17" s="42">
        <v>3.8673179230049011E-6</v>
      </c>
      <c r="D17" s="42">
        <v>1.4221429148839981E-5</v>
      </c>
      <c r="E17" s="42">
        <v>4.3957939157496413E-5</v>
      </c>
      <c r="F17" s="42">
        <v>1.5021638122569804E-4</v>
      </c>
      <c r="G17" s="42">
        <v>6.1903732389899195E-4</v>
      </c>
      <c r="H17" s="42"/>
      <c r="I17" s="42">
        <f t="shared" si="0"/>
        <v>6.1903730465678289E-4</v>
      </c>
      <c r="J17" s="42">
        <f t="shared" si="1"/>
        <v>-1.924220906310975E-11</v>
      </c>
      <c r="K17" s="42">
        <f t="shared" si="7"/>
        <v>1.924220906310975E-11</v>
      </c>
      <c r="L17" s="59">
        <f t="shared" si="2"/>
        <v>3.1084085434321067E-8</v>
      </c>
      <c r="M17" s="42"/>
      <c r="N17" s="42"/>
      <c r="O17" s="42"/>
      <c r="P17" s="59">
        <f t="shared" si="3"/>
        <v>1.0000000310840864</v>
      </c>
      <c r="Q17" s="42"/>
      <c r="R17" s="42"/>
      <c r="S17" s="42"/>
      <c r="T17" s="60">
        <f t="shared" si="4"/>
        <v>-3.1084085434321066E-6</v>
      </c>
      <c r="U17" s="42"/>
      <c r="AB17">
        <f t="shared" si="5"/>
        <v>408.53729295819579</v>
      </c>
      <c r="AC17">
        <f t="shared" si="5"/>
        <v>160.0688994862881</v>
      </c>
      <c r="AD17">
        <f t="shared" si="6"/>
        <v>43.528489114575791</v>
      </c>
    </row>
    <row r="18" spans="1:30" x14ac:dyDescent="0.25">
      <c r="A18" s="57">
        <v>44169</v>
      </c>
      <c r="B18" s="42">
        <v>1.5152529146521169E-6</v>
      </c>
      <c r="C18" s="42">
        <v>4.4007410847986805E-6</v>
      </c>
      <c r="D18" s="42">
        <v>1.2849185985355421E-5</v>
      </c>
      <c r="E18" s="42">
        <v>4.6315836277055607E-5</v>
      </c>
      <c r="F18" s="42">
        <v>1.3967139022574837E-4</v>
      </c>
      <c r="G18" s="42">
        <v>5.6656527605776844E-4</v>
      </c>
      <c r="H18" s="42"/>
      <c r="I18" s="42">
        <f t="shared" si="0"/>
        <v>5.6524503174771538E-4</v>
      </c>
      <c r="J18" s="42">
        <f t="shared" si="1"/>
        <v>-1.3202443100530578E-6</v>
      </c>
      <c r="K18" s="42">
        <f t="shared" si="7"/>
        <v>1.3202443100530578E-6</v>
      </c>
      <c r="L18" s="59">
        <f t="shared" si="2"/>
        <v>2.3302598409127395E-3</v>
      </c>
      <c r="M18" s="42"/>
      <c r="N18" s="42"/>
      <c r="O18" s="42"/>
      <c r="P18" s="59">
        <f t="shared" si="3"/>
        <v>1.0023357026349633</v>
      </c>
      <c r="Q18" s="42"/>
      <c r="R18" s="42"/>
      <c r="S18" s="42"/>
      <c r="T18" s="60">
        <f t="shared" si="4"/>
        <v>-0.23302598409127395</v>
      </c>
      <c r="U18" s="42"/>
      <c r="AB18">
        <f t="shared" si="5"/>
        <v>373.9080588984346</v>
      </c>
      <c r="AC18">
        <f t="shared" si="5"/>
        <v>128.74315146938187</v>
      </c>
      <c r="AD18">
        <f t="shared" si="6"/>
        <v>44.093476170669398</v>
      </c>
    </row>
    <row r="19" spans="1:30" x14ac:dyDescent="0.25">
      <c r="L19" s="33"/>
      <c r="AA19" t="s">
        <v>103</v>
      </c>
      <c r="AB19">
        <f>AVERAGEIF(AB11:AB18, "&gt;=0")</f>
        <v>740.19987802739627</v>
      </c>
      <c r="AC19">
        <f>AVERAGEIF(AC11:AC18, "&gt;=0")</f>
        <v>131.29692131140121</v>
      </c>
      <c r="AD19">
        <f>AVERAGEIF(AD11:AD18, "&gt;=0")</f>
        <v>43.422050957263885</v>
      </c>
    </row>
    <row r="20" spans="1:30" x14ac:dyDescent="0.25">
      <c r="A20" t="s">
        <v>104</v>
      </c>
      <c r="K20">
        <f>AVERAGE(K11:K18)</f>
        <v>1.0992010684042666E-5</v>
      </c>
      <c r="L20" s="58">
        <f>AVERAGE(L11:L18)</f>
        <v>4.3131215744611616E-2</v>
      </c>
    </row>
    <row r="22" spans="1:30" x14ac:dyDescent="0.25">
      <c r="A22" s="45" t="s">
        <v>105</v>
      </c>
    </row>
    <row r="23" spans="1:30" x14ac:dyDescent="0.25">
      <c r="B23" s="30" t="s">
        <v>98</v>
      </c>
    </row>
    <row r="24" spans="1:30" x14ac:dyDescent="0.25">
      <c r="B24" s="30" t="s">
        <v>75</v>
      </c>
      <c r="C24" s="30" t="s">
        <v>68</v>
      </c>
      <c r="D24" s="30" t="s">
        <v>69</v>
      </c>
      <c r="E24" s="30" t="s">
        <v>70</v>
      </c>
      <c r="F24" s="30" t="s">
        <v>71</v>
      </c>
      <c r="G24" s="30" t="s">
        <v>83</v>
      </c>
      <c r="H24" s="30"/>
      <c r="I24" s="30" t="s">
        <v>44</v>
      </c>
      <c r="J24" s="30" t="s">
        <v>48</v>
      </c>
      <c r="K24" s="30" t="s">
        <v>45</v>
      </c>
      <c r="L24" s="30" t="s">
        <v>59</v>
      </c>
      <c r="P24" s="30" t="s">
        <v>100</v>
      </c>
      <c r="T24" s="30" t="s">
        <v>106</v>
      </c>
      <c r="U24" s="30" t="s">
        <v>107</v>
      </c>
      <c r="V24" s="30" t="s">
        <v>108</v>
      </c>
      <c r="W24" s="30" t="s">
        <v>109</v>
      </c>
    </row>
    <row r="25" spans="1:30" x14ac:dyDescent="0.25">
      <c r="A25" s="6">
        <v>44176</v>
      </c>
      <c r="B25">
        <v>1.0101686097680779E-6</v>
      </c>
      <c r="C25">
        <v>4.0006737134533459E-6</v>
      </c>
      <c r="D25">
        <v>1.2724436606856824E-5</v>
      </c>
      <c r="E25">
        <v>4.7157942391183891E-5</v>
      </c>
      <c r="F25">
        <v>1.3091705807484675E-4</v>
      </c>
      <c r="G25">
        <v>5.5560592429346222E-4</v>
      </c>
      <c r="I25">
        <f>(B25*B$4+C25*C$4+D25*D$4+E25*E$4)</f>
        <v>5.3983690876837839E-4</v>
      </c>
      <c r="J25">
        <f>I25-G25</f>
        <v>-1.5769015525083827E-5</v>
      </c>
      <c r="K25">
        <f t="shared" ref="K25:K28" si="8">ABS(J25)</f>
        <v>1.5769015525083827E-5</v>
      </c>
      <c r="L25" s="33">
        <f>K25/G25</f>
        <v>2.8381654758517089E-2</v>
      </c>
      <c r="P25" s="33">
        <f>G25/I25</f>
        <v>1.0292107028418274</v>
      </c>
      <c r="T25">
        <f>I25-1.96*I25*$U$11/100</f>
        <v>4.6831498295026237E-4</v>
      </c>
      <c r="U25">
        <f>I25+1.96*I25*$U$11/100</f>
        <v>6.1135883458649442E-4</v>
      </c>
      <c r="V25" s="33">
        <f>G25/T25</f>
        <v>1.1863936549569474</v>
      </c>
      <c r="W25" s="33">
        <f>G25/U25</f>
        <v>0.908804932326296</v>
      </c>
    </row>
    <row r="26" spans="1:30" x14ac:dyDescent="0.25">
      <c r="A26" s="6">
        <v>44183</v>
      </c>
      <c r="B26">
        <v>8.8389753354706816E-7</v>
      </c>
      <c r="C26">
        <v>4.6674526656955694E-6</v>
      </c>
      <c r="D26">
        <v>1.4720426662834366E-5</v>
      </c>
      <c r="E26">
        <v>4.98526819563944E-5</v>
      </c>
      <c r="F26">
        <v>1.2733574037675064E-4</v>
      </c>
      <c r="G26">
        <v>6.2733986311437541E-4</v>
      </c>
      <c r="I26">
        <f>(B26*B$4+C26*C$4+D26*D$4+E26*E$4)</f>
        <v>6.1295073573012116E-4</v>
      </c>
      <c r="J26">
        <f>I26-G26</f>
        <v>-1.4389127384254255E-5</v>
      </c>
      <c r="K26">
        <f t="shared" si="8"/>
        <v>1.4389127384254255E-5</v>
      </c>
      <c r="L26" s="33">
        <f>K26/G26</f>
        <v>2.2936733707341114E-2</v>
      </c>
      <c r="P26" s="33">
        <f>G26/I26</f>
        <v>1.0234751776047948</v>
      </c>
      <c r="T26">
        <f>I26-1.96*I26*$U$11/100</f>
        <v>5.3174210338397855E-4</v>
      </c>
      <c r="U26">
        <f>I26+1.96*I26*$U$11/100</f>
        <v>6.9415936807626377E-4</v>
      </c>
      <c r="V26" s="33">
        <f>G26/T26</f>
        <v>1.1797821897532992</v>
      </c>
      <c r="W26" s="33">
        <f>G26/U26</f>
        <v>0.90374039732825839</v>
      </c>
    </row>
    <row r="27" spans="1:30" x14ac:dyDescent="0.25">
      <c r="A27" s="6">
        <v>44190</v>
      </c>
      <c r="B27">
        <v>1.0101686097680779E-6</v>
      </c>
      <c r="C27">
        <v>4.4007410847986805E-6</v>
      </c>
      <c r="D27">
        <v>1.2973935363854018E-5</v>
      </c>
      <c r="E27">
        <v>4.4968466494450355E-5</v>
      </c>
      <c r="F27">
        <v>1.3370252739558817E-4</v>
      </c>
      <c r="G27">
        <v>6.0674956586022441E-4</v>
      </c>
      <c r="I27">
        <f>(B27*B$4+C27*C$4+D27*D$4+E27*E$4)</f>
        <v>5.4961732202457256E-4</v>
      </c>
      <c r="J27">
        <f>I27-G27</f>
        <v>-5.7132243835651859E-5</v>
      </c>
      <c r="K27">
        <f t="shared" si="8"/>
        <v>5.7132243835651859E-5</v>
      </c>
      <c r="L27" s="33">
        <f>K27/G27</f>
        <v>9.4161161458190965E-2</v>
      </c>
      <c r="P27" s="33">
        <f>G27/I27</f>
        <v>1.103949132507686</v>
      </c>
      <c r="T27">
        <f>I27-1.96*I27*$U$11/100</f>
        <v>4.7679960857130584E-4</v>
      </c>
      <c r="U27">
        <f>I27+1.96*I27*$U$11/100</f>
        <v>6.2243503547783927E-4</v>
      </c>
      <c r="V27" s="33">
        <f>G27/T27</f>
        <v>1.2725462751076995</v>
      </c>
      <c r="W27" s="33">
        <f>G27/U27</f>
        <v>0.97479982853861491</v>
      </c>
    </row>
    <row r="28" spans="1:30" x14ac:dyDescent="0.25">
      <c r="A28" s="6">
        <v>44197</v>
      </c>
      <c r="B28">
        <v>1.1364396859890877E-6</v>
      </c>
      <c r="C28">
        <v>4.2673852943502357E-6</v>
      </c>
      <c r="D28">
        <v>1.621741920481752E-5</v>
      </c>
      <c r="E28">
        <v>5.0357945624871368E-5</v>
      </c>
      <c r="F28">
        <v>1.4086516279178041E-4</v>
      </c>
      <c r="G28">
        <v>6.5091907448606447E-4</v>
      </c>
      <c r="I28">
        <f>(B28*B$4+C28*C$4+D28*D$4+E28*E$4)</f>
        <v>6.8189217344290557E-4</v>
      </c>
      <c r="J28">
        <f>I28-G28</f>
        <v>3.0973098956841097E-5</v>
      </c>
      <c r="K28">
        <f t="shared" si="8"/>
        <v>3.0973098956841097E-5</v>
      </c>
      <c r="L28" s="33">
        <f>K28/G28</f>
        <v>4.7583640072763299E-2</v>
      </c>
      <c r="P28" s="33">
        <f>G28/I28</f>
        <v>0.9545777174704082</v>
      </c>
      <c r="T28">
        <f>I28-1.96*I28*$U$11/100</f>
        <v>5.9154962617950107E-4</v>
      </c>
      <c r="U28">
        <f>I28+1.96*I28*$U$11/100</f>
        <v>7.7223472070631007E-4</v>
      </c>
      <c r="V28" s="33">
        <f>G28/T28</f>
        <v>1.1003625827472812</v>
      </c>
      <c r="W28" s="33">
        <f>G28/U28</f>
        <v>0.84290314464326788</v>
      </c>
    </row>
    <row r="29" spans="1:30" x14ac:dyDescent="0.25">
      <c r="L29" s="33"/>
    </row>
    <row r="30" spans="1:30" x14ac:dyDescent="0.25">
      <c r="A30" t="s">
        <v>104</v>
      </c>
      <c r="K30">
        <f>SUM(K25:K28)/COUNT(K25:K28)</f>
        <v>2.956587142545776E-5</v>
      </c>
      <c r="L30" s="34">
        <f>AVERAGE(L25:L28)</f>
        <v>4.8265797499203116E-2</v>
      </c>
    </row>
    <row r="32" spans="1:30" x14ac:dyDescent="0.25">
      <c r="A32" s="45" t="s">
        <v>49</v>
      </c>
      <c r="B32" s="30"/>
    </row>
    <row r="33" spans="1:23" x14ac:dyDescent="0.25">
      <c r="B33" s="30" t="s">
        <v>75</v>
      </c>
      <c r="C33" s="30" t="s">
        <v>68</v>
      </c>
      <c r="D33" s="30" t="s">
        <v>69</v>
      </c>
      <c r="E33" s="30" t="s">
        <v>70</v>
      </c>
      <c r="F33" s="30" t="s">
        <v>71</v>
      </c>
      <c r="G33" s="30" t="s">
        <v>83</v>
      </c>
      <c r="H33" s="30"/>
      <c r="I33" s="30" t="s">
        <v>44</v>
      </c>
      <c r="J33" s="30" t="s">
        <v>48</v>
      </c>
      <c r="K33" s="30"/>
      <c r="P33" s="30" t="s">
        <v>100</v>
      </c>
      <c r="T33" s="30" t="s">
        <v>106</v>
      </c>
      <c r="U33" s="30" t="s">
        <v>107</v>
      </c>
      <c r="V33" s="30" t="s">
        <v>108</v>
      </c>
      <c r="W33" s="30" t="s">
        <v>109</v>
      </c>
    </row>
    <row r="34" spans="1:23" x14ac:dyDescent="0.25">
      <c r="A34" s="6">
        <v>44204</v>
      </c>
      <c r="B34">
        <v>3.409319057967263E-6</v>
      </c>
      <c r="C34">
        <v>1.0535107445427143E-5</v>
      </c>
      <c r="D34">
        <v>3.530407411510276E-5</v>
      </c>
      <c r="E34">
        <v>1.0458957937473284E-4</v>
      </c>
      <c r="F34">
        <v>2.7854693207414206E-4</v>
      </c>
      <c r="G34">
        <v>1.2071892019167574E-3</v>
      </c>
      <c r="I34">
        <f>(B34*B$4+C34*C$4+D34*D$4+E34*E$4)</f>
        <v>1.5224244111223331E-3</v>
      </c>
      <c r="J34">
        <f>I34-G34</f>
        <v>3.1523520920557569E-4</v>
      </c>
      <c r="P34" s="33">
        <f>G34/I34</f>
        <v>0.79293867931795448</v>
      </c>
      <c r="Q34" s="33"/>
      <c r="T34">
        <f>I34-1.96*I34*$U$11/100</f>
        <v>1.3207214078126812E-3</v>
      </c>
      <c r="U34">
        <f>I34+1.96*I34*$U$11/100</f>
        <v>1.724127414431985E-3</v>
      </c>
      <c r="V34" s="33">
        <f>G34/T34</f>
        <v>0.91403773329914395</v>
      </c>
      <c r="W34" s="33">
        <f>G34/U34</f>
        <v>0.7001740079137172</v>
      </c>
    </row>
    <row r="35" spans="1:23" x14ac:dyDescent="0.25">
      <c r="A35" s="6">
        <v>44211</v>
      </c>
      <c r="B35">
        <v>4.9245719726193799E-6</v>
      </c>
      <c r="C35">
        <v>1.5869339063364936E-5</v>
      </c>
      <c r="D35">
        <v>4.3288034339012925E-5</v>
      </c>
      <c r="E35">
        <v>1.285053930159761E-4</v>
      </c>
      <c r="F35">
        <v>3.3067500079087431E-4</v>
      </c>
      <c r="G35">
        <v>1.4303614560262651E-3</v>
      </c>
      <c r="I35">
        <f>(B35*B$4+C35*C$4+D35*D$4+E35*E$4)</f>
        <v>1.896951384374264E-3</v>
      </c>
      <c r="J35">
        <f>I35-G35</f>
        <v>4.6658992834799884E-4</v>
      </c>
      <c r="P35" s="33">
        <f>G35/I35</f>
        <v>0.75403168885010197</v>
      </c>
      <c r="Q35" s="33"/>
      <c r="T35">
        <f>I35-1.96*I35*$U$11/100</f>
        <v>1.6456280421016435E-3</v>
      </c>
      <c r="U35">
        <f>I35+1.96*I35*$U$11/100</f>
        <v>2.1482747266468845E-3</v>
      </c>
      <c r="V35" s="33">
        <f>G35/T35</f>
        <v>0.8691887956646267</v>
      </c>
      <c r="W35" s="33">
        <f>G35/U35</f>
        <v>0.66581868616907858</v>
      </c>
    </row>
    <row r="36" spans="1:23" x14ac:dyDescent="0.25">
      <c r="A36" s="6">
        <v>44218</v>
      </c>
      <c r="B36">
        <v>4.4194876677353407E-6</v>
      </c>
      <c r="C36">
        <v>1.8003031710540054E-5</v>
      </c>
      <c r="D36">
        <v>4.8777006992951164E-5</v>
      </c>
      <c r="E36">
        <v>1.5124225809743977E-4</v>
      </c>
      <c r="F36">
        <v>3.8121137275289724E-4</v>
      </c>
      <c r="G36">
        <v>1.6721313979782321E-3</v>
      </c>
      <c r="I36">
        <f>(B36*B$4+C36*C$4+D36*D$4+E36*E$4)</f>
        <v>2.0916025596592939E-3</v>
      </c>
      <c r="J36">
        <f>I36-G36</f>
        <v>4.194711616810618E-4</v>
      </c>
      <c r="P36" s="33">
        <f>G36/I36</f>
        <v>0.7994498717053633</v>
      </c>
      <c r="Q36" s="33"/>
      <c r="T36">
        <f>I36-1.96*I36*$U$11/100</f>
        <v>1.8144902676260738E-3</v>
      </c>
      <c r="U36">
        <f>I36+1.96*I36*$U$11/100</f>
        <v>2.3687148516925139E-3</v>
      </c>
      <c r="V36" s="33">
        <f>G36/T36</f>
        <v>0.92154332696747276</v>
      </c>
      <c r="W36" s="33">
        <f>G36/U36</f>
        <v>0.70592346596022171</v>
      </c>
    </row>
    <row r="37" spans="1:23" x14ac:dyDescent="0.25">
      <c r="A37" s="6">
        <v>44225</v>
      </c>
      <c r="B37">
        <v>6.3135538110504868E-6</v>
      </c>
      <c r="C37">
        <v>1.6536118015607163E-5</v>
      </c>
      <c r="D37">
        <v>5.389173151139361E-5</v>
      </c>
      <c r="E37">
        <v>1.4602120018984441E-4</v>
      </c>
      <c r="F37">
        <v>3.6827883662088351E-4</v>
      </c>
      <c r="G37">
        <v>1.6950464062126904E-3</v>
      </c>
      <c r="I37">
        <f>(B37*B$4+C37*C$4+D37*D$4+E37*E$4)</f>
        <v>2.369043217728422E-3</v>
      </c>
      <c r="J37">
        <f>I37-G37</f>
        <v>6.7399681151573162E-4</v>
      </c>
      <c r="P37" s="33">
        <f>G37/I37</f>
        <v>0.7154983047704806</v>
      </c>
      <c r="Q37" s="33"/>
      <c r="T37">
        <f>I37-1.96*I37*$U$11/100</f>
        <v>2.0551733608769295E-3</v>
      </c>
      <c r="U37">
        <f>I37+1.96*I37*$U$11/100</f>
        <v>2.6829130745799146E-3</v>
      </c>
      <c r="V37" s="33">
        <f>G37/T37</f>
        <v>0.82477052227332537</v>
      </c>
      <c r="W37" s="33">
        <f>G37/U37</f>
        <v>0.63179326317834483</v>
      </c>
    </row>
    <row r="38" spans="1:23" x14ac:dyDescent="0.25">
      <c r="A38" s="6">
        <v>44232</v>
      </c>
      <c r="B38">
        <v>5.05084304884039E-6</v>
      </c>
      <c r="C38">
        <v>1.8003031710540054E-5</v>
      </c>
      <c r="D38">
        <v>4.5284024394990465E-5</v>
      </c>
      <c r="E38">
        <v>1.3507382070617672E-4</v>
      </c>
      <c r="F38">
        <v>3.1993104769658596E-4</v>
      </c>
      <c r="G38">
        <v>1.4472986360256476E-3</v>
      </c>
      <c r="I38">
        <f>(B38*B$4+C38*C$4+D38*D$4+E38*E$4)</f>
        <v>1.9803241695116264E-3</v>
      </c>
      <c r="J38">
        <f>I38-G38</f>
        <v>5.3302553348597882E-4</v>
      </c>
      <c r="P38" s="33">
        <f>G38/I38</f>
        <v>0.73083925263739535</v>
      </c>
      <c r="Q38" s="33"/>
      <c r="T38">
        <f>I38-1.96*I38*$U$11/100</f>
        <v>1.7179549316046214E-3</v>
      </c>
      <c r="U38">
        <f>I38+1.96*I38*$U$11/100</f>
        <v>2.2426934074186314E-3</v>
      </c>
      <c r="V38" s="33">
        <f>G38/T38</f>
        <v>0.84245436792327677</v>
      </c>
      <c r="W38" s="33">
        <f>G38/U38</f>
        <v>0.64533949724831385</v>
      </c>
    </row>
    <row r="39" spans="1:23" x14ac:dyDescent="0.25">
      <c r="A39" s="6"/>
      <c r="P39" s="33"/>
      <c r="V39" s="33"/>
      <c r="W39" s="33"/>
    </row>
    <row r="49" spans="1:4" x14ac:dyDescent="0.25">
      <c r="A49" s="56" t="s">
        <v>110</v>
      </c>
    </row>
    <row r="50" spans="1:4" x14ac:dyDescent="0.25">
      <c r="A50" t="s">
        <v>47</v>
      </c>
      <c r="B50" t="s">
        <v>111</v>
      </c>
    </row>
    <row r="51" spans="1:4" x14ac:dyDescent="0.25">
      <c r="A51" t="s">
        <v>112</v>
      </c>
      <c r="B51" t="s">
        <v>116</v>
      </c>
    </row>
    <row r="53" spans="1:4" x14ac:dyDescent="0.25">
      <c r="B53" s="30" t="s">
        <v>100</v>
      </c>
      <c r="C53" s="30" t="s">
        <v>113</v>
      </c>
      <c r="D53" s="30" t="s">
        <v>114</v>
      </c>
    </row>
    <row r="54" spans="1:4" x14ac:dyDescent="0.25">
      <c r="A54" s="31"/>
      <c r="B54" s="33"/>
    </row>
    <row r="55" spans="1:4" x14ac:dyDescent="0.25">
      <c r="A55" s="31"/>
      <c r="B55" s="33"/>
    </row>
    <row r="56" spans="1:4" x14ac:dyDescent="0.25">
      <c r="A56" s="31">
        <f>A11</f>
        <v>44120</v>
      </c>
      <c r="B56" s="33">
        <f t="shared" ref="B56:B63" si="9">P11</f>
        <v>1.1024792845086395</v>
      </c>
    </row>
    <row r="57" spans="1:4" x14ac:dyDescent="0.25">
      <c r="A57" s="31">
        <f t="shared" ref="A57:A63" si="10">A12</f>
        <v>44127</v>
      </c>
      <c r="B57" s="33">
        <f t="shared" si="9"/>
        <v>0.88796217745168993</v>
      </c>
    </row>
    <row r="58" spans="1:4" x14ac:dyDescent="0.25">
      <c r="A58" s="31">
        <f t="shared" si="10"/>
        <v>44134</v>
      </c>
      <c r="B58" s="33">
        <f t="shared" si="9"/>
        <v>0.94788496211618811</v>
      </c>
    </row>
    <row r="59" spans="1:4" x14ac:dyDescent="0.25">
      <c r="A59" s="31">
        <f t="shared" si="10"/>
        <v>44141</v>
      </c>
      <c r="B59" s="33">
        <f t="shared" si="9"/>
        <v>1.0000016291901854</v>
      </c>
    </row>
    <row r="60" spans="1:4" x14ac:dyDescent="0.25">
      <c r="A60" s="31">
        <f t="shared" si="10"/>
        <v>44148</v>
      </c>
      <c r="B60" s="33">
        <f t="shared" si="9"/>
        <v>0.99808630160602174</v>
      </c>
    </row>
    <row r="61" spans="1:4" x14ac:dyDescent="0.25">
      <c r="A61" s="31">
        <f t="shared" si="10"/>
        <v>44155</v>
      </c>
      <c r="B61" s="33">
        <f t="shared" si="9"/>
        <v>1.0714582577450011</v>
      </c>
    </row>
    <row r="62" spans="1:4" x14ac:dyDescent="0.25">
      <c r="A62" s="31">
        <f t="shared" si="10"/>
        <v>44162</v>
      </c>
      <c r="B62" s="33">
        <f t="shared" si="9"/>
        <v>1.0000000310840864</v>
      </c>
    </row>
    <row r="63" spans="1:4" x14ac:dyDescent="0.25">
      <c r="A63" s="31">
        <f t="shared" si="10"/>
        <v>44169</v>
      </c>
      <c r="B63" s="33">
        <f t="shared" si="9"/>
        <v>1.0023357026349633</v>
      </c>
    </row>
    <row r="64" spans="1:4" x14ac:dyDescent="0.25">
      <c r="A64" s="31">
        <f>A25</f>
        <v>44176</v>
      </c>
      <c r="B64" s="33">
        <f>P25</f>
        <v>1.0292107028418274</v>
      </c>
      <c r="C64" s="43">
        <f>W25</f>
        <v>0.908804932326296</v>
      </c>
      <c r="D64" s="43">
        <f>V25</f>
        <v>1.1863936549569474</v>
      </c>
    </row>
    <row r="65" spans="1:7" x14ac:dyDescent="0.25">
      <c r="A65" s="31">
        <f t="shared" ref="A65:A67" si="11">A26</f>
        <v>44183</v>
      </c>
      <c r="B65" s="33">
        <f t="shared" ref="B65:B67" si="12">P26</f>
        <v>1.0234751776047948</v>
      </c>
      <c r="C65" s="43">
        <f t="shared" ref="C65:C67" si="13">W26</f>
        <v>0.90374039732825839</v>
      </c>
      <c r="D65" s="43">
        <f t="shared" ref="D65:D67" si="14">V26</f>
        <v>1.1797821897532992</v>
      </c>
    </row>
    <row r="66" spans="1:7" x14ac:dyDescent="0.25">
      <c r="A66" s="31">
        <f t="shared" si="11"/>
        <v>44190</v>
      </c>
      <c r="B66" s="33">
        <f t="shared" si="12"/>
        <v>1.103949132507686</v>
      </c>
      <c r="C66" s="43">
        <f t="shared" si="13"/>
        <v>0.97479982853861491</v>
      </c>
      <c r="D66" s="43">
        <f t="shared" si="14"/>
        <v>1.2725462751076995</v>
      </c>
    </row>
    <row r="67" spans="1:7" x14ac:dyDescent="0.25">
      <c r="A67" s="31">
        <f t="shared" si="11"/>
        <v>44197</v>
      </c>
      <c r="B67" s="33">
        <f t="shared" si="12"/>
        <v>0.9545777174704082</v>
      </c>
      <c r="C67" s="43">
        <f t="shared" si="13"/>
        <v>0.84290314464326788</v>
      </c>
      <c r="D67" s="43">
        <f t="shared" si="14"/>
        <v>1.1003625827472812</v>
      </c>
    </row>
    <row r="68" spans="1:7" x14ac:dyDescent="0.25">
      <c r="A68" s="31">
        <f>A34</f>
        <v>44204</v>
      </c>
      <c r="B68" s="33">
        <f>P34</f>
        <v>0.79293867931795448</v>
      </c>
      <c r="C68" s="43">
        <f>W34</f>
        <v>0.7001740079137172</v>
      </c>
      <c r="D68" s="43">
        <f>V34</f>
        <v>0.91403773329914395</v>
      </c>
    </row>
    <row r="69" spans="1:7" x14ac:dyDescent="0.25">
      <c r="A69" s="31">
        <f t="shared" ref="A69:A72" si="15">A35</f>
        <v>44211</v>
      </c>
      <c r="B69" s="33">
        <f t="shared" ref="B69:B72" si="16">P35</f>
        <v>0.75403168885010197</v>
      </c>
      <c r="C69" s="43">
        <f t="shared" ref="C69:C72" si="17">W35</f>
        <v>0.66581868616907858</v>
      </c>
      <c r="D69" s="43">
        <f t="shared" ref="D69:D72" si="18">V35</f>
        <v>0.8691887956646267</v>
      </c>
    </row>
    <row r="70" spans="1:7" x14ac:dyDescent="0.25">
      <c r="A70" s="31">
        <f t="shared" si="15"/>
        <v>44218</v>
      </c>
      <c r="B70" s="33">
        <f t="shared" si="16"/>
        <v>0.7994498717053633</v>
      </c>
      <c r="C70" s="43">
        <f t="shared" si="17"/>
        <v>0.70592346596022171</v>
      </c>
      <c r="D70" s="43">
        <f t="shared" si="18"/>
        <v>0.92154332696747276</v>
      </c>
    </row>
    <row r="71" spans="1:7" x14ac:dyDescent="0.25">
      <c r="A71" s="31">
        <f t="shared" si="15"/>
        <v>44225</v>
      </c>
      <c r="B71" s="33">
        <f t="shared" si="16"/>
        <v>0.7154983047704806</v>
      </c>
      <c r="C71" s="43">
        <f t="shared" si="17"/>
        <v>0.63179326317834483</v>
      </c>
      <c r="D71" s="43">
        <f t="shared" si="18"/>
        <v>0.82477052227332537</v>
      </c>
    </row>
    <row r="72" spans="1:7" x14ac:dyDescent="0.25">
      <c r="A72" s="31">
        <f t="shared" si="15"/>
        <v>44232</v>
      </c>
      <c r="B72" s="33">
        <f t="shared" si="16"/>
        <v>0.73083925263739535</v>
      </c>
      <c r="C72" s="43">
        <f t="shared" si="17"/>
        <v>0.64533949724831385</v>
      </c>
      <c r="D72" s="43">
        <f t="shared" si="18"/>
        <v>0.84245436792327677</v>
      </c>
    </row>
    <row r="73" spans="1:7" x14ac:dyDescent="0.25">
      <c r="A73" s="31"/>
      <c r="B73" s="33"/>
      <c r="C73" s="43"/>
      <c r="D73" s="43"/>
    </row>
    <row r="75" spans="1:7" x14ac:dyDescent="0.25">
      <c r="G75" t="s">
        <v>115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B37F-02CA-4DCB-9C89-F13CBA85A307}">
  <sheetPr codeName="Sheet9"/>
  <dimension ref="A1:AF131"/>
  <sheetViews>
    <sheetView topLeftCell="A92" workbookViewId="0">
      <selection activeCell="B122" sqref="B122"/>
    </sheetView>
  </sheetViews>
  <sheetFormatPr defaultRowHeight="15" x14ac:dyDescent="0.25"/>
  <cols>
    <col min="1" max="1" width="21.28515625" customWidth="1"/>
    <col min="2" max="2" width="17.140625" customWidth="1"/>
    <col min="3" max="3" width="17.7109375" customWidth="1"/>
    <col min="4" max="4" width="17.85546875" customWidth="1"/>
    <col min="5" max="6" width="18.7109375" customWidth="1"/>
    <col min="7" max="7" width="10.85546875" customWidth="1"/>
    <col min="9" max="9" width="12" bestFit="1" customWidth="1"/>
    <col min="10" max="10" width="11.42578125" customWidth="1"/>
    <col min="11" max="11" width="18" customWidth="1"/>
    <col min="12" max="12" width="19.7109375" customWidth="1"/>
    <col min="13" max="13" width="12" bestFit="1" customWidth="1"/>
    <col min="20" max="20" width="12" bestFit="1" customWidth="1"/>
    <col min="21" max="21" width="12.7109375" bestFit="1" customWidth="1"/>
  </cols>
  <sheetData>
    <row r="1" spans="1:32" x14ac:dyDescent="0.25">
      <c r="A1" s="56" t="s">
        <v>119</v>
      </c>
      <c r="B1" s="40"/>
      <c r="C1" s="40"/>
      <c r="D1" s="40"/>
      <c r="E1" s="40"/>
      <c r="F1" s="40"/>
    </row>
    <row r="2" spans="1:32" x14ac:dyDescent="0.25">
      <c r="I2" t="s">
        <v>93</v>
      </c>
    </row>
    <row r="3" spans="1:32" x14ac:dyDescent="0.25">
      <c r="A3" t="s">
        <v>117</v>
      </c>
      <c r="I3" t="s">
        <v>94</v>
      </c>
    </row>
    <row r="4" spans="1:32" x14ac:dyDescent="0.25">
      <c r="A4" t="s">
        <v>57</v>
      </c>
      <c r="B4" s="39">
        <v>49.193719632441031</v>
      </c>
      <c r="C4" s="39">
        <v>0</v>
      </c>
      <c r="D4" s="39">
        <v>34.933132326017798</v>
      </c>
      <c r="E4" s="39">
        <v>0.98872962656029695</v>
      </c>
      <c r="F4" s="42">
        <v>0</v>
      </c>
      <c r="I4" t="s">
        <v>118</v>
      </c>
    </row>
    <row r="6" spans="1:32" x14ac:dyDescent="0.25">
      <c r="AB6" s="30" t="s">
        <v>96</v>
      </c>
    </row>
    <row r="7" spans="1:32" x14ac:dyDescent="0.25">
      <c r="AB7">
        <f>B4/AB19</f>
        <v>6.6460048282553585E-2</v>
      </c>
      <c r="AC7">
        <f>C4/AC19</f>
        <v>0</v>
      </c>
      <c r="AD7">
        <f>D4/AD19</f>
        <v>0.80450212635969442</v>
      </c>
      <c r="AE7">
        <f>E4/AE19</f>
        <v>8.2357586082324616E-2</v>
      </c>
      <c r="AF7" t="s">
        <v>97</v>
      </c>
    </row>
    <row r="8" spans="1:32" x14ac:dyDescent="0.25">
      <c r="A8" s="45" t="s">
        <v>53</v>
      </c>
    </row>
    <row r="9" spans="1:32" x14ac:dyDescent="0.25">
      <c r="B9" s="30" t="s">
        <v>98</v>
      </c>
      <c r="AB9" s="30" t="s">
        <v>99</v>
      </c>
    </row>
    <row r="10" spans="1:32" ht="30" x14ac:dyDescent="0.25">
      <c r="B10" s="30" t="s">
        <v>75</v>
      </c>
      <c r="C10" s="30" t="s">
        <v>68</v>
      </c>
      <c r="D10" s="30" t="s">
        <v>69</v>
      </c>
      <c r="E10" s="30" t="s">
        <v>70</v>
      </c>
      <c r="F10" s="30" t="s">
        <v>71</v>
      </c>
      <c r="G10" s="30" t="s">
        <v>83</v>
      </c>
      <c r="H10" s="30"/>
      <c r="I10" s="30" t="s">
        <v>44</v>
      </c>
      <c r="J10" s="30" t="s">
        <v>48</v>
      </c>
      <c r="K10" s="30" t="s">
        <v>45</v>
      </c>
      <c r="L10" s="48" t="s">
        <v>59</v>
      </c>
      <c r="M10" s="30" t="s">
        <v>131</v>
      </c>
      <c r="P10" s="30" t="s">
        <v>100</v>
      </c>
      <c r="T10" s="30" t="s">
        <v>101</v>
      </c>
      <c r="U10" s="30" t="s">
        <v>102</v>
      </c>
      <c r="AB10" s="30" t="s">
        <v>75</v>
      </c>
      <c r="AC10" s="30" t="s">
        <v>68</v>
      </c>
      <c r="AD10" s="30" t="s">
        <v>69</v>
      </c>
      <c r="AE10" s="30" t="s">
        <v>70</v>
      </c>
      <c r="AF10" s="30"/>
    </row>
    <row r="11" spans="1:32" x14ac:dyDescent="0.25">
      <c r="A11" s="57">
        <v>44120</v>
      </c>
      <c r="B11" s="42">
        <v>3.7881322866302923E-7</v>
      </c>
      <c r="C11" s="42">
        <v>1.0668463235875589E-6</v>
      </c>
      <c r="D11" s="42">
        <v>2.6197369484705229E-6</v>
      </c>
      <c r="E11" s="42">
        <v>1.0610537038016376E-5</v>
      </c>
      <c r="F11" s="42">
        <v>3.6211101169638465E-5</v>
      </c>
      <c r="G11" s="42">
        <v>1.3018381489721291E-4</v>
      </c>
      <c r="H11" s="42"/>
      <c r="I11" s="42">
        <f t="shared" ref="I11:I18" si="0">(B11*B$4+C11*C$4+D11*D$4+E11*E$4)</f>
        <v>1.206418015673898E-4</v>
      </c>
      <c r="J11" s="42">
        <f t="shared" ref="J11:J18" si="1">I11-G11</f>
        <v>-9.54201332982311E-6</v>
      </c>
      <c r="K11" s="42">
        <f>ABS(J11)</f>
        <v>9.54201332982311E-6</v>
      </c>
      <c r="L11" s="59">
        <f t="shared" ref="L11:L18" si="2">K11/G11</f>
        <v>7.3296464213750689E-2</v>
      </c>
      <c r="M11" s="61">
        <f>K11^2/G11</f>
        <v>6.9939583855651162E-7</v>
      </c>
      <c r="N11" s="42"/>
      <c r="O11" s="42"/>
      <c r="P11" s="59">
        <f t="shared" ref="P11:P18" si="3">G11/I11</f>
        <v>1.0790937569387422</v>
      </c>
      <c r="Q11" s="42"/>
      <c r="R11" s="42"/>
      <c r="S11" s="42"/>
      <c r="T11" s="60">
        <f t="shared" ref="T11:T18" si="4">J11/G11*100</f>
        <v>-7.3296464213750685</v>
      </c>
      <c r="U11" s="42">
        <f>STDEV(T11:T18)</f>
        <v>7.1121016260569014</v>
      </c>
      <c r="AB11">
        <f t="shared" ref="AB11:AE18" si="5">$G11/B11</f>
        <v>343.66227218801026</v>
      </c>
      <c r="AC11">
        <f t="shared" si="5"/>
        <v>122.02677369636019</v>
      </c>
      <c r="AD11">
        <f t="shared" si="5"/>
        <v>49.693468259558628</v>
      </c>
      <c r="AE11">
        <f t="shared" si="5"/>
        <v>12.269295553163687</v>
      </c>
    </row>
    <row r="12" spans="1:32" x14ac:dyDescent="0.25">
      <c r="A12" s="57">
        <v>44127</v>
      </c>
      <c r="B12" s="42">
        <v>7.5762645732605845E-7</v>
      </c>
      <c r="C12" s="42">
        <v>1.733625275829783E-6</v>
      </c>
      <c r="D12" s="42">
        <v>4.4909776259494675E-6</v>
      </c>
      <c r="E12" s="42">
        <v>1.7347385951042645E-5</v>
      </c>
      <c r="F12" s="42">
        <v>5.3122879188425659E-5</v>
      </c>
      <c r="G12" s="42">
        <v>1.836521674442825E-4</v>
      </c>
      <c r="H12" s="42"/>
      <c r="I12" s="42">
        <f t="shared" si="0"/>
        <v>2.1130625364146739E-4</v>
      </c>
      <c r="J12" s="42">
        <f t="shared" si="1"/>
        <v>2.7654086197184891E-5</v>
      </c>
      <c r="K12" s="42">
        <f t="shared" ref="K12:K18" si="6">ABS(J12)</f>
        <v>2.7654086197184891E-5</v>
      </c>
      <c r="L12" s="59">
        <f t="shared" si="2"/>
        <v>0.15057859965401582</v>
      </c>
      <c r="M12" s="61">
        <f t="shared" ref="M12:M17" si="7">K12^2/G12</f>
        <v>4.1641135742835485E-6</v>
      </c>
      <c r="N12" s="42"/>
      <c r="O12" s="42"/>
      <c r="P12" s="59">
        <f t="shared" si="3"/>
        <v>0.86912793293800572</v>
      </c>
      <c r="Q12" s="42"/>
      <c r="R12" s="42"/>
      <c r="S12" s="42"/>
      <c r="T12" s="60">
        <f t="shared" si="4"/>
        <v>15.057859965401581</v>
      </c>
      <c r="U12" s="42"/>
      <c r="AB12">
        <f t="shared" si="5"/>
        <v>242.40463841832866</v>
      </c>
      <c r="AC12">
        <f t="shared" si="5"/>
        <v>105.9353310111259</v>
      </c>
      <c r="AD12">
        <f t="shared" si="5"/>
        <v>40.893583255261795</v>
      </c>
      <c r="AE12">
        <f t="shared" si="5"/>
        <v>10.586734391140027</v>
      </c>
    </row>
    <row r="13" spans="1:32" x14ac:dyDescent="0.25">
      <c r="A13" s="57">
        <v>44134</v>
      </c>
      <c r="B13" s="42">
        <v>6.3135538110504875E-7</v>
      </c>
      <c r="C13" s="42">
        <v>2.000336856726673E-6</v>
      </c>
      <c r="D13" s="42">
        <v>6.4869676819270088E-6</v>
      </c>
      <c r="E13" s="42">
        <v>2.4421077309720229E-5</v>
      </c>
      <c r="F13" s="42">
        <v>7.2024278150599586E-5</v>
      </c>
      <c r="G13" s="42">
        <v>2.6534915332365592E-4</v>
      </c>
      <c r="H13" s="42"/>
      <c r="I13" s="42">
        <f t="shared" si="0"/>
        <v>2.818146626825117E-4</v>
      </c>
      <c r="J13" s="42">
        <f t="shared" si="1"/>
        <v>1.6465509358855779E-5</v>
      </c>
      <c r="K13" s="42">
        <f t="shared" si="6"/>
        <v>1.6465509358855779E-5</v>
      </c>
      <c r="L13" s="59">
        <f t="shared" si="2"/>
        <v>6.2052240049065482E-2</v>
      </c>
      <c r="M13" s="61">
        <f t="shared" si="7"/>
        <v>1.021721739265853E-6</v>
      </c>
      <c r="N13" s="42"/>
      <c r="O13" s="42"/>
      <c r="P13" s="59">
        <f t="shared" si="3"/>
        <v>0.9415732694597031</v>
      </c>
      <c r="Q13" s="42"/>
      <c r="R13" s="42"/>
      <c r="S13" s="42"/>
      <c r="T13" s="60">
        <f t="shared" si="4"/>
        <v>6.2052240049065484</v>
      </c>
      <c r="U13" s="42"/>
      <c r="AB13">
        <f t="shared" si="5"/>
        <v>420.28493185441863</v>
      </c>
      <c r="AC13">
        <f t="shared" si="5"/>
        <v>132.65223426311809</v>
      </c>
      <c r="AD13">
        <f t="shared" si="5"/>
        <v>40.904959965028176</v>
      </c>
      <c r="AE13">
        <f t="shared" si="5"/>
        <v>10.865579350098532</v>
      </c>
    </row>
    <row r="14" spans="1:32" x14ac:dyDescent="0.25">
      <c r="A14" s="57">
        <v>44141</v>
      </c>
      <c r="B14" s="42">
        <v>1.2627107622100973E-7</v>
      </c>
      <c r="C14" s="42">
        <v>3.0671831803142315E-6</v>
      </c>
      <c r="D14" s="42">
        <v>9.7304515228905132E-6</v>
      </c>
      <c r="E14" s="42">
        <v>3.1663189891223471E-5</v>
      </c>
      <c r="F14" s="42">
        <v>9.530284318822431E-5</v>
      </c>
      <c r="G14" s="42">
        <v>3.8656622586825463E-4</v>
      </c>
      <c r="H14" s="42"/>
      <c r="I14" s="42">
        <f t="shared" si="0"/>
        <v>3.7743322847919578E-4</v>
      </c>
      <c r="J14" s="42">
        <f t="shared" si="1"/>
        <v>-9.1329973890588419E-6</v>
      </c>
      <c r="K14" s="42">
        <f t="shared" si="6"/>
        <v>9.1329973890588419E-6</v>
      </c>
      <c r="L14" s="59">
        <f t="shared" si="2"/>
        <v>2.3625957928801188E-2</v>
      </c>
      <c r="M14" s="61">
        <f t="shared" si="7"/>
        <v>2.1577581207775529E-7</v>
      </c>
      <c r="N14" s="42"/>
      <c r="O14" s="42"/>
      <c r="P14" s="59">
        <f t="shared" si="3"/>
        <v>1.0241976506039459</v>
      </c>
      <c r="Q14" s="42"/>
      <c r="R14" s="42"/>
      <c r="S14" s="42"/>
      <c r="T14" s="60">
        <f t="shared" si="4"/>
        <v>-2.3625957928801187</v>
      </c>
      <c r="U14" s="42"/>
      <c r="AB14">
        <f t="shared" si="5"/>
        <v>3061.3996287768664</v>
      </c>
      <c r="AC14">
        <f t="shared" si="5"/>
        <v>126.03297655950601</v>
      </c>
      <c r="AD14">
        <f t="shared" si="5"/>
        <v>39.727470504207581</v>
      </c>
      <c r="AE14">
        <f t="shared" si="5"/>
        <v>12.208694929230886</v>
      </c>
    </row>
    <row r="15" spans="1:32" x14ac:dyDescent="0.25">
      <c r="A15" s="57">
        <v>44148</v>
      </c>
      <c r="B15" s="42">
        <v>7.5762645732605845E-7</v>
      </c>
      <c r="C15" s="42">
        <v>3.7339621325564558E-6</v>
      </c>
      <c r="D15" s="42">
        <v>1.1726441578868055E-5</v>
      </c>
      <c r="E15" s="42">
        <v>4.2442148152065504E-5</v>
      </c>
      <c r="F15" s="42">
        <v>1.2116791545225178E-4</v>
      </c>
      <c r="G15" s="42">
        <v>4.8951771213900973E-4</v>
      </c>
      <c r="H15" s="42"/>
      <c r="I15" s="42">
        <f t="shared" si="0"/>
        <v>4.8887560820854109E-4</v>
      </c>
      <c r="J15" s="42">
        <f t="shared" si="1"/>
        <v>-6.4210393046864028E-7</v>
      </c>
      <c r="K15" s="42">
        <f t="shared" si="6"/>
        <v>6.4210393046864028E-7</v>
      </c>
      <c r="L15" s="59">
        <f t="shared" si="2"/>
        <v>1.311707246838701E-3</v>
      </c>
      <c r="M15" s="61">
        <f t="shared" si="7"/>
        <v>8.4225237881932894E-10</v>
      </c>
      <c r="N15" s="42"/>
      <c r="O15" s="42"/>
      <c r="P15" s="59">
        <f t="shared" si="3"/>
        <v>1.0013134300825963</v>
      </c>
      <c r="Q15" s="42"/>
      <c r="R15" s="42"/>
      <c r="S15" s="42"/>
      <c r="T15" s="60">
        <f t="shared" si="4"/>
        <v>-0.13117072468387009</v>
      </c>
      <c r="U15" s="42"/>
      <c r="AB15">
        <f t="shared" si="5"/>
        <v>646.12013929225384</v>
      </c>
      <c r="AC15">
        <f t="shared" si="5"/>
        <v>131.0987350061479</v>
      </c>
      <c r="AD15">
        <f t="shared" si="5"/>
        <v>41.744778997676342</v>
      </c>
      <c r="AE15">
        <f t="shared" si="5"/>
        <v>11.533763804440863</v>
      </c>
    </row>
    <row r="16" spans="1:32" x14ac:dyDescent="0.25">
      <c r="A16" s="57">
        <v>44155</v>
      </c>
      <c r="B16" s="42">
        <v>1.2627107622100975E-6</v>
      </c>
      <c r="C16" s="42">
        <v>3.7339621325564558E-6</v>
      </c>
      <c r="D16" s="42">
        <v>1.1476942821870861E-5</v>
      </c>
      <c r="E16" s="42">
        <v>4.3789517934670755E-5</v>
      </c>
      <c r="F16" s="42">
        <v>1.3688592090500693E-4</v>
      </c>
      <c r="G16" s="42">
        <v>5.3700823645100326E-4</v>
      </c>
      <c r="H16" s="42"/>
      <c r="I16" s="42">
        <f t="shared" si="0"/>
        <v>5.0633899522238676E-4</v>
      </c>
      <c r="J16" s="42">
        <f t="shared" si="1"/>
        <v>-3.0669241228616496E-5</v>
      </c>
      <c r="K16" s="42">
        <f t="shared" si="6"/>
        <v>3.0669241228616496E-5</v>
      </c>
      <c r="L16" s="59">
        <f t="shared" si="2"/>
        <v>5.7111305091527703E-2</v>
      </c>
      <c r="M16" s="61">
        <f t="shared" si="7"/>
        <v>1.7515603927331767E-6</v>
      </c>
      <c r="N16" s="42"/>
      <c r="O16" s="42"/>
      <c r="P16" s="59">
        <f t="shared" si="3"/>
        <v>1.0605705693576819</v>
      </c>
      <c r="Q16" s="42"/>
      <c r="R16" s="42"/>
      <c r="S16" s="42"/>
      <c r="T16" s="60">
        <f t="shared" si="4"/>
        <v>-5.7111305091527704</v>
      </c>
      <c r="U16" s="42"/>
      <c r="AB16">
        <f t="shared" si="5"/>
        <v>425.28206183266263</v>
      </c>
      <c r="AC16">
        <f t="shared" si="5"/>
        <v>143.81726899928168</v>
      </c>
      <c r="AD16">
        <f t="shared" si="5"/>
        <v>46.790181391133331</v>
      </c>
      <c r="AE16">
        <f t="shared" si="5"/>
        <v>12.263396853378513</v>
      </c>
    </row>
    <row r="17" spans="1:31" x14ac:dyDescent="0.25">
      <c r="A17" s="57">
        <v>44162</v>
      </c>
      <c r="B17" s="42">
        <v>1.5152529146521169E-6</v>
      </c>
      <c r="C17" s="42">
        <v>3.8673179230049011E-6</v>
      </c>
      <c r="D17" s="42">
        <v>1.4221429148839981E-5</v>
      </c>
      <c r="E17" s="42">
        <v>4.3957939157496413E-5</v>
      </c>
      <c r="F17" s="42">
        <v>1.5021638122569804E-4</v>
      </c>
      <c r="G17" s="42">
        <v>6.1903732389899195E-4</v>
      </c>
      <c r="H17" s="42"/>
      <c r="I17" s="42">
        <f t="shared" si="0"/>
        <v>6.148025101447008E-4</v>
      </c>
      <c r="J17" s="42">
        <f t="shared" si="1"/>
        <v>-4.2348137542911517E-6</v>
      </c>
      <c r="K17" s="42">
        <f t="shared" si="6"/>
        <v>4.2348137542911517E-6</v>
      </c>
      <c r="L17" s="59">
        <f t="shared" si="2"/>
        <v>6.8409667572518528E-3</v>
      </c>
      <c r="M17" s="61">
        <f t="shared" si="7"/>
        <v>2.8970220116258685E-8</v>
      </c>
      <c r="N17" s="42"/>
      <c r="O17" s="42"/>
      <c r="P17" s="59">
        <f t="shared" si="3"/>
        <v>1.0068880879378557</v>
      </c>
      <c r="Q17" s="42"/>
      <c r="R17" s="42"/>
      <c r="S17" s="42"/>
      <c r="T17" s="60">
        <f t="shared" si="4"/>
        <v>-0.68409667572518529</v>
      </c>
      <c r="U17" s="42"/>
      <c r="AB17">
        <f t="shared" si="5"/>
        <v>408.53729295819579</v>
      </c>
      <c r="AC17">
        <f t="shared" si="5"/>
        <v>160.0688994862881</v>
      </c>
      <c r="AD17">
        <f t="shared" si="5"/>
        <v>43.528489114575791</v>
      </c>
      <c r="AE17">
        <f t="shared" si="5"/>
        <v>14.082491940330733</v>
      </c>
    </row>
    <row r="18" spans="1:31" x14ac:dyDescent="0.25">
      <c r="A18" s="57">
        <v>44169</v>
      </c>
      <c r="B18" s="42">
        <v>1.5152529146521169E-6</v>
      </c>
      <c r="C18" s="42">
        <v>4.4007410847986805E-6</v>
      </c>
      <c r="D18" s="42">
        <v>1.2849185985355421E-5</v>
      </c>
      <c r="E18" s="42">
        <v>4.6315836277055607E-5</v>
      </c>
      <c r="F18" s="42">
        <v>1.3967139022574837E-4</v>
      </c>
      <c r="G18" s="42">
        <v>5.6656527605776844E-4</v>
      </c>
      <c r="H18" s="42"/>
      <c r="I18" s="42">
        <f t="shared" si="0"/>
        <v>5.6919708086971069E-4</v>
      </c>
      <c r="J18" s="42">
        <f t="shared" si="1"/>
        <v>2.631804811942251E-6</v>
      </c>
      <c r="K18" s="42">
        <f t="shared" si="6"/>
        <v>2.631804811942251E-6</v>
      </c>
      <c r="L18" s="59">
        <f t="shared" si="2"/>
        <v>4.6451925720804423E-3</v>
      </c>
      <c r="M18" s="61">
        <f>K18^2/G18</f>
        <v>1.2225240163599709E-8</v>
      </c>
      <c r="N18" s="42"/>
      <c r="O18" s="42"/>
      <c r="P18" s="59">
        <f t="shared" si="3"/>
        <v>0.99537628547229906</v>
      </c>
      <c r="Q18" s="42"/>
      <c r="R18" s="42"/>
      <c r="S18" s="42"/>
      <c r="T18" s="60">
        <f t="shared" si="4"/>
        <v>0.46451925720804421</v>
      </c>
      <c r="U18" s="42"/>
      <c r="AB18">
        <f t="shared" si="5"/>
        <v>373.9080588984346</v>
      </c>
      <c r="AC18">
        <f t="shared" si="5"/>
        <v>128.74315146938187</v>
      </c>
      <c r="AD18">
        <f t="shared" si="5"/>
        <v>44.093476170669398</v>
      </c>
      <c r="AE18">
        <f t="shared" si="5"/>
        <v>12.232647008004886</v>
      </c>
    </row>
    <row r="19" spans="1:31" x14ac:dyDescent="0.25">
      <c r="L19" s="33"/>
      <c r="AA19" t="s">
        <v>103</v>
      </c>
      <c r="AB19">
        <f>AVERAGEIF(AB11:AB18, "&gt;=0")</f>
        <v>740.19987802739627</v>
      </c>
      <c r="AC19">
        <f>AVERAGEIF(AC11:AC18, "&gt;=0")</f>
        <v>131.29692131140121</v>
      </c>
      <c r="AD19">
        <f>AVERAGEIF(AD11:AD18, "&gt;=0")</f>
        <v>43.422050957263885</v>
      </c>
      <c r="AE19">
        <f>AVERAGEIF(AE11:AE18, "&gt;=0")</f>
        <v>12.005325478723515</v>
      </c>
    </row>
    <row r="20" spans="1:31" x14ac:dyDescent="0.25">
      <c r="A20" t="s">
        <v>104</v>
      </c>
      <c r="K20">
        <f>AVERAGE(K11:K18)</f>
        <v>1.2621571250030145E-5</v>
      </c>
      <c r="L20" s="58">
        <f>AVERAGE(L11:L18)</f>
        <v>4.743280418916649E-2</v>
      </c>
      <c r="M20" s="62">
        <f>AVERAGE(M11:M18)</f>
        <v>9.8682563369694034E-7</v>
      </c>
    </row>
    <row r="22" spans="1:31" x14ac:dyDescent="0.25">
      <c r="A22" s="45" t="s">
        <v>105</v>
      </c>
    </row>
    <row r="23" spans="1:31" x14ac:dyDescent="0.25">
      <c r="B23" s="30" t="s">
        <v>98</v>
      </c>
    </row>
    <row r="24" spans="1:31" x14ac:dyDescent="0.25">
      <c r="B24" s="30" t="s">
        <v>75</v>
      </c>
      <c r="C24" s="30" t="s">
        <v>68</v>
      </c>
      <c r="D24" s="30" t="s">
        <v>69</v>
      </c>
      <c r="E24" s="30" t="s">
        <v>70</v>
      </c>
      <c r="F24" s="30" t="s">
        <v>71</v>
      </c>
      <c r="G24" s="30" t="s">
        <v>83</v>
      </c>
      <c r="H24" s="30"/>
      <c r="I24" s="30" t="s">
        <v>44</v>
      </c>
      <c r="J24" s="30" t="s">
        <v>48</v>
      </c>
      <c r="K24" s="30" t="s">
        <v>45</v>
      </c>
      <c r="L24" s="30" t="s">
        <v>59</v>
      </c>
      <c r="P24" s="30" t="s">
        <v>100</v>
      </c>
      <c r="T24" s="30" t="s">
        <v>106</v>
      </c>
      <c r="U24" s="30" t="s">
        <v>107</v>
      </c>
      <c r="V24" s="30" t="s">
        <v>108</v>
      </c>
      <c r="W24" s="30" t="s">
        <v>109</v>
      </c>
    </row>
    <row r="25" spans="1:31" x14ac:dyDescent="0.25">
      <c r="A25" s="6">
        <v>44176</v>
      </c>
      <c r="B25">
        <v>1.0101686097680779E-6</v>
      </c>
      <c r="C25">
        <v>4.0006737134533459E-6</v>
      </c>
      <c r="D25">
        <v>1.2724436606856824E-5</v>
      </c>
      <c r="E25">
        <v>4.7157942391183891E-5</v>
      </c>
      <c r="F25">
        <v>1.3091705807484675E-4</v>
      </c>
      <c r="G25">
        <v>5.5560592429346222E-4</v>
      </c>
      <c r="I25">
        <f>(B25*B$4+C25*C$4+D25*D$4+E25*E$4)</f>
        <v>5.4082483390156518E-4</v>
      </c>
      <c r="J25">
        <f>I25-G25</f>
        <v>-1.4781090391897045E-5</v>
      </c>
      <c r="K25">
        <f t="shared" ref="K25:K28" si="8">ABS(J25)</f>
        <v>1.4781090391897045E-5</v>
      </c>
      <c r="L25" s="33">
        <f>K25/G25</f>
        <v>2.6603550728321441E-2</v>
      </c>
      <c r="P25" s="33">
        <f>G25/I25</f>
        <v>1.0273306428724154</v>
      </c>
      <c r="T25">
        <f>I25-1.96*I25*$U$11/100</f>
        <v>4.6543537076174102E-4</v>
      </c>
      <c r="U25">
        <f>I25+1.96*I25*$U$11/100</f>
        <v>6.1621429704138933E-4</v>
      </c>
      <c r="V25" s="33">
        <f>G25/T25</f>
        <v>1.1937337795882299</v>
      </c>
      <c r="W25" s="33">
        <f>G25/U25</f>
        <v>0.9016440010578719</v>
      </c>
    </row>
    <row r="26" spans="1:31" x14ac:dyDescent="0.25">
      <c r="A26" s="6">
        <v>44183</v>
      </c>
      <c r="B26">
        <v>8.8389753354706816E-7</v>
      </c>
      <c r="C26">
        <v>4.6674526656955694E-6</v>
      </c>
      <c r="D26">
        <v>1.4720426662834366E-5</v>
      </c>
      <c r="E26">
        <v>4.98526819563944E-5</v>
      </c>
      <c r="F26">
        <v>1.2733574037675064E-4</v>
      </c>
      <c r="G26">
        <v>6.2733986311437541E-4</v>
      </c>
      <c r="I26">
        <f>(B26*B$4+C26*C$4+D26*D$4+E26*E$4)</f>
        <v>6.0700364357112917E-4</v>
      </c>
      <c r="J26">
        <f>I26-G26</f>
        <v>-2.0336219543246243E-5</v>
      </c>
      <c r="K26">
        <f t="shared" si="8"/>
        <v>2.0336219543246243E-5</v>
      </c>
      <c r="L26" s="33">
        <f>K26/G26</f>
        <v>3.2416590653571428E-2</v>
      </c>
      <c r="P26" s="33">
        <f>G26/I26</f>
        <v>1.0335026317529232</v>
      </c>
      <c r="T26">
        <f>I26-1.96*I26*$U$11/100</f>
        <v>5.2238904020202124E-4</v>
      </c>
      <c r="U26">
        <f>I26+1.96*I26*$U$11/100</f>
        <v>6.916182469402371E-4</v>
      </c>
      <c r="V26" s="33">
        <f>G26/T26</f>
        <v>1.2009054839124631</v>
      </c>
      <c r="W26" s="33">
        <f>G26/U26</f>
        <v>0.90706089072948359</v>
      </c>
    </row>
    <row r="27" spans="1:31" x14ac:dyDescent="0.25">
      <c r="A27" s="6">
        <v>44190</v>
      </c>
      <c r="B27">
        <v>1.0101686097680779E-6</v>
      </c>
      <c r="C27">
        <v>4.4007410847986805E-6</v>
      </c>
      <c r="D27">
        <v>1.2973935363854018E-5</v>
      </c>
      <c r="E27">
        <v>4.4968466494450355E-5</v>
      </c>
      <c r="F27">
        <v>1.3370252739558817E-4</v>
      </c>
      <c r="G27">
        <v>6.0674956586022441E-4</v>
      </c>
      <c r="I27">
        <f>(B27*B$4+C27*C$4+D27*D$4+E27*E$4)</f>
        <v>5.473758073091849E-4</v>
      </c>
      <c r="J27">
        <f>I27-G27</f>
        <v>-5.9373758551039516E-5</v>
      </c>
      <c r="K27">
        <f t="shared" si="8"/>
        <v>5.9373758551039516E-5</v>
      </c>
      <c r="L27" s="33">
        <f>K27/G27</f>
        <v>9.7855461119056353E-2</v>
      </c>
      <c r="P27" s="33">
        <f>G27/I27</f>
        <v>1.1084698259554286</v>
      </c>
      <c r="T27">
        <f>I27-1.96*I27*$U$11/100</f>
        <v>4.7107315687231876E-4</v>
      </c>
      <c r="U27">
        <f>I27+1.96*I27*$U$11/100</f>
        <v>6.2367845774605104E-4</v>
      </c>
      <c r="V27" s="33">
        <f>G27/T27</f>
        <v>1.2880155810378298</v>
      </c>
      <c r="W27" s="33">
        <f>G27/U27</f>
        <v>0.97285637867466679</v>
      </c>
    </row>
    <row r="28" spans="1:31" x14ac:dyDescent="0.25">
      <c r="A28" s="6">
        <v>44197</v>
      </c>
      <c r="B28">
        <v>1.1364396859890877E-6</v>
      </c>
      <c r="C28">
        <v>4.2673852943502357E-6</v>
      </c>
      <c r="D28">
        <v>1.621741920481752E-5</v>
      </c>
      <c r="E28">
        <v>5.0357945624871368E-5</v>
      </c>
      <c r="F28">
        <v>1.4086516279178041E-4</v>
      </c>
      <c r="G28">
        <v>6.5091907448606447E-4</v>
      </c>
      <c r="I28">
        <f>(B28*B$4+C28*C$4+D28*D$4+E28*E$4)</f>
        <v>6.7222133913214205E-4</v>
      </c>
      <c r="J28">
        <f>I28-G28</f>
        <v>2.1302264646077575E-5</v>
      </c>
      <c r="K28">
        <f t="shared" si="8"/>
        <v>2.1302264646077575E-5</v>
      </c>
      <c r="L28" s="33">
        <f>K28/G28</f>
        <v>3.2726440937219201E-2</v>
      </c>
      <c r="P28" s="33">
        <f>G28/I28</f>
        <v>0.96831063906186099</v>
      </c>
      <c r="T28">
        <f>I28-1.96*I28*$U$11/100</f>
        <v>5.7851557214154967E-4</v>
      </c>
      <c r="U28">
        <f>I28+1.96*I28*$U$11/100</f>
        <v>7.6592710612273442E-4</v>
      </c>
      <c r="V28" s="33">
        <f>G28/T28</f>
        <v>1.1251539385128242</v>
      </c>
      <c r="W28" s="33">
        <f>G28/U28</f>
        <v>0.84984467749305548</v>
      </c>
    </row>
    <row r="29" spans="1:31" x14ac:dyDescent="0.25">
      <c r="L29" s="33"/>
    </row>
    <row r="30" spans="1:31" x14ac:dyDescent="0.25">
      <c r="A30" t="s">
        <v>104</v>
      </c>
      <c r="K30">
        <f>SUM(K25:K28)/COUNT(K25:K28)</f>
        <v>2.8948333283065095E-5</v>
      </c>
      <c r="L30" s="34">
        <f>AVERAGE(L25:L28)</f>
        <v>4.7400510859542111E-2</v>
      </c>
    </row>
    <row r="32" spans="1:31" x14ac:dyDescent="0.25">
      <c r="A32" s="45" t="s">
        <v>49</v>
      </c>
      <c r="B32" s="30"/>
    </row>
    <row r="33" spans="1:23" x14ac:dyDescent="0.25">
      <c r="B33" s="30" t="s">
        <v>75</v>
      </c>
      <c r="C33" s="30" t="s">
        <v>68</v>
      </c>
      <c r="D33" s="30" t="s">
        <v>69</v>
      </c>
      <c r="E33" s="30" t="s">
        <v>70</v>
      </c>
      <c r="F33" s="30" t="s">
        <v>71</v>
      </c>
      <c r="G33" s="30" t="s">
        <v>83</v>
      </c>
      <c r="H33" s="30"/>
      <c r="I33" s="30" t="s">
        <v>44</v>
      </c>
      <c r="J33" s="30" t="s">
        <v>48</v>
      </c>
      <c r="K33" s="30"/>
      <c r="P33" s="30" t="s">
        <v>100</v>
      </c>
      <c r="T33" s="30" t="s">
        <v>106</v>
      </c>
      <c r="U33" s="30" t="s">
        <v>107</v>
      </c>
      <c r="V33" s="30" t="s">
        <v>108</v>
      </c>
      <c r="W33" s="30" t="s">
        <v>109</v>
      </c>
    </row>
    <row r="34" spans="1:23" x14ac:dyDescent="0.25">
      <c r="A34" s="6">
        <v>44204</v>
      </c>
      <c r="B34">
        <v>3.409319057967263E-6</v>
      </c>
      <c r="C34">
        <v>1.0535107445427143E-5</v>
      </c>
      <c r="D34">
        <v>3.530407411510276E-5</v>
      </c>
      <c r="E34">
        <v>1.0458957937473284E-4</v>
      </c>
      <c r="F34">
        <v>2.7854693207414206E-4</v>
      </c>
      <c r="G34">
        <v>1.2071892019167574E-3</v>
      </c>
      <c r="I34">
        <f>(B34*B$4+C34*C$4+D34*D$4+E34*E$4)</f>
        <v>1.504409794342882E-3</v>
      </c>
      <c r="J34">
        <f>I34-G34</f>
        <v>2.972205924261246E-4</v>
      </c>
      <c r="P34" s="33">
        <f>G34/I34</f>
        <v>0.80243375605251965</v>
      </c>
      <c r="Q34" s="33"/>
      <c r="T34">
        <f>I34-1.96*I34*$U$11/100</f>
        <v>1.294699293588684E-3</v>
      </c>
      <c r="U34">
        <f>I34+1.96*I34*$U$11/100</f>
        <v>1.71412029509708E-3</v>
      </c>
      <c r="V34" s="33">
        <f>G34/T34</f>
        <v>0.93240894460569013</v>
      </c>
      <c r="W34" s="33">
        <f>G34/U34</f>
        <v>0.70426165851352207</v>
      </c>
    </row>
    <row r="35" spans="1:23" x14ac:dyDescent="0.25">
      <c r="A35" s="6">
        <v>44211</v>
      </c>
      <c r="B35">
        <v>4.9245719726193799E-6</v>
      </c>
      <c r="C35">
        <v>1.5869339063364936E-5</v>
      </c>
      <c r="D35">
        <v>4.3288034339012925E-5</v>
      </c>
      <c r="E35">
        <v>1.285053930159761E-4</v>
      </c>
      <c r="F35">
        <v>3.3067500079087431E-4</v>
      </c>
      <c r="G35">
        <v>1.4303614560262651E-3</v>
      </c>
      <c r="I35">
        <f>(B35*B$4+C35*C$4+D35*D$4+E35*E$4)</f>
        <v>1.881501733876426E-3</v>
      </c>
      <c r="J35">
        <f>I35-G35</f>
        <v>4.511402778501609E-4</v>
      </c>
      <c r="P35" s="33">
        <f>G35/I35</f>
        <v>0.76022329943821831</v>
      </c>
      <c r="Q35" s="33"/>
      <c r="T35">
        <f>I35-1.96*I35*$U$11/100</f>
        <v>1.6192256756741704E-3</v>
      </c>
      <c r="U35">
        <f>I35+1.96*I35*$U$11/100</f>
        <v>2.1437777920786816E-3</v>
      </c>
      <c r="V35" s="33">
        <f>G35/T35</f>
        <v>0.8833613976820921</v>
      </c>
      <c r="W35" s="33">
        <f>G35/U35</f>
        <v>0.66721535287448652</v>
      </c>
    </row>
    <row r="36" spans="1:23" x14ac:dyDescent="0.25">
      <c r="A36" s="6">
        <v>44218</v>
      </c>
      <c r="B36">
        <v>4.4194876677353407E-6</v>
      </c>
      <c r="C36">
        <v>1.8003031710540054E-5</v>
      </c>
      <c r="D36">
        <v>4.8777006992951164E-5</v>
      </c>
      <c r="E36">
        <v>1.5124225809743977E-4</v>
      </c>
      <c r="F36">
        <v>3.8121137275289724E-4</v>
      </c>
      <c r="G36">
        <v>1.6721313979782321E-3</v>
      </c>
      <c r="I36">
        <f>(B36*B$4+C36*C$4+D36*D$4+E36*E$4)</f>
        <v>2.0708823783662793E-3</v>
      </c>
      <c r="J36">
        <f>I36-G36</f>
        <v>3.9875098038804724E-4</v>
      </c>
      <c r="P36" s="33">
        <f>G36/I36</f>
        <v>0.80744875491063761</v>
      </c>
      <c r="Q36" s="33"/>
      <c r="T36">
        <f>I36-1.96*I36*$U$11/100</f>
        <v>1.782207190127472E-3</v>
      </c>
      <c r="U36">
        <f>I36+1.96*I36*$U$11/100</f>
        <v>2.3595575666050866E-3</v>
      </c>
      <c r="V36" s="33">
        <f>G36/T36</f>
        <v>0.93823625403432087</v>
      </c>
      <c r="W36" s="33">
        <f>G36/U36</f>
        <v>0.70866310771306251</v>
      </c>
    </row>
    <row r="37" spans="1:23" x14ac:dyDescent="0.25">
      <c r="A37" s="6">
        <v>44225</v>
      </c>
      <c r="B37">
        <v>6.3135538110504868E-6</v>
      </c>
      <c r="C37">
        <v>1.6536118015607163E-5</v>
      </c>
      <c r="D37">
        <v>5.389173151139361E-5</v>
      </c>
      <c r="E37">
        <v>1.4602120018984441E-4</v>
      </c>
      <c r="F37">
        <v>3.6827883662088351E-4</v>
      </c>
      <c r="G37">
        <v>1.6950464062126904E-3</v>
      </c>
      <c r="I37">
        <f>(B37*B$4+C37*C$4+D37*D$4+E37*E$4)</f>
        <v>2.3375696709644748E-3</v>
      </c>
      <c r="J37">
        <f>I37-G37</f>
        <v>6.4252326475178439E-4</v>
      </c>
      <c r="P37" s="33">
        <f>G37/I37</f>
        <v>0.72513192965637641</v>
      </c>
      <c r="Q37" s="33"/>
      <c r="T37">
        <f>I37-1.96*I37*$U$11/100</f>
        <v>2.0117190230298752E-3</v>
      </c>
      <c r="U37">
        <f>I37+1.96*I37*$U$11/100</f>
        <v>2.6634203188990744E-3</v>
      </c>
      <c r="V37" s="33">
        <f>G37/T37</f>
        <v>0.84258606038320394</v>
      </c>
      <c r="W37" s="33">
        <f>G37/U37</f>
        <v>0.63641716411975802</v>
      </c>
    </row>
    <row r="38" spans="1:23" x14ac:dyDescent="0.25">
      <c r="A38" s="6">
        <v>44232</v>
      </c>
      <c r="B38">
        <v>5.05084304884039E-6</v>
      </c>
      <c r="C38">
        <v>1.8003031710540054E-5</v>
      </c>
      <c r="D38">
        <v>4.5284024394990465E-5</v>
      </c>
      <c r="E38">
        <v>1.3507382070617672E-4</v>
      </c>
      <c r="F38">
        <v>3.1993104769658596E-4</v>
      </c>
      <c r="G38">
        <v>1.4472986360256476E-3</v>
      </c>
      <c r="I38">
        <f>(B38*B$4+C38*C$4+D38*D$4+E38*E$4)</f>
        <v>1.9639340616018283E-3</v>
      </c>
      <c r="J38">
        <f>I38-G38</f>
        <v>5.1663542557618073E-4</v>
      </c>
      <c r="P38" s="33">
        <f>G38/I38</f>
        <v>0.73693850741872602</v>
      </c>
      <c r="Q38" s="33"/>
      <c r="T38">
        <f>I38-1.96*I38*$U$11/100</f>
        <v>1.6901671683952851E-3</v>
      </c>
      <c r="U38">
        <f>I38+1.96*I38*$U$11/100</f>
        <v>2.2377009548083717E-3</v>
      </c>
      <c r="V38" s="33">
        <f>G38/T38</f>
        <v>0.85630502301128764</v>
      </c>
      <c r="W38" s="33">
        <f>G38/U38</f>
        <v>0.64677929055519789</v>
      </c>
    </row>
    <row r="39" spans="1:23" x14ac:dyDescent="0.25">
      <c r="A39" s="6"/>
      <c r="P39" s="33"/>
      <c r="V39" s="33"/>
      <c r="W39" s="33"/>
    </row>
    <row r="40" spans="1:23" x14ac:dyDescent="0.25">
      <c r="P40" s="33"/>
    </row>
    <row r="41" spans="1:23" x14ac:dyDescent="0.25">
      <c r="P41" s="33"/>
    </row>
    <row r="42" spans="1:23" x14ac:dyDescent="0.25">
      <c r="P42" s="33"/>
    </row>
    <row r="43" spans="1:23" x14ac:dyDescent="0.25">
      <c r="P43" s="33"/>
    </row>
    <row r="44" spans="1:23" x14ac:dyDescent="0.25">
      <c r="P44" s="33"/>
    </row>
    <row r="45" spans="1:23" x14ac:dyDescent="0.25">
      <c r="P45" s="33"/>
    </row>
    <row r="46" spans="1:23" x14ac:dyDescent="0.25">
      <c r="P46" s="33"/>
    </row>
    <row r="47" spans="1:23" x14ac:dyDescent="0.25">
      <c r="P47" s="33"/>
    </row>
    <row r="48" spans="1:23" x14ac:dyDescent="0.25">
      <c r="P48" s="33"/>
    </row>
    <row r="49" spans="1:16" x14ac:dyDescent="0.25">
      <c r="P49" s="33"/>
    </row>
    <row r="50" spans="1:16" x14ac:dyDescent="0.25">
      <c r="P50" s="33"/>
    </row>
    <row r="64" spans="1:16" x14ac:dyDescent="0.25">
      <c r="A64" s="56" t="s">
        <v>110</v>
      </c>
    </row>
    <row r="65" spans="1:10" x14ac:dyDescent="0.25">
      <c r="A65" t="s">
        <v>47</v>
      </c>
      <c r="B65" t="s">
        <v>111</v>
      </c>
    </row>
    <row r="66" spans="1:10" x14ac:dyDescent="0.25">
      <c r="A66" t="s">
        <v>112</v>
      </c>
      <c r="B66" t="s">
        <v>116</v>
      </c>
    </row>
    <row r="68" spans="1:10" x14ac:dyDescent="0.25">
      <c r="A68" t="s">
        <v>73</v>
      </c>
      <c r="B68">
        <v>3011127</v>
      </c>
    </row>
    <row r="70" spans="1:10" x14ac:dyDescent="0.25">
      <c r="B70" s="30" t="s">
        <v>100</v>
      </c>
      <c r="C70" s="30" t="s">
        <v>137</v>
      </c>
      <c r="D70" s="30" t="s">
        <v>138</v>
      </c>
      <c r="G70" s="30" t="s">
        <v>122</v>
      </c>
      <c r="H70" s="30" t="s">
        <v>112</v>
      </c>
      <c r="I70" s="30" t="s">
        <v>139</v>
      </c>
      <c r="J70" s="30" t="s">
        <v>140</v>
      </c>
    </row>
    <row r="71" spans="1:10" x14ac:dyDescent="0.25">
      <c r="A71" s="31"/>
      <c r="B71" s="33"/>
    </row>
    <row r="72" spans="1:10" x14ac:dyDescent="0.25">
      <c r="A72" s="31"/>
      <c r="B72" s="33"/>
    </row>
    <row r="73" spans="1:10" x14ac:dyDescent="0.25">
      <c r="A73" s="31">
        <f>A11</f>
        <v>44120</v>
      </c>
      <c r="B73" s="33">
        <f t="shared" ref="B73:B80" si="9">P11</f>
        <v>1.0790937569387422</v>
      </c>
      <c r="G73">
        <f>G11*$B$68</f>
        <v>392</v>
      </c>
      <c r="H73">
        <f>I11*$B$68</f>
        <v>363.26778602820974</v>
      </c>
    </row>
    <row r="74" spans="1:10" x14ac:dyDescent="0.25">
      <c r="A74" s="31">
        <f t="shared" ref="A74:A80" si="10">A12</f>
        <v>44127</v>
      </c>
      <c r="B74" s="33">
        <f t="shared" si="9"/>
        <v>0.86912793293800572</v>
      </c>
      <c r="G74">
        <f t="shared" ref="G74:G80" si="11">G12*$B$68</f>
        <v>553</v>
      </c>
      <c r="H74">
        <f t="shared" ref="H74:H80" si="12">I12*$B$68</f>
        <v>636.26996560867076</v>
      </c>
    </row>
    <row r="75" spans="1:10" x14ac:dyDescent="0.25">
      <c r="A75" s="31">
        <f t="shared" si="10"/>
        <v>44134</v>
      </c>
      <c r="B75" s="33">
        <f t="shared" si="9"/>
        <v>0.9415732694597031</v>
      </c>
      <c r="G75">
        <f t="shared" si="11"/>
        <v>799.00000000000011</v>
      </c>
      <c r="H75">
        <f t="shared" si="12"/>
        <v>848.57973979920337</v>
      </c>
    </row>
    <row r="76" spans="1:10" x14ac:dyDescent="0.25">
      <c r="A76" s="31">
        <f t="shared" si="10"/>
        <v>44141</v>
      </c>
      <c r="B76" s="33">
        <f t="shared" si="9"/>
        <v>1.0241976506039459</v>
      </c>
      <c r="G76">
        <f t="shared" si="11"/>
        <v>1164</v>
      </c>
      <c r="H76">
        <f t="shared" si="12"/>
        <v>1136.4993849708753</v>
      </c>
    </row>
    <row r="77" spans="1:10" x14ac:dyDescent="0.25">
      <c r="A77" s="31">
        <f t="shared" si="10"/>
        <v>44148</v>
      </c>
      <c r="B77" s="33">
        <f t="shared" si="9"/>
        <v>1.0013134300825963</v>
      </c>
      <c r="G77">
        <f t="shared" si="11"/>
        <v>1474</v>
      </c>
      <c r="H77">
        <f t="shared" si="12"/>
        <v>1472.0665435181597</v>
      </c>
    </row>
    <row r="78" spans="1:10" x14ac:dyDescent="0.25">
      <c r="A78" s="31">
        <f t="shared" si="10"/>
        <v>44155</v>
      </c>
      <c r="B78" s="33">
        <f t="shared" si="9"/>
        <v>1.0605705693576819</v>
      </c>
      <c r="G78">
        <f t="shared" si="11"/>
        <v>1617</v>
      </c>
      <c r="H78">
        <f t="shared" si="12"/>
        <v>1524.6510196669999</v>
      </c>
    </row>
    <row r="79" spans="1:10" x14ac:dyDescent="0.25">
      <c r="A79" s="31">
        <f t="shared" si="10"/>
        <v>44162</v>
      </c>
      <c r="B79" s="33">
        <f t="shared" si="9"/>
        <v>1.0068880879378557</v>
      </c>
      <c r="G79">
        <f t="shared" si="11"/>
        <v>1864</v>
      </c>
      <c r="H79">
        <f t="shared" si="12"/>
        <v>1851.2484379644825</v>
      </c>
    </row>
    <row r="80" spans="1:10" x14ac:dyDescent="0.25">
      <c r="A80" s="31">
        <f t="shared" si="10"/>
        <v>44169</v>
      </c>
      <c r="B80" s="33">
        <f t="shared" si="9"/>
        <v>0.99537628547229906</v>
      </c>
      <c r="G80">
        <f t="shared" si="11"/>
        <v>1706</v>
      </c>
      <c r="H80">
        <f t="shared" si="12"/>
        <v>1713.9246985279694</v>
      </c>
    </row>
    <row r="81" spans="1:10" x14ac:dyDescent="0.25">
      <c r="A81" s="31">
        <f>A25</f>
        <v>44176</v>
      </c>
      <c r="B81" s="33">
        <f>P25</f>
        <v>1.0273306428724154</v>
      </c>
      <c r="C81" s="43">
        <f>W25</f>
        <v>0.9016440010578719</v>
      </c>
      <c r="D81" s="43">
        <f>V25</f>
        <v>1.1937337795882299</v>
      </c>
      <c r="G81">
        <f>G25*$B$68</f>
        <v>1673</v>
      </c>
      <c r="H81">
        <f>I25*$B$68</f>
        <v>1628.4922596315182</v>
      </c>
      <c r="I81">
        <f>T25*$B$68</f>
        <v>1401.485011655689</v>
      </c>
      <c r="J81">
        <f>U25*$B$68</f>
        <v>1855.4995076073476</v>
      </c>
    </row>
    <row r="82" spans="1:10" x14ac:dyDescent="0.25">
      <c r="A82" s="31">
        <f t="shared" ref="A82:A84" si="13">A26</f>
        <v>44183</v>
      </c>
      <c r="B82" s="33">
        <f t="shared" ref="B82:B84" si="14">P26</f>
        <v>1.0335026317529232</v>
      </c>
      <c r="C82" s="43">
        <f t="shared" ref="C82:C84" si="15">W26</f>
        <v>0.90706089072948359</v>
      </c>
      <c r="D82" s="43">
        <f t="shared" ref="D82:D84" si="16">V26</f>
        <v>1.2009054839124631</v>
      </c>
      <c r="G82">
        <f t="shared" ref="G82:G84" si="17">G26*$B$68</f>
        <v>1889</v>
      </c>
      <c r="H82">
        <f t="shared" ref="H82:H84" si="18">I26*$B$68</f>
        <v>1827.7650602554036</v>
      </c>
      <c r="I82">
        <f t="shared" ref="I82:J84" si="19">T26*$B$68</f>
        <v>1572.9797434563916</v>
      </c>
      <c r="J82">
        <f t="shared" si="19"/>
        <v>2082.5503770544155</v>
      </c>
    </row>
    <row r="83" spans="1:10" x14ac:dyDescent="0.25">
      <c r="A83" s="31">
        <f t="shared" si="13"/>
        <v>44190</v>
      </c>
      <c r="B83" s="33">
        <f t="shared" si="14"/>
        <v>1.1084698259554286</v>
      </c>
      <c r="C83" s="43">
        <f t="shared" si="15"/>
        <v>0.97285637867466679</v>
      </c>
      <c r="D83" s="43">
        <f t="shared" si="16"/>
        <v>1.2880155810378298</v>
      </c>
      <c r="G83">
        <f t="shared" si="17"/>
        <v>1827</v>
      </c>
      <c r="H83">
        <f t="shared" si="18"/>
        <v>1648.218072535484</v>
      </c>
      <c r="I83">
        <f t="shared" si="19"/>
        <v>1418.4611016334745</v>
      </c>
      <c r="J83">
        <f t="shared" si="19"/>
        <v>1877.9750434374935</v>
      </c>
    </row>
    <row r="84" spans="1:10" x14ac:dyDescent="0.25">
      <c r="A84" s="31">
        <f t="shared" si="13"/>
        <v>44197</v>
      </c>
      <c r="B84" s="33">
        <f t="shared" si="14"/>
        <v>0.96831063906186099</v>
      </c>
      <c r="C84" s="43">
        <f t="shared" si="15"/>
        <v>0.84984467749305548</v>
      </c>
      <c r="D84" s="43">
        <f t="shared" si="16"/>
        <v>1.1251539385128242</v>
      </c>
      <c r="G84">
        <f t="shared" si="17"/>
        <v>1959.9999999999998</v>
      </c>
      <c r="H84">
        <f t="shared" si="18"/>
        <v>2024.1438242369495</v>
      </c>
      <c r="I84">
        <f t="shared" si="19"/>
        <v>1741.983859195868</v>
      </c>
      <c r="J84">
        <f t="shared" si="19"/>
        <v>2306.3037892780308</v>
      </c>
    </row>
    <row r="85" spans="1:10" x14ac:dyDescent="0.25">
      <c r="A85" s="31">
        <f>A34</f>
        <v>44204</v>
      </c>
      <c r="B85" s="33">
        <f>P34</f>
        <v>0.80243375605251965</v>
      </c>
      <c r="C85" s="43">
        <f>W34</f>
        <v>0.70426165851352207</v>
      </c>
      <c r="D85" s="43">
        <f>V34</f>
        <v>0.93240894460569013</v>
      </c>
      <c r="G85">
        <f>G34*$B$68</f>
        <v>3635</v>
      </c>
      <c r="H85">
        <f>I34*$B$68</f>
        <v>4529.9689508102992</v>
      </c>
      <c r="I85">
        <f>T34*$B$68</f>
        <v>3898.5039998058132</v>
      </c>
      <c r="J85">
        <f>U34*$B$68</f>
        <v>5161.4339018147848</v>
      </c>
    </row>
    <row r="86" spans="1:10" x14ac:dyDescent="0.25">
      <c r="A86" s="31">
        <f t="shared" ref="A86:A89" si="20">A35</f>
        <v>44211</v>
      </c>
      <c r="B86" s="33">
        <f t="shared" ref="B86:B89" si="21">P35</f>
        <v>0.76022329943821831</v>
      </c>
      <c r="C86" s="43">
        <f t="shared" ref="C86:C89" si="22">W35</f>
        <v>0.66721535287448652</v>
      </c>
      <c r="D86" s="43">
        <f t="shared" ref="D86:D89" si="23">V35</f>
        <v>0.8833613976820921</v>
      </c>
      <c r="G86">
        <f t="shared" ref="G86:G89" si="24">G35*$B$68</f>
        <v>4307</v>
      </c>
      <c r="H86">
        <f t="shared" ref="H86:H89" si="25">I35*$B$68</f>
        <v>5665.4406714221213</v>
      </c>
      <c r="I86">
        <f t="shared" ref="I86:J89" si="26">T35*$B$68</f>
        <v>4875.6941511157374</v>
      </c>
      <c r="J86">
        <f t="shared" si="26"/>
        <v>6455.1871917285043</v>
      </c>
    </row>
    <row r="87" spans="1:10" x14ac:dyDescent="0.25">
      <c r="A87" s="31">
        <f t="shared" si="20"/>
        <v>44218</v>
      </c>
      <c r="B87" s="33">
        <f t="shared" si="21"/>
        <v>0.80744875491063761</v>
      </c>
      <c r="C87" s="43">
        <f t="shared" si="22"/>
        <v>0.70866310771306251</v>
      </c>
      <c r="D87" s="43">
        <f t="shared" si="23"/>
        <v>0.93823625403432087</v>
      </c>
      <c r="G87">
        <f t="shared" si="24"/>
        <v>5035</v>
      </c>
      <c r="H87">
        <f t="shared" si="25"/>
        <v>6235.6898433229198</v>
      </c>
      <c r="I87">
        <f t="shared" si="26"/>
        <v>5366.4521897869645</v>
      </c>
      <c r="J87">
        <f t="shared" si="26"/>
        <v>7104.9274968588743</v>
      </c>
    </row>
    <row r="88" spans="1:10" x14ac:dyDescent="0.25">
      <c r="A88" s="31">
        <f t="shared" si="20"/>
        <v>44225</v>
      </c>
      <c r="B88" s="33">
        <f t="shared" si="21"/>
        <v>0.72513192965637641</v>
      </c>
      <c r="C88" s="43">
        <f t="shared" si="22"/>
        <v>0.63641716411975802</v>
      </c>
      <c r="D88" s="43">
        <f t="shared" si="23"/>
        <v>0.84258606038320394</v>
      </c>
      <c r="G88">
        <f t="shared" si="24"/>
        <v>5104</v>
      </c>
      <c r="H88">
        <f t="shared" si="25"/>
        <v>7038.7191506222462</v>
      </c>
      <c r="I88">
        <f t="shared" si="26"/>
        <v>6057.5414666588795</v>
      </c>
      <c r="J88">
        <f t="shared" si="26"/>
        <v>8019.8968345856129</v>
      </c>
    </row>
    <row r="89" spans="1:10" x14ac:dyDescent="0.25">
      <c r="A89" s="31">
        <f t="shared" si="20"/>
        <v>44232</v>
      </c>
      <c r="B89" s="33">
        <f t="shared" si="21"/>
        <v>0.73693850741872602</v>
      </c>
      <c r="C89" s="43">
        <f t="shared" si="22"/>
        <v>0.64677929055519789</v>
      </c>
      <c r="D89" s="43">
        <f t="shared" si="23"/>
        <v>0.85630502301128764</v>
      </c>
      <c r="G89">
        <f t="shared" si="24"/>
        <v>4358</v>
      </c>
      <c r="H89">
        <f t="shared" si="25"/>
        <v>5913.6548791089281</v>
      </c>
      <c r="I89">
        <f t="shared" si="26"/>
        <v>5089.3079952685894</v>
      </c>
      <c r="J89">
        <f t="shared" si="26"/>
        <v>6738.0017629492677</v>
      </c>
    </row>
    <row r="90" spans="1:10" x14ac:dyDescent="0.25">
      <c r="A90" s="31"/>
      <c r="B90" s="33"/>
      <c r="C90" s="43"/>
      <c r="D90" s="43"/>
    </row>
    <row r="91" spans="1:10" x14ac:dyDescent="0.25">
      <c r="A91" s="31"/>
      <c r="B91" s="33"/>
      <c r="C91" s="43"/>
      <c r="D91" s="43"/>
    </row>
    <row r="92" spans="1:10" x14ac:dyDescent="0.25">
      <c r="A92" s="31"/>
      <c r="B92" s="33"/>
      <c r="C92" s="43"/>
      <c r="D92" s="43"/>
    </row>
    <row r="93" spans="1:10" x14ac:dyDescent="0.25">
      <c r="A93" s="31"/>
      <c r="B93" s="33"/>
      <c r="C93" s="43"/>
      <c r="D93" s="43"/>
    </row>
    <row r="114" spans="1:23" x14ac:dyDescent="0.25">
      <c r="A114" s="45"/>
      <c r="B114" s="30"/>
    </row>
    <row r="115" spans="1:23" x14ac:dyDescent="0.25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P115" s="30"/>
      <c r="T115" s="30"/>
      <c r="U115" s="30"/>
      <c r="V115" s="30"/>
      <c r="W115" s="30"/>
    </row>
    <row r="116" spans="1:23" x14ac:dyDescent="0.25">
      <c r="P116" s="33"/>
      <c r="Q116" s="33"/>
      <c r="V116" s="33"/>
      <c r="W116" s="33"/>
    </row>
    <row r="117" spans="1:23" x14ac:dyDescent="0.25">
      <c r="A117" s="6"/>
      <c r="P117" s="33"/>
      <c r="Q117" s="33"/>
      <c r="V117" s="33"/>
      <c r="W117" s="33"/>
    </row>
    <row r="118" spans="1:23" x14ac:dyDescent="0.25">
      <c r="A118" s="6"/>
      <c r="P118" s="33"/>
      <c r="Q118" s="33"/>
      <c r="V118" s="33"/>
      <c r="W118" s="33"/>
    </row>
    <row r="119" spans="1:23" x14ac:dyDescent="0.25">
      <c r="A119" s="6"/>
      <c r="P119" s="33"/>
      <c r="Q119" s="33"/>
      <c r="V119" s="33"/>
      <c r="W119" s="33"/>
    </row>
    <row r="120" spans="1:23" x14ac:dyDescent="0.25">
      <c r="A120" s="6"/>
      <c r="P120" s="33"/>
      <c r="Q120" s="33"/>
      <c r="V120" s="33"/>
      <c r="W120" s="33"/>
    </row>
    <row r="121" spans="1:23" x14ac:dyDescent="0.25">
      <c r="A121" s="6"/>
      <c r="P121" s="33"/>
      <c r="V121" s="33"/>
      <c r="W121" s="33"/>
    </row>
    <row r="122" spans="1:23" x14ac:dyDescent="0.25">
      <c r="A122" s="6"/>
      <c r="P122" s="33"/>
    </row>
    <row r="123" spans="1:23" x14ac:dyDescent="0.25">
      <c r="A123" s="6"/>
      <c r="P123" s="33"/>
    </row>
    <row r="124" spans="1:23" x14ac:dyDescent="0.25">
      <c r="A124" s="6"/>
      <c r="P124" s="33"/>
    </row>
    <row r="125" spans="1:23" x14ac:dyDescent="0.25">
      <c r="A125" s="6"/>
      <c r="P125" s="33"/>
    </row>
    <row r="126" spans="1:23" x14ac:dyDescent="0.25">
      <c r="A126" s="6"/>
      <c r="P126" s="33"/>
    </row>
    <row r="127" spans="1:23" x14ac:dyDescent="0.25">
      <c r="A127" s="6"/>
      <c r="P127" s="33"/>
    </row>
    <row r="128" spans="1:23" x14ac:dyDescent="0.25">
      <c r="A128" s="6"/>
      <c r="P128" s="33"/>
    </row>
    <row r="129" spans="1:16" x14ac:dyDescent="0.25">
      <c r="A129" s="6"/>
      <c r="P129" s="33"/>
    </row>
    <row r="130" spans="1:16" x14ac:dyDescent="0.25">
      <c r="A130" s="6"/>
      <c r="P130" s="33"/>
    </row>
    <row r="131" spans="1:16" x14ac:dyDescent="0.25">
      <c r="A131" s="6"/>
      <c r="P131" s="3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C50A-3C29-4E04-A1C8-4EE7264F7C9F}">
  <sheetPr codeName="Sheet10"/>
  <dimension ref="A1:AB136"/>
  <sheetViews>
    <sheetView workbookViewId="0">
      <selection activeCell="D23" sqref="D23"/>
    </sheetView>
  </sheetViews>
  <sheetFormatPr defaultRowHeight="15" x14ac:dyDescent="0.25"/>
  <cols>
    <col min="1" max="1" width="27.7109375" customWidth="1"/>
    <col min="2" max="2" width="17.140625" customWidth="1"/>
    <col min="3" max="3" width="17.7109375" customWidth="1"/>
    <col min="4" max="4" width="17.85546875" customWidth="1"/>
    <col min="5" max="6" width="18.7109375" customWidth="1"/>
    <col min="7" max="7" width="10.85546875" customWidth="1"/>
    <col min="9" max="9" width="12" bestFit="1" customWidth="1"/>
    <col min="10" max="10" width="11.42578125" customWidth="1"/>
    <col min="11" max="11" width="18" customWidth="1"/>
    <col min="12" max="12" width="19.7109375" customWidth="1"/>
    <col min="16" max="16" width="12" bestFit="1" customWidth="1"/>
    <col min="17" max="17" width="12.7109375" bestFit="1" customWidth="1"/>
  </cols>
  <sheetData>
    <row r="1" spans="1:28" x14ac:dyDescent="0.25">
      <c r="A1" s="76" t="s">
        <v>156</v>
      </c>
    </row>
    <row r="3" spans="1:28" x14ac:dyDescent="0.25">
      <c r="A3" s="56" t="s">
        <v>152</v>
      </c>
      <c r="B3" s="40"/>
      <c r="C3" s="40"/>
      <c r="D3" s="40"/>
      <c r="E3" s="40"/>
      <c r="F3" s="40"/>
    </row>
    <row r="4" spans="1:28" x14ac:dyDescent="0.25">
      <c r="I4" t="s">
        <v>93</v>
      </c>
    </row>
    <row r="5" spans="1:28" x14ac:dyDescent="0.25">
      <c r="A5" t="s">
        <v>124</v>
      </c>
      <c r="I5" t="s">
        <v>94</v>
      </c>
    </row>
    <row r="6" spans="1:28" x14ac:dyDescent="0.25">
      <c r="A6" t="s">
        <v>123</v>
      </c>
      <c r="C6" s="39">
        <f>AVERAGE(C13:C20)</f>
        <v>43.422050957263885</v>
      </c>
      <c r="D6" s="42"/>
      <c r="E6" s="42"/>
      <c r="F6" s="42"/>
    </row>
    <row r="8" spans="1:28" x14ac:dyDescent="0.25">
      <c r="X8" s="30"/>
    </row>
    <row r="10" spans="1:28" x14ac:dyDescent="0.25">
      <c r="A10" s="45" t="s">
        <v>164</v>
      </c>
    </row>
    <row r="11" spans="1:28" x14ac:dyDescent="0.25">
      <c r="B11" s="30" t="s">
        <v>98</v>
      </c>
      <c r="C11" s="30" t="s">
        <v>123</v>
      </c>
      <c r="X11" s="30"/>
    </row>
    <row r="12" spans="1:28" ht="30" x14ac:dyDescent="0.25">
      <c r="A12" s="30" t="s">
        <v>207</v>
      </c>
      <c r="B12" s="30" t="s">
        <v>69</v>
      </c>
      <c r="C12" s="30"/>
      <c r="E12" s="30"/>
      <c r="F12" s="30"/>
      <c r="G12" s="30" t="s">
        <v>83</v>
      </c>
      <c r="H12" s="30"/>
      <c r="I12" s="30" t="s">
        <v>44</v>
      </c>
      <c r="J12" s="30" t="s">
        <v>208</v>
      </c>
      <c r="K12" s="30" t="s">
        <v>45</v>
      </c>
      <c r="L12" s="48" t="s">
        <v>59</v>
      </c>
      <c r="N12" s="30" t="s">
        <v>100</v>
      </c>
      <c r="P12" s="30" t="s">
        <v>209</v>
      </c>
      <c r="Q12" s="30" t="s">
        <v>102</v>
      </c>
      <c r="X12" s="30"/>
      <c r="Y12" s="30"/>
      <c r="Z12" s="30"/>
      <c r="AA12" s="30"/>
      <c r="AB12" s="30"/>
    </row>
    <row r="13" spans="1:28" x14ac:dyDescent="0.25">
      <c r="A13" s="57">
        <v>44120</v>
      </c>
      <c r="B13" s="42">
        <f>'R1_LR'!D13</f>
        <v>2.6197369484705229E-6</v>
      </c>
      <c r="C13" s="42">
        <f>G13/B13</f>
        <v>49.693468259558628</v>
      </c>
      <c r="E13" s="42"/>
      <c r="F13" s="42"/>
      <c r="G13" s="42">
        <f>'R1_LR'!G13</f>
        <v>1.3018381489721291E-4</v>
      </c>
      <c r="H13" s="42"/>
      <c r="I13" s="42">
        <f>B13*$C$6</f>
        <v>1.1375435127111404E-4</v>
      </c>
      <c r="J13" s="42">
        <f t="shared" ref="J13:J20" si="0">I13-G13</f>
        <v>-1.6429463626098872E-5</v>
      </c>
      <c r="K13" s="42">
        <f>ABS(J13)</f>
        <v>1.6429463626098872E-5</v>
      </c>
      <c r="L13" s="59">
        <f t="shared" ref="L13:L20" si="1">K13/G13</f>
        <v>0.12620204469404137</v>
      </c>
      <c r="M13" s="42"/>
      <c r="N13" s="59">
        <f t="shared" ref="N13:N20" si="2">G13/I13</f>
        <v>1.1444293202195146</v>
      </c>
      <c r="O13" s="42"/>
      <c r="P13" s="60">
        <f t="shared" ref="P13:P20" si="3">J13/G13*100</f>
        <v>-12.620204469404136</v>
      </c>
      <c r="Q13" s="42">
        <f>STDEV(P13:P20)</f>
        <v>7.4653625732688429</v>
      </c>
    </row>
    <row r="14" spans="1:28" x14ac:dyDescent="0.25">
      <c r="A14" s="57">
        <v>44127</v>
      </c>
      <c r="B14" s="42">
        <f>'R1_LR'!D14</f>
        <v>4.4909776259494675E-6</v>
      </c>
      <c r="C14" s="42">
        <f t="shared" ref="C14:C20" si="4">G14/B14</f>
        <v>40.893583255261795</v>
      </c>
      <c r="E14" s="42"/>
      <c r="F14" s="42"/>
      <c r="G14" s="42">
        <f>'R1_LR'!G14</f>
        <v>1.836521674442825E-4</v>
      </c>
      <c r="H14" s="42"/>
      <c r="I14" s="42">
        <f t="shared" ref="I14:I20" si="5">B14*$C$6</f>
        <v>1.9500745932190977E-4</v>
      </c>
      <c r="J14" s="42">
        <f t="shared" si="0"/>
        <v>1.1355291877627267E-5</v>
      </c>
      <c r="K14" s="42">
        <f t="shared" ref="K14:K20" si="6">ABS(J14)</f>
        <v>1.1355291877627267E-5</v>
      </c>
      <c r="L14" s="59">
        <f t="shared" si="1"/>
        <v>6.1830426700911677E-2</v>
      </c>
      <c r="M14" s="42"/>
      <c r="N14" s="59">
        <f t="shared" si="2"/>
        <v>0.94176996143064229</v>
      </c>
      <c r="O14" s="42"/>
      <c r="P14" s="60">
        <f t="shared" si="3"/>
        <v>6.1830426700911678</v>
      </c>
      <c r="Q14" s="42"/>
    </row>
    <row r="15" spans="1:28" x14ac:dyDescent="0.25">
      <c r="A15" s="57">
        <v>44134</v>
      </c>
      <c r="B15" s="42">
        <f>'R1_LR'!D15</f>
        <v>6.4869676819270088E-6</v>
      </c>
      <c r="C15" s="42">
        <f t="shared" si="4"/>
        <v>40.904959965028176</v>
      </c>
      <c r="E15" s="42"/>
      <c r="F15" s="42"/>
      <c r="G15" s="42">
        <f>'R1_LR'!G15</f>
        <v>2.6534915332365592E-4</v>
      </c>
      <c r="H15" s="42"/>
      <c r="I15" s="42">
        <f t="shared" si="5"/>
        <v>2.8167744124275857E-4</v>
      </c>
      <c r="J15" s="42">
        <f t="shared" si="0"/>
        <v>1.6328287919102646E-5</v>
      </c>
      <c r="K15" s="42">
        <f t="shared" si="6"/>
        <v>1.6328287919102646E-5</v>
      </c>
      <c r="L15" s="59">
        <f t="shared" si="1"/>
        <v>6.1535104652044793E-2</v>
      </c>
      <c r="M15" s="42"/>
      <c r="N15" s="59">
        <f t="shared" si="2"/>
        <v>0.94203196448014304</v>
      </c>
      <c r="O15" s="42"/>
      <c r="P15" s="60">
        <f t="shared" si="3"/>
        <v>6.1535104652044792</v>
      </c>
      <c r="Q15" s="42"/>
    </row>
    <row r="16" spans="1:28" x14ac:dyDescent="0.25">
      <c r="A16" s="57">
        <v>44141</v>
      </c>
      <c r="B16" s="42">
        <f>'R1_LR'!D16</f>
        <v>9.7304515228905132E-6</v>
      </c>
      <c r="C16" s="42">
        <f t="shared" si="4"/>
        <v>39.727470504207581</v>
      </c>
      <c r="E16" s="42"/>
      <c r="F16" s="42"/>
      <c r="G16" s="42">
        <f>'R1_LR'!G16</f>
        <v>3.8656622586825463E-4</v>
      </c>
      <c r="H16" s="42"/>
      <c r="I16" s="42">
        <f t="shared" si="5"/>
        <v>4.2251616186413782E-4</v>
      </c>
      <c r="J16" s="42">
        <f t="shared" si="0"/>
        <v>3.5949935995883194E-5</v>
      </c>
      <c r="K16" s="42">
        <f t="shared" si="6"/>
        <v>3.5949935995883194E-5</v>
      </c>
      <c r="L16" s="59">
        <f t="shared" si="1"/>
        <v>9.2998129661061663E-2</v>
      </c>
      <c r="M16" s="42"/>
      <c r="N16" s="59">
        <f t="shared" si="2"/>
        <v>0.91491464885680973</v>
      </c>
      <c r="O16" s="42"/>
      <c r="P16" s="60">
        <f t="shared" si="3"/>
        <v>9.2998129661061668</v>
      </c>
      <c r="Q16" s="42"/>
    </row>
    <row r="17" spans="1:19" x14ac:dyDescent="0.25">
      <c r="A17" s="57">
        <v>44148</v>
      </c>
      <c r="B17" s="42">
        <f>'R1_LR'!D17</f>
        <v>1.1726441578868055E-5</v>
      </c>
      <c r="C17" s="42">
        <f t="shared" si="4"/>
        <v>41.744778997676342</v>
      </c>
      <c r="E17" s="42"/>
      <c r="F17" s="42"/>
      <c r="G17" s="42">
        <f>'R1_LR'!G17</f>
        <v>4.8951771213900973E-4</v>
      </c>
      <c r="H17" s="42"/>
      <c r="I17" s="42">
        <f t="shared" si="5"/>
        <v>5.0918614378498664E-4</v>
      </c>
      <c r="J17" s="42">
        <f t="shared" si="0"/>
        <v>1.9668431645976912E-5</v>
      </c>
      <c r="K17" s="42">
        <f t="shared" si="6"/>
        <v>1.9668431645976912E-5</v>
      </c>
      <c r="L17" s="59">
        <f t="shared" si="1"/>
        <v>4.0179203240743228E-2</v>
      </c>
      <c r="M17" s="42"/>
      <c r="N17" s="59">
        <f t="shared" si="2"/>
        <v>0.96137280661297364</v>
      </c>
      <c r="O17" s="42"/>
      <c r="P17" s="60">
        <f t="shared" si="3"/>
        <v>4.0179203240743231</v>
      </c>
      <c r="Q17" s="42"/>
    </row>
    <row r="18" spans="1:19" x14ac:dyDescent="0.25">
      <c r="A18" s="57">
        <v>44155</v>
      </c>
      <c r="B18" s="42">
        <f>'R1_LR'!D18</f>
        <v>1.1476942821870861E-5</v>
      </c>
      <c r="C18" s="42">
        <f t="shared" si="4"/>
        <v>46.790181391133331</v>
      </c>
      <c r="E18" s="42"/>
      <c r="F18" s="42"/>
      <c r="G18" s="42">
        <f>'R1_LR'!G18</f>
        <v>5.3700823645100326E-4</v>
      </c>
      <c r="H18" s="42"/>
      <c r="I18" s="42">
        <f t="shared" si="5"/>
        <v>4.9835239604488046E-4</v>
      </c>
      <c r="J18" s="42">
        <f t="shared" si="0"/>
        <v>-3.8655840406122801E-5</v>
      </c>
      <c r="K18" s="42">
        <f t="shared" si="6"/>
        <v>3.8655840406122801E-5</v>
      </c>
      <c r="L18" s="59">
        <f t="shared" si="1"/>
        <v>7.1983701146918572E-2</v>
      </c>
      <c r="M18" s="42"/>
      <c r="N18" s="59">
        <f t="shared" si="2"/>
        <v>1.077567281130603</v>
      </c>
      <c r="O18" s="42"/>
      <c r="P18" s="60">
        <f t="shared" si="3"/>
        <v>-7.1983701146918575</v>
      </c>
      <c r="Q18" s="42"/>
    </row>
    <row r="19" spans="1:19" x14ac:dyDescent="0.25">
      <c r="A19" s="57">
        <v>44162</v>
      </c>
      <c r="B19" s="42">
        <f>'R1_LR'!D19</f>
        <v>1.4221429148839981E-5</v>
      </c>
      <c r="C19" s="42">
        <f t="shared" si="4"/>
        <v>43.528489114575791</v>
      </c>
      <c r="E19" s="42"/>
      <c r="F19" s="42"/>
      <c r="G19" s="42">
        <f>'R1_LR'!G19</f>
        <v>6.1903732389899195E-4</v>
      </c>
      <c r="H19" s="42"/>
      <c r="I19" s="42">
        <f t="shared" si="5"/>
        <v>6.1752362118604762E-4</v>
      </c>
      <c r="J19" s="42">
        <f t="shared" si="0"/>
        <v>-1.513702712944336E-6</v>
      </c>
      <c r="K19" s="42">
        <f t="shared" si="6"/>
        <v>1.513702712944336E-6</v>
      </c>
      <c r="L19" s="59">
        <f t="shared" si="1"/>
        <v>2.4452527408368777E-3</v>
      </c>
      <c r="M19" s="42"/>
      <c r="N19" s="59">
        <f t="shared" si="2"/>
        <v>1.002451246658447</v>
      </c>
      <c r="O19" s="42"/>
      <c r="P19" s="60">
        <f t="shared" si="3"/>
        <v>-0.24452527408368777</v>
      </c>
      <c r="Q19" s="42"/>
    </row>
    <row r="20" spans="1:19" x14ac:dyDescent="0.25">
      <c r="A20" s="57">
        <v>44169</v>
      </c>
      <c r="B20" s="42">
        <f>'R1_LR'!D20</f>
        <v>1.2849185985355421E-5</v>
      </c>
      <c r="C20" s="42">
        <f t="shared" si="4"/>
        <v>44.093476170669398</v>
      </c>
      <c r="E20" s="42"/>
      <c r="F20" s="42"/>
      <c r="G20" s="42">
        <f>'R1_LR'!G20</f>
        <v>5.6656527605776844E-4</v>
      </c>
      <c r="H20" s="42"/>
      <c r="I20" s="42">
        <f t="shared" si="5"/>
        <v>5.5793800861546404E-4</v>
      </c>
      <c r="J20" s="42">
        <f t="shared" si="0"/>
        <v>-8.6272674423043972E-6</v>
      </c>
      <c r="K20" s="42">
        <f t="shared" si="6"/>
        <v>8.6272674423043972E-6</v>
      </c>
      <c r="L20" s="59">
        <f t="shared" si="1"/>
        <v>1.5227314145219058E-2</v>
      </c>
      <c r="M20" s="42"/>
      <c r="N20" s="59">
        <f t="shared" si="2"/>
        <v>1.0154627706108661</v>
      </c>
      <c r="O20" s="42"/>
      <c r="P20" s="60">
        <f t="shared" si="3"/>
        <v>-1.5227314145219057</v>
      </c>
      <c r="Q20" s="42"/>
    </row>
    <row r="21" spans="1:19" x14ac:dyDescent="0.25">
      <c r="L21" s="33"/>
    </row>
    <row r="22" spans="1:19" x14ac:dyDescent="0.25">
      <c r="A22" t="s">
        <v>104</v>
      </c>
      <c r="K22">
        <f>AVERAGE(K13:K20)</f>
        <v>1.8566027703257553E-5</v>
      </c>
      <c r="L22" s="58">
        <f>AVERAGE(L13:L20)</f>
        <v>5.9050147122722156E-2</v>
      </c>
    </row>
    <row r="24" spans="1:19" x14ac:dyDescent="0.25">
      <c r="A24" s="45" t="s">
        <v>165</v>
      </c>
    </row>
    <row r="25" spans="1:19" x14ac:dyDescent="0.25">
      <c r="B25" s="30" t="s">
        <v>98</v>
      </c>
      <c r="C25" s="30"/>
    </row>
    <row r="26" spans="1:19" x14ac:dyDescent="0.25">
      <c r="A26" s="30" t="s">
        <v>207</v>
      </c>
      <c r="B26" s="30" t="s">
        <v>69</v>
      </c>
      <c r="C26" s="30"/>
      <c r="D26" s="30"/>
      <c r="E26" s="30"/>
      <c r="F26" s="30"/>
      <c r="G26" s="30" t="s">
        <v>83</v>
      </c>
      <c r="H26" s="30"/>
      <c r="I26" s="30" t="s">
        <v>44</v>
      </c>
      <c r="J26" s="30" t="s">
        <v>208</v>
      </c>
      <c r="K26" s="30" t="s">
        <v>45</v>
      </c>
      <c r="L26" s="30" t="s">
        <v>59</v>
      </c>
      <c r="N26" s="30" t="s">
        <v>100</v>
      </c>
      <c r="P26" s="30" t="s">
        <v>106</v>
      </c>
      <c r="Q26" s="30" t="s">
        <v>107</v>
      </c>
      <c r="R26" s="30" t="s">
        <v>108</v>
      </c>
      <c r="S26" s="30" t="s">
        <v>109</v>
      </c>
    </row>
    <row r="27" spans="1:19" x14ac:dyDescent="0.25">
      <c r="A27" s="6">
        <v>44176</v>
      </c>
      <c r="B27">
        <f>'R1_LR'!D27</f>
        <v>1.2724436606856824E-5</v>
      </c>
      <c r="G27">
        <f>'R1_LR'!G27</f>
        <v>5.5560592429346222E-4</v>
      </c>
      <c r="I27" s="42">
        <f>B27*$C$6</f>
        <v>5.5252113474541095E-4</v>
      </c>
      <c r="J27">
        <f>I27-G27</f>
        <v>-3.0847895480512737E-6</v>
      </c>
      <c r="K27">
        <f t="shared" ref="K27:K30" si="7">ABS(J27)</f>
        <v>3.0847895480512737E-6</v>
      </c>
      <c r="L27" s="33">
        <f>K27/G27</f>
        <v>5.5521178107919827E-3</v>
      </c>
      <c r="N27" s="33">
        <f>G27/I27</f>
        <v>1.0055831159281765</v>
      </c>
      <c r="P27">
        <f>I27-1.96*I27*$Q$13/100</f>
        <v>4.7167563098014987E-4</v>
      </c>
      <c r="Q27">
        <f>I27+1.96*I27*$Q$13/100</f>
        <v>6.3336663851067197E-4</v>
      </c>
      <c r="R27" s="33">
        <f>G27/P27</f>
        <v>1.1779407028913149</v>
      </c>
      <c r="S27" s="33">
        <f>G27/Q27</f>
        <v>0.87722638123147767</v>
      </c>
    </row>
    <row r="28" spans="1:19" x14ac:dyDescent="0.25">
      <c r="A28" s="6">
        <v>44183</v>
      </c>
      <c r="B28">
        <f>'R1_LR'!D28</f>
        <v>1.4720426662834366E-5</v>
      </c>
      <c r="G28">
        <f>'R1_LR'!G28</f>
        <v>6.2733986311437541E-4</v>
      </c>
      <c r="I28" s="42">
        <f t="shared" ref="I28:I30" si="8">B28*$C$6</f>
        <v>6.3919111666625977E-4</v>
      </c>
      <c r="J28">
        <f>I28-G28</f>
        <v>1.1851253551884355E-5</v>
      </c>
      <c r="K28">
        <f t="shared" si="7"/>
        <v>1.1851253551884355E-5</v>
      </c>
      <c r="L28" s="33">
        <f>K28/G28</f>
        <v>1.8891280864968177E-2</v>
      </c>
      <c r="N28" s="33">
        <f>G28/I28</f>
        <v>0.98145898270036158</v>
      </c>
      <c r="P28">
        <f>I28-1.96*I28*$Q$13/100</f>
        <v>5.4566396525154595E-4</v>
      </c>
      <c r="Q28">
        <f>I28+1.96*I28*$Q$13/100</f>
        <v>7.3271826808097359E-4</v>
      </c>
      <c r="R28" s="33">
        <f>G28/P28</f>
        <v>1.1496816778531045</v>
      </c>
      <c r="S28" s="33">
        <f>G28/Q28</f>
        <v>0.85618155086730729</v>
      </c>
    </row>
    <row r="29" spans="1:19" x14ac:dyDescent="0.25">
      <c r="A29" s="6">
        <v>44190</v>
      </c>
      <c r="B29">
        <f>'R1_LR'!D29</f>
        <v>1.2973935363854018E-5</v>
      </c>
      <c r="G29">
        <f>'R1_LR'!G29</f>
        <v>6.0674956586022441E-4</v>
      </c>
      <c r="I29" s="42">
        <f t="shared" si="8"/>
        <v>5.6335488248551713E-4</v>
      </c>
      <c r="J29">
        <f>I29-G29</f>
        <v>-4.3394683374707284E-5</v>
      </c>
      <c r="K29">
        <f t="shared" si="7"/>
        <v>4.3394683374707284E-5</v>
      </c>
      <c r="L29" s="33">
        <f>K29/G29</f>
        <v>7.1519924885622449E-2</v>
      </c>
      <c r="N29" s="33">
        <f>G29/I29</f>
        <v>1.0770290357354324</v>
      </c>
      <c r="P29">
        <f>I29-1.96*I29*$Q$13/100</f>
        <v>4.8092417276407445E-4</v>
      </c>
      <c r="Q29">
        <f>I29+1.96*I29*$Q$13/100</f>
        <v>6.4578559220695975E-4</v>
      </c>
      <c r="R29" s="33">
        <f>G29/P29</f>
        <v>1.261632498888501</v>
      </c>
      <c r="S29" s="33">
        <f>G29/Q29</f>
        <v>0.93955265212199846</v>
      </c>
    </row>
    <row r="30" spans="1:19" x14ac:dyDescent="0.25">
      <c r="A30" s="6">
        <v>44197</v>
      </c>
      <c r="B30">
        <f>'R1_LR'!D30</f>
        <v>1.621741920481752E-5</v>
      </c>
      <c r="G30">
        <f>'R1_LR'!G30</f>
        <v>6.5091907448606447E-4</v>
      </c>
      <c r="I30" s="42">
        <f t="shared" si="8"/>
        <v>7.0419360310689633E-4</v>
      </c>
      <c r="J30">
        <f>I30-G30</f>
        <v>5.327452862083186E-5</v>
      </c>
      <c r="K30">
        <f t="shared" si="7"/>
        <v>5.327452862083186E-5</v>
      </c>
      <c r="L30" s="33">
        <f>K30/G30</f>
        <v>8.1845087521663057E-2</v>
      </c>
      <c r="N30" s="33">
        <f>G30/I30</f>
        <v>0.92434675863883864</v>
      </c>
      <c r="P30">
        <f>I30-1.96*I30*$Q$13/100</f>
        <v>6.0115521595509303E-4</v>
      </c>
      <c r="Q30">
        <f>I30+1.96*I30*$Q$13/100</f>
        <v>8.0723199025869964E-4</v>
      </c>
      <c r="R30" s="33">
        <f>G30/P30</f>
        <v>1.0827803821878323</v>
      </c>
      <c r="S30" s="33">
        <f>G30/Q30</f>
        <v>0.80635936427328603</v>
      </c>
    </row>
    <row r="31" spans="1:19" x14ac:dyDescent="0.25">
      <c r="L31" s="33"/>
    </row>
    <row r="32" spans="1:19" x14ac:dyDescent="0.25">
      <c r="A32" t="s">
        <v>104</v>
      </c>
      <c r="K32">
        <f>SUM(K27:K30)/COUNT(K27:K30)</f>
        <v>2.7901313773868693E-5</v>
      </c>
      <c r="L32" s="34">
        <f>AVERAGE(L27:L30)</f>
        <v>4.445210277076142E-2</v>
      </c>
    </row>
    <row r="34" spans="1:19" x14ac:dyDescent="0.25">
      <c r="A34" s="45" t="s">
        <v>166</v>
      </c>
      <c r="B34" s="30"/>
      <c r="C34" s="30"/>
    </row>
    <row r="35" spans="1:19" x14ac:dyDescent="0.25">
      <c r="A35" s="45"/>
      <c r="B35" s="30" t="s">
        <v>98</v>
      </c>
      <c r="C35" s="30"/>
    </row>
    <row r="36" spans="1:19" x14ac:dyDescent="0.25">
      <c r="A36" s="30" t="s">
        <v>207</v>
      </c>
      <c r="B36" s="30" t="s">
        <v>69</v>
      </c>
      <c r="C36" s="30"/>
      <c r="D36" s="30"/>
      <c r="E36" s="30"/>
      <c r="F36" s="30"/>
      <c r="G36" s="30" t="s">
        <v>83</v>
      </c>
      <c r="H36" s="30"/>
      <c r="I36" s="30" t="s">
        <v>44</v>
      </c>
      <c r="J36" s="30" t="s">
        <v>208</v>
      </c>
      <c r="K36" s="30"/>
      <c r="N36" s="30" t="s">
        <v>100</v>
      </c>
      <c r="P36" s="30" t="s">
        <v>106</v>
      </c>
      <c r="Q36" s="30" t="s">
        <v>107</v>
      </c>
      <c r="R36" s="30" t="s">
        <v>108</v>
      </c>
      <c r="S36" s="30" t="s">
        <v>109</v>
      </c>
    </row>
    <row r="37" spans="1:19" x14ac:dyDescent="0.25">
      <c r="A37" s="6">
        <v>44204</v>
      </c>
      <c r="B37">
        <f>'R1_LR'!D37</f>
        <v>3.530407411510276E-5</v>
      </c>
      <c r="G37">
        <f>'R1_LR'!G37</f>
        <v>1.2071892019167574E-3</v>
      </c>
      <c r="I37" s="42">
        <f>B37*$C$6</f>
        <v>1.532975305225013E-3</v>
      </c>
      <c r="J37">
        <f t="shared" ref="J37:J43" si="9">I37-G37</f>
        <v>3.2578610330825561E-4</v>
      </c>
      <c r="N37" s="33">
        <f t="shared" ref="N37:N46" si="10">G37/I37</f>
        <v>0.78748117976992715</v>
      </c>
      <c r="P37">
        <f t="shared" ref="P37:P46" si="11">I37-1.96*I37*$Q$13/100</f>
        <v>1.308668662425318E-3</v>
      </c>
      <c r="Q37">
        <f t="shared" ref="Q37:Q46" si="12">I37+1.96*I37*$Q$13/100</f>
        <v>1.7572819480247081E-3</v>
      </c>
      <c r="R37" s="33">
        <f t="shared" ref="R37:R46" si="13">G37/P37</f>
        <v>0.9224559558716019</v>
      </c>
      <c r="S37" s="33">
        <f t="shared" ref="S37:S46" si="14">G37/Q37</f>
        <v>0.68696386671115106</v>
      </c>
    </row>
    <row r="38" spans="1:19" x14ac:dyDescent="0.25">
      <c r="A38" s="6">
        <v>44211</v>
      </c>
      <c r="B38">
        <f>'R1_LR'!D38</f>
        <v>4.3288034339012925E-5</v>
      </c>
      <c r="G38">
        <f>'R1_LR'!G38</f>
        <v>1.4303614560262651E-3</v>
      </c>
      <c r="I38" s="42">
        <f t="shared" ref="I38:I41" si="15">B38*$C$6</f>
        <v>1.8796552329084081E-3</v>
      </c>
      <c r="J38">
        <f t="shared" si="9"/>
        <v>4.4929377688214295E-4</v>
      </c>
      <c r="N38" s="33">
        <f t="shared" si="10"/>
        <v>0.76097011355271438</v>
      </c>
      <c r="P38">
        <f t="shared" si="11"/>
        <v>1.6046219995109023E-3</v>
      </c>
      <c r="Q38">
        <f t="shared" si="12"/>
        <v>2.1546884663059141E-3</v>
      </c>
      <c r="R38" s="33">
        <f t="shared" si="13"/>
        <v>0.89140087600833551</v>
      </c>
      <c r="S38" s="33">
        <f t="shared" si="14"/>
        <v>0.66383678123015866</v>
      </c>
    </row>
    <row r="39" spans="1:19" x14ac:dyDescent="0.25">
      <c r="A39" s="6">
        <v>44218</v>
      </c>
      <c r="B39">
        <f>'R1_LR'!D39</f>
        <v>4.8777006992951164E-5</v>
      </c>
      <c r="G39">
        <f>'R1_LR'!G39</f>
        <v>1.6721313979782321E-3</v>
      </c>
      <c r="I39" s="42">
        <f t="shared" si="15"/>
        <v>2.1179976831907422E-3</v>
      </c>
      <c r="J39">
        <f t="shared" si="9"/>
        <v>4.4586628521251013E-4</v>
      </c>
      <c r="N39" s="33">
        <f t="shared" si="10"/>
        <v>0.78948688719016114</v>
      </c>
      <c r="P39">
        <f t="shared" si="11"/>
        <v>1.8080899187572414E-3</v>
      </c>
      <c r="Q39">
        <f t="shared" si="12"/>
        <v>2.427905447624243E-3</v>
      </c>
      <c r="R39" s="33">
        <f t="shared" si="13"/>
        <v>0.92480544282197086</v>
      </c>
      <c r="S39" s="33">
        <f t="shared" si="14"/>
        <v>0.68871355744699536</v>
      </c>
    </row>
    <row r="40" spans="1:19" x14ac:dyDescent="0.25">
      <c r="A40" s="6">
        <v>44225</v>
      </c>
      <c r="B40">
        <f>'R1_LR'!D40</f>
        <v>5.389173151139361E-5</v>
      </c>
      <c r="G40">
        <f>'R1_LR'!G40</f>
        <v>1.6950464062126904E-3</v>
      </c>
      <c r="I40" s="42">
        <f t="shared" si="15"/>
        <v>2.3400895118629171E-3</v>
      </c>
      <c r="J40">
        <f t="shared" si="9"/>
        <v>6.4504310565022672E-4</v>
      </c>
      <c r="N40" s="33">
        <f t="shared" si="10"/>
        <v>0.72435109751989113</v>
      </c>
      <c r="P40">
        <f t="shared" si="11"/>
        <v>1.9976850253276938E-3</v>
      </c>
      <c r="Q40">
        <f t="shared" si="12"/>
        <v>2.6824939983981404E-3</v>
      </c>
      <c r="R40" s="33">
        <f t="shared" si="13"/>
        <v>0.84850533728891542</v>
      </c>
      <c r="S40" s="33">
        <f t="shared" si="14"/>
        <v>0.63189196591861629</v>
      </c>
    </row>
    <row r="41" spans="1:19" x14ac:dyDescent="0.25">
      <c r="A41" s="6">
        <v>44232</v>
      </c>
      <c r="B41">
        <f>'R1_LR'!D41</f>
        <v>4.5284024394990465E-5</v>
      </c>
      <c r="G41">
        <f>'R1_LR'!G41</f>
        <v>1.4472986360256476E-3</v>
      </c>
      <c r="I41" s="42">
        <f t="shared" si="15"/>
        <v>1.9663252148292569E-3</v>
      </c>
      <c r="J41">
        <f t="shared" si="9"/>
        <v>5.1902657880360933E-4</v>
      </c>
      <c r="N41" s="33">
        <f t="shared" si="10"/>
        <v>0.73604235205381408</v>
      </c>
      <c r="P41">
        <f t="shared" si="11"/>
        <v>1.6786103337822983E-3</v>
      </c>
      <c r="Q41">
        <f t="shared" si="12"/>
        <v>2.2540400958762155E-3</v>
      </c>
      <c r="R41" s="33">
        <f t="shared" si="13"/>
        <v>0.86220048030119545</v>
      </c>
      <c r="S41" s="33">
        <f t="shared" si="14"/>
        <v>0.64209090098862576</v>
      </c>
    </row>
    <row r="42" spans="1:19" x14ac:dyDescent="0.25">
      <c r="A42" s="6">
        <v>44239</v>
      </c>
      <c r="B42">
        <f>'R1_LR'!D42</f>
        <v>3.8797056713063453E-5</v>
      </c>
      <c r="G42">
        <f>'R1_LR'!G42</f>
        <v>1.08231901211739E-3</v>
      </c>
      <c r="I42" s="42">
        <f t="shared" ref="I42:I43" si="16">B42*$C$6</f>
        <v>1.6846477735864981E-3</v>
      </c>
      <c r="J42">
        <f t="shared" si="9"/>
        <v>6.023287614691081E-4</v>
      </c>
      <c r="N42" s="33">
        <f t="shared" si="10"/>
        <v>0.64246012079617565</v>
      </c>
      <c r="P42">
        <f t="shared" si="11"/>
        <v>1.4381482474002609E-3</v>
      </c>
      <c r="Q42">
        <f t="shared" si="12"/>
        <v>1.9311472997727353E-3</v>
      </c>
      <c r="R42" s="33">
        <f t="shared" si="13"/>
        <v>0.75257819496279121</v>
      </c>
      <c r="S42" s="33">
        <f t="shared" si="14"/>
        <v>0.56045388782345151</v>
      </c>
    </row>
    <row r="43" spans="1:19" x14ac:dyDescent="0.25">
      <c r="A43" s="6">
        <v>44246</v>
      </c>
      <c r="B43">
        <f>'R1_LR'!D43</f>
        <v>3.1312094003147674E-5</v>
      </c>
      <c r="G43">
        <f>'R1_LR'!G43</f>
        <v>7.4922113879620489E-4</v>
      </c>
      <c r="I43" s="42">
        <f t="shared" si="16"/>
        <v>1.3596353413833152E-3</v>
      </c>
      <c r="J43">
        <f t="shared" si="9"/>
        <v>6.1041420258711027E-4</v>
      </c>
      <c r="N43" s="33">
        <f t="shared" si="10"/>
        <v>0.55104564877957285</v>
      </c>
      <c r="P43">
        <f t="shared" si="11"/>
        <v>1.1606919938825257E-3</v>
      </c>
      <c r="Q43">
        <f t="shared" si="12"/>
        <v>1.5585786888841046E-3</v>
      </c>
      <c r="R43" s="33">
        <f t="shared" si="13"/>
        <v>0.64549522418092431</v>
      </c>
      <c r="S43" s="33">
        <f t="shared" si="14"/>
        <v>0.48070793225886121</v>
      </c>
    </row>
    <row r="44" spans="1:19" x14ac:dyDescent="0.25">
      <c r="A44" s="31">
        <f>'R1_LR'!A44</f>
        <v>44253</v>
      </c>
      <c r="B44">
        <f>'R1_LR'!D44</f>
        <v>2.3452883157736109E-5</v>
      </c>
      <c r="G44">
        <f>'R1_LR'!G44</f>
        <v>5.1907475174577491E-4</v>
      </c>
      <c r="I44" s="42">
        <f t="shared" ref="I44" si="17">B44*$C$6</f>
        <v>1.0183722875699733E-3</v>
      </c>
      <c r="J44">
        <f t="shared" ref="J44" si="18">I44-G44</f>
        <v>4.9929753582419838E-4</v>
      </c>
      <c r="N44" s="33">
        <f t="shared" si="10"/>
        <v>0.50971020920491106</v>
      </c>
      <c r="P44">
        <f t="shared" si="11"/>
        <v>8.6936292768890382E-4</v>
      </c>
      <c r="Q44">
        <f t="shared" si="12"/>
        <v>1.1673816474510428E-3</v>
      </c>
      <c r="R44" s="33">
        <f t="shared" si="13"/>
        <v>0.59707486391865405</v>
      </c>
      <c r="S44" s="33">
        <f t="shared" si="14"/>
        <v>0.4446487169634416</v>
      </c>
    </row>
    <row r="45" spans="1:19" x14ac:dyDescent="0.25">
      <c r="A45" s="31">
        <f>'R1_LR'!A45</f>
        <v>44260</v>
      </c>
      <c r="B45">
        <f>'R1_LR'!D45</f>
        <v>1.6841166097310504E-5</v>
      </c>
      <c r="G45">
        <f>'R1_LR'!G45</f>
        <v>3.5900179567318149E-4</v>
      </c>
      <c r="I45" s="42">
        <f t="shared" ref="I45" si="19">B45*$C$6</f>
        <v>7.3127797245716168E-4</v>
      </c>
      <c r="J45">
        <f t="shared" ref="J45" si="20">I45-G45</f>
        <v>3.7227617678398019E-4</v>
      </c>
      <c r="N45" s="33">
        <f t="shared" si="10"/>
        <v>0.49092384728464089</v>
      </c>
      <c r="P45">
        <f t="shared" si="11"/>
        <v>6.2427657041490433E-4</v>
      </c>
      <c r="Q45">
        <f t="shared" si="12"/>
        <v>8.3827937449941904E-4</v>
      </c>
      <c r="R45" s="33">
        <f t="shared" si="13"/>
        <v>0.57506850759204864</v>
      </c>
      <c r="S45" s="33">
        <f t="shared" si="14"/>
        <v>0.42826032298308719</v>
      </c>
    </row>
    <row r="46" spans="1:19" x14ac:dyDescent="0.25">
      <c r="A46" s="31">
        <f>'R1_LR'!A46</f>
        <v>44267</v>
      </c>
      <c r="B46">
        <f>'R1_LR'!D46</f>
        <v>1.6841166097310504E-5</v>
      </c>
      <c r="G46">
        <f>'R1_LR'!G46</f>
        <v>2.5339349685350368E-4</v>
      </c>
      <c r="I46" s="42">
        <f t="shared" ref="I46" si="21">B46*$C$6</f>
        <v>7.3127797245716168E-4</v>
      </c>
      <c r="J46">
        <f t="shared" ref="J46" si="22">I46-G46</f>
        <v>4.77884475603658E-4</v>
      </c>
      <c r="N46" s="33">
        <f t="shared" si="10"/>
        <v>0.34650776639979741</v>
      </c>
      <c r="P46">
        <f t="shared" si="11"/>
        <v>6.2427657041490433E-4</v>
      </c>
      <c r="Q46">
        <f t="shared" si="12"/>
        <v>8.3827937449941904E-4</v>
      </c>
      <c r="R46" s="33">
        <f t="shared" si="13"/>
        <v>0.40589941840215832</v>
      </c>
      <c r="S46" s="33">
        <f t="shared" si="14"/>
        <v>0.30227810031091168</v>
      </c>
    </row>
    <row r="47" spans="1:19" x14ac:dyDescent="0.25">
      <c r="N47" s="33"/>
    </row>
    <row r="48" spans="1:19" x14ac:dyDescent="0.25">
      <c r="N48" s="33"/>
    </row>
    <row r="49" spans="14:14" x14ac:dyDescent="0.25">
      <c r="N49" s="33"/>
    </row>
    <row r="50" spans="14:14" x14ac:dyDescent="0.25">
      <c r="N50" s="33"/>
    </row>
    <row r="51" spans="14:14" x14ac:dyDescent="0.25">
      <c r="N51" s="33"/>
    </row>
    <row r="52" spans="14:14" x14ac:dyDescent="0.25">
      <c r="N52" s="33"/>
    </row>
    <row r="53" spans="14:14" x14ac:dyDescent="0.25">
      <c r="N53" s="33"/>
    </row>
    <row r="67" spans="1:10" x14ac:dyDescent="0.25">
      <c r="A67" s="45" t="s">
        <v>210</v>
      </c>
    </row>
    <row r="68" spans="1:10" x14ac:dyDescent="0.25">
      <c r="A68" t="s">
        <v>47</v>
      </c>
      <c r="B68" t="s">
        <v>111</v>
      </c>
    </row>
    <row r="69" spans="1:10" x14ac:dyDescent="0.25">
      <c r="A69" t="s">
        <v>112</v>
      </c>
      <c r="B69" t="s">
        <v>116</v>
      </c>
    </row>
    <row r="71" spans="1:10" x14ac:dyDescent="0.25">
      <c r="A71" t="s">
        <v>184</v>
      </c>
      <c r="B71">
        <v>3011127</v>
      </c>
    </row>
    <row r="73" spans="1:10" x14ac:dyDescent="0.25">
      <c r="A73" s="30" t="s">
        <v>207</v>
      </c>
      <c r="B73" s="30" t="s">
        <v>100</v>
      </c>
      <c r="C73" s="30" t="s">
        <v>137</v>
      </c>
      <c r="D73" s="30" t="s">
        <v>138</v>
      </c>
      <c r="G73" s="30" t="s">
        <v>122</v>
      </c>
      <c r="H73" s="30" t="s">
        <v>112</v>
      </c>
      <c r="I73" s="30" t="s">
        <v>139</v>
      </c>
      <c r="J73" s="30" t="s">
        <v>140</v>
      </c>
    </row>
    <row r="74" spans="1:10" x14ac:dyDescent="0.25">
      <c r="A74" s="31"/>
      <c r="B74" s="33"/>
    </row>
    <row r="75" spans="1:10" x14ac:dyDescent="0.25">
      <c r="A75" s="31"/>
      <c r="B75" s="33"/>
    </row>
    <row r="76" spans="1:10" x14ac:dyDescent="0.25">
      <c r="A76" s="31">
        <f t="shared" ref="A76:A83" si="23">A13</f>
        <v>44120</v>
      </c>
      <c r="B76" s="33">
        <f t="shared" ref="B76:B83" si="24">N13</f>
        <v>1.1444293202195146</v>
      </c>
      <c r="G76">
        <f t="shared" ref="G76:G83" si="25">G13*$B$71</f>
        <v>392</v>
      </c>
      <c r="H76">
        <f t="shared" ref="H76:H83" si="26">I13*$B$71</f>
        <v>342.5287984799358</v>
      </c>
    </row>
    <row r="77" spans="1:10" x14ac:dyDescent="0.25">
      <c r="A77" s="31">
        <f t="shared" si="23"/>
        <v>44127</v>
      </c>
      <c r="B77" s="33">
        <f t="shared" si="24"/>
        <v>0.94176996143064229</v>
      </c>
      <c r="G77">
        <f t="shared" si="25"/>
        <v>553</v>
      </c>
      <c r="H77">
        <f t="shared" si="26"/>
        <v>587.19222596560417</v>
      </c>
    </row>
    <row r="78" spans="1:10" x14ac:dyDescent="0.25">
      <c r="A78" s="31">
        <f t="shared" si="23"/>
        <v>44134</v>
      </c>
      <c r="B78" s="33">
        <f t="shared" si="24"/>
        <v>0.94203196448014304</v>
      </c>
      <c r="G78">
        <f t="shared" si="25"/>
        <v>799.00000000000011</v>
      </c>
      <c r="H78">
        <f t="shared" si="26"/>
        <v>848.16654861698385</v>
      </c>
    </row>
    <row r="79" spans="1:10" x14ac:dyDescent="0.25">
      <c r="A79" s="31">
        <f t="shared" si="23"/>
        <v>44141</v>
      </c>
      <c r="B79" s="33">
        <f t="shared" si="24"/>
        <v>0.91491464885680973</v>
      </c>
      <c r="G79">
        <f t="shared" si="25"/>
        <v>1164</v>
      </c>
      <c r="H79">
        <f t="shared" si="26"/>
        <v>1272.2498229254757</v>
      </c>
    </row>
    <row r="80" spans="1:10" x14ac:dyDescent="0.25">
      <c r="A80" s="31">
        <f t="shared" si="23"/>
        <v>44148</v>
      </c>
      <c r="B80" s="33">
        <f t="shared" si="24"/>
        <v>0.96137280661297364</v>
      </c>
      <c r="G80">
        <f t="shared" si="25"/>
        <v>1474</v>
      </c>
      <c r="H80">
        <f t="shared" si="26"/>
        <v>1533.2241455768556</v>
      </c>
    </row>
    <row r="81" spans="1:10" x14ac:dyDescent="0.25">
      <c r="A81" s="31">
        <f t="shared" si="23"/>
        <v>44155</v>
      </c>
      <c r="B81" s="33">
        <f t="shared" si="24"/>
        <v>1.077567281130603</v>
      </c>
      <c r="G81">
        <f t="shared" si="25"/>
        <v>1617</v>
      </c>
      <c r="H81">
        <f t="shared" si="26"/>
        <v>1500.6023552454328</v>
      </c>
    </row>
    <row r="82" spans="1:10" x14ac:dyDescent="0.25">
      <c r="A82" s="31">
        <f t="shared" si="23"/>
        <v>44162</v>
      </c>
      <c r="B82" s="33">
        <f t="shared" si="24"/>
        <v>1.002451246658447</v>
      </c>
      <c r="G82">
        <f t="shared" si="25"/>
        <v>1864</v>
      </c>
      <c r="H82">
        <f t="shared" si="26"/>
        <v>1859.44204889108</v>
      </c>
    </row>
    <row r="83" spans="1:10" x14ac:dyDescent="0.25">
      <c r="A83" s="31">
        <f t="shared" si="23"/>
        <v>44169</v>
      </c>
      <c r="B83" s="33">
        <f t="shared" si="24"/>
        <v>1.0154627706108661</v>
      </c>
      <c r="G83">
        <f t="shared" si="25"/>
        <v>1706</v>
      </c>
      <c r="H83">
        <f t="shared" si="26"/>
        <v>1680.0222020682563</v>
      </c>
    </row>
    <row r="84" spans="1:10" x14ac:dyDescent="0.25">
      <c r="A84" s="31">
        <f>A27</f>
        <v>44176</v>
      </c>
      <c r="B84" s="33">
        <f>N27</f>
        <v>1.0055831159281765</v>
      </c>
      <c r="C84" s="43">
        <f>S27</f>
        <v>0.87722638123147767</v>
      </c>
      <c r="D84" s="43">
        <f>R27</f>
        <v>1.1779407028913149</v>
      </c>
      <c r="G84">
        <f>G27*$B$71</f>
        <v>1673</v>
      </c>
      <c r="H84">
        <f>I27*$B$71</f>
        <v>1663.7113069025449</v>
      </c>
      <c r="I84">
        <f t="shared" ref="I84:J87" si="27">P27*$B$71</f>
        <v>1420.2752276863657</v>
      </c>
      <c r="J84">
        <f t="shared" si="27"/>
        <v>1907.1473861187242</v>
      </c>
    </row>
    <row r="85" spans="1:10" x14ac:dyDescent="0.25">
      <c r="A85" s="31">
        <f>A28</f>
        <v>44183</v>
      </c>
      <c r="B85" s="33">
        <f>N28</f>
        <v>0.98145898270036158</v>
      </c>
      <c r="C85" s="43">
        <f>S28</f>
        <v>0.85618155086730729</v>
      </c>
      <c r="D85" s="43">
        <f>R28</f>
        <v>1.1496816778531045</v>
      </c>
      <c r="G85">
        <f>G28*$B$71</f>
        <v>1889</v>
      </c>
      <c r="H85">
        <f>I28*$B$71</f>
        <v>1924.6856295539249</v>
      </c>
      <c r="I85">
        <f t="shared" si="27"/>
        <v>1643.0634986959917</v>
      </c>
      <c r="J85">
        <f t="shared" si="27"/>
        <v>2206.3077604118575</v>
      </c>
    </row>
    <row r="86" spans="1:10" x14ac:dyDescent="0.25">
      <c r="A86" s="31">
        <f>A29</f>
        <v>44190</v>
      </c>
      <c r="B86" s="33">
        <f>N29</f>
        <v>1.0770290357354324</v>
      </c>
      <c r="C86" s="43">
        <f>S29</f>
        <v>0.93955265212199846</v>
      </c>
      <c r="D86" s="43">
        <f>R29</f>
        <v>1.261632498888501</v>
      </c>
      <c r="G86">
        <f>G29*$B$71</f>
        <v>1827</v>
      </c>
      <c r="H86">
        <f>I29*$B$71</f>
        <v>1696.3330972339677</v>
      </c>
      <c r="I86">
        <f t="shared" si="27"/>
        <v>1448.1237615625691</v>
      </c>
      <c r="J86">
        <f t="shared" si="27"/>
        <v>1944.542432905366</v>
      </c>
    </row>
    <row r="87" spans="1:10" x14ac:dyDescent="0.25">
      <c r="A87" s="31">
        <f>A30</f>
        <v>44197</v>
      </c>
      <c r="B87" s="33">
        <f>N30</f>
        <v>0.92434675863883864</v>
      </c>
      <c r="C87" s="43">
        <f>S30</f>
        <v>0.80635936427328603</v>
      </c>
      <c r="D87" s="43">
        <f>R30</f>
        <v>1.0827803821878323</v>
      </c>
      <c r="G87">
        <f>G30*$B$71</f>
        <v>1959.9999999999998</v>
      </c>
      <c r="H87">
        <f>I30*$B$71</f>
        <v>2120.4163715424593</v>
      </c>
      <c r="I87">
        <f t="shared" si="27"/>
        <v>1810.1547019532113</v>
      </c>
      <c r="J87">
        <f t="shared" si="27"/>
        <v>2430.6780411317072</v>
      </c>
    </row>
    <row r="88" spans="1:10" x14ac:dyDescent="0.25">
      <c r="A88" s="31">
        <f>A37</f>
        <v>44204</v>
      </c>
      <c r="B88" s="33">
        <f>N37</f>
        <v>0.78748117976992715</v>
      </c>
      <c r="C88" s="43">
        <f>S37</f>
        <v>0.68696386671115106</v>
      </c>
      <c r="D88" s="43">
        <f>R37</f>
        <v>0.9224559558716019</v>
      </c>
      <c r="G88">
        <f>G37*$B$71</f>
        <v>3635</v>
      </c>
      <c r="H88">
        <f>I37*$B$71</f>
        <v>4615.9833318962774</v>
      </c>
      <c r="I88">
        <f>P37*$B$71</f>
        <v>3940.5675434827604</v>
      </c>
      <c r="J88">
        <f>Q37*$B$71</f>
        <v>5291.3991203097949</v>
      </c>
    </row>
    <row r="89" spans="1:10" x14ac:dyDescent="0.25">
      <c r="A89" s="31">
        <f t="shared" ref="A89:A97" si="28">A38</f>
        <v>44211</v>
      </c>
      <c r="B89" s="33">
        <f t="shared" ref="B89:B92" si="29">N38</f>
        <v>0.76097011355271438</v>
      </c>
      <c r="C89" s="43">
        <f t="shared" ref="C89:C92" si="30">S38</f>
        <v>0.66383678123015866</v>
      </c>
      <c r="D89" s="43">
        <f t="shared" ref="D89:D92" si="31">R38</f>
        <v>0.89140087600833551</v>
      </c>
      <c r="G89">
        <f t="shared" ref="G89:G97" si="32">G38*$B$71</f>
        <v>4307</v>
      </c>
      <c r="H89">
        <f t="shared" ref="H89:H92" si="33">I38*$B$71</f>
        <v>5659.8806225017961</v>
      </c>
      <c r="I89">
        <f t="shared" ref="I89:J92" si="34">P38*$B$71</f>
        <v>4831.7206275212648</v>
      </c>
      <c r="J89">
        <f t="shared" si="34"/>
        <v>6488.0406174823283</v>
      </c>
    </row>
    <row r="90" spans="1:10" x14ac:dyDescent="0.25">
      <c r="A90" s="31">
        <f t="shared" si="28"/>
        <v>44218</v>
      </c>
      <c r="B90" s="33">
        <f t="shared" si="29"/>
        <v>0.78948688719016114</v>
      </c>
      <c r="C90" s="43">
        <f t="shared" si="30"/>
        <v>0.68871355744699536</v>
      </c>
      <c r="D90" s="43">
        <f t="shared" si="31"/>
        <v>0.92480544282197086</v>
      </c>
      <c r="G90">
        <f t="shared" si="32"/>
        <v>5035</v>
      </c>
      <c r="H90">
        <f t="shared" si="33"/>
        <v>6377.5600097930901</v>
      </c>
      <c r="I90">
        <f t="shared" si="34"/>
        <v>5444.3883727977363</v>
      </c>
      <c r="J90">
        <f t="shared" si="34"/>
        <v>7310.7316467884439</v>
      </c>
    </row>
    <row r="91" spans="1:10" x14ac:dyDescent="0.25">
      <c r="A91" s="31">
        <f t="shared" si="28"/>
        <v>44225</v>
      </c>
      <c r="B91" s="33">
        <f t="shared" si="29"/>
        <v>0.72435109751989113</v>
      </c>
      <c r="C91" s="43">
        <f t="shared" si="30"/>
        <v>0.63189196591861629</v>
      </c>
      <c r="D91" s="43">
        <f t="shared" si="31"/>
        <v>0.84850533728891542</v>
      </c>
      <c r="G91">
        <f t="shared" si="32"/>
        <v>5104</v>
      </c>
      <c r="H91">
        <f t="shared" si="33"/>
        <v>7046.30671158725</v>
      </c>
      <c r="I91">
        <f t="shared" si="34"/>
        <v>6015.283317259903</v>
      </c>
      <c r="J91">
        <f t="shared" si="34"/>
        <v>8077.330105914597</v>
      </c>
    </row>
    <row r="92" spans="1:10" x14ac:dyDescent="0.25">
      <c r="A92" s="31">
        <f t="shared" si="28"/>
        <v>44232</v>
      </c>
      <c r="B92" s="33">
        <f t="shared" si="29"/>
        <v>0.73604235205381408</v>
      </c>
      <c r="C92" s="43">
        <f t="shared" si="30"/>
        <v>0.64209090098862576</v>
      </c>
      <c r="D92" s="43">
        <f t="shared" si="31"/>
        <v>0.86220048030119545</v>
      </c>
      <c r="G92">
        <f t="shared" si="32"/>
        <v>4358</v>
      </c>
      <c r="H92">
        <f t="shared" si="33"/>
        <v>5920.8549451531762</v>
      </c>
      <c r="I92">
        <f t="shared" si="34"/>
        <v>5054.5088985308903</v>
      </c>
      <c r="J92">
        <f t="shared" si="34"/>
        <v>6787.2009917754613</v>
      </c>
    </row>
    <row r="93" spans="1:10" x14ac:dyDescent="0.25">
      <c r="A93" s="31">
        <f t="shared" si="28"/>
        <v>44239</v>
      </c>
      <c r="B93" s="33">
        <f t="shared" ref="B93" si="35">N42</f>
        <v>0.64246012079617565</v>
      </c>
      <c r="C93" s="43">
        <f t="shared" ref="C93" si="36">S42</f>
        <v>0.56045388782345151</v>
      </c>
      <c r="D93" s="43">
        <f t="shared" ref="D93" si="37">R42</f>
        <v>0.75257819496279121</v>
      </c>
      <c r="G93">
        <f t="shared" si="32"/>
        <v>3259</v>
      </c>
      <c r="H93">
        <f t="shared" ref="H93" si="38">I42*$B$71</f>
        <v>5072.6883965361912</v>
      </c>
      <c r="I93">
        <f t="shared" ref="I93" si="39">P42*$B$71</f>
        <v>4330.447017749605</v>
      </c>
      <c r="J93">
        <f t="shared" ref="J93" si="40">Q42*$B$71</f>
        <v>5814.9297753227775</v>
      </c>
    </row>
    <row r="94" spans="1:10" x14ac:dyDescent="0.25">
      <c r="A94" s="31">
        <f t="shared" si="28"/>
        <v>44246</v>
      </c>
      <c r="B94" s="33">
        <f t="shared" ref="B94" si="41">N43</f>
        <v>0.55104564877957285</v>
      </c>
      <c r="C94" s="43">
        <f t="shared" ref="C94" si="42">S43</f>
        <v>0.48070793225886121</v>
      </c>
      <c r="D94" s="43">
        <f t="shared" ref="D94" si="43">R43</f>
        <v>0.64549522418092431</v>
      </c>
      <c r="G94">
        <f t="shared" si="32"/>
        <v>2256</v>
      </c>
      <c r="H94">
        <f t="shared" ref="H94" si="44">I43*$B$71</f>
        <v>4094.0346865935176</v>
      </c>
      <c r="I94">
        <f t="shared" ref="I94" si="45">P43*$B$71</f>
        <v>3494.9910014635079</v>
      </c>
      <c r="J94">
        <f t="shared" ref="J94" si="46">Q43*$B$71</f>
        <v>4693.0783717235272</v>
      </c>
    </row>
    <row r="95" spans="1:10" x14ac:dyDescent="0.25">
      <c r="A95" s="31">
        <f t="shared" si="28"/>
        <v>44253</v>
      </c>
      <c r="B95" s="33">
        <f t="shared" ref="B95" si="47">N44</f>
        <v>0.50971020920491106</v>
      </c>
      <c r="C95" s="43">
        <f t="shared" ref="C95" si="48">S44</f>
        <v>0.4446487169634416</v>
      </c>
      <c r="D95" s="43">
        <f t="shared" ref="D95" si="49">R44</f>
        <v>0.59707486391865405</v>
      </c>
      <c r="G95">
        <f t="shared" si="32"/>
        <v>1563</v>
      </c>
      <c r="H95">
        <f t="shared" ref="H95" si="50">I44*$B$71</f>
        <v>3066.4482911537111</v>
      </c>
      <c r="I95">
        <f t="shared" ref="I95" si="51">P44*$B$71</f>
        <v>2617.7621843631059</v>
      </c>
      <c r="J95">
        <f t="shared" ref="J95" si="52">Q44*$B$71</f>
        <v>3515.1343979443159</v>
      </c>
    </row>
    <row r="96" spans="1:10" x14ac:dyDescent="0.25">
      <c r="A96" s="31">
        <f t="shared" si="28"/>
        <v>44260</v>
      </c>
      <c r="B96" s="33">
        <f t="shared" ref="B96" si="53">N45</f>
        <v>0.49092384728464089</v>
      </c>
      <c r="C96" s="43">
        <f t="shared" ref="C96" si="54">S45</f>
        <v>0.42826032298308719</v>
      </c>
      <c r="D96" s="43">
        <f t="shared" ref="D96" si="55">R45</f>
        <v>0.57506850759204864</v>
      </c>
      <c r="G96">
        <f t="shared" si="32"/>
        <v>1081</v>
      </c>
      <c r="H96">
        <f t="shared" ref="H96" si="56">I45*$B$71</f>
        <v>2201.9708473710157</v>
      </c>
      <c r="I96">
        <f t="shared" ref="I96" si="57">P45*$B$71</f>
        <v>1879.7760366437196</v>
      </c>
      <c r="J96">
        <f t="shared" ref="J96" si="58">Q45*$B$71</f>
        <v>2524.1656580983122</v>
      </c>
    </row>
    <row r="97" spans="1:10" x14ac:dyDescent="0.25">
      <c r="A97" s="31">
        <f t="shared" si="28"/>
        <v>44267</v>
      </c>
      <c r="B97" s="33">
        <f t="shared" ref="B97" si="59">N46</f>
        <v>0.34650776639979741</v>
      </c>
      <c r="C97" s="43">
        <f t="shared" ref="C97" si="60">S46</f>
        <v>0.30227810031091168</v>
      </c>
      <c r="D97" s="43">
        <f t="shared" ref="D97" si="61">R46</f>
        <v>0.40589941840215832</v>
      </c>
      <c r="G97">
        <f t="shared" si="32"/>
        <v>763</v>
      </c>
      <c r="H97">
        <f t="shared" ref="H97" si="62">I46*$B$71</f>
        <v>2201.9708473710157</v>
      </c>
      <c r="I97">
        <f t="shared" ref="I97" si="63">P46*$B$71</f>
        <v>1879.7760366437196</v>
      </c>
      <c r="J97">
        <f t="shared" ref="J97" si="64">Q46*$B$71</f>
        <v>2524.1656580983122</v>
      </c>
    </row>
    <row r="98" spans="1:10" x14ac:dyDescent="0.25">
      <c r="A98" s="31"/>
      <c r="B98" s="33"/>
      <c r="C98" s="43"/>
      <c r="D98" s="43"/>
    </row>
    <row r="99" spans="1:10" ht="18.75" x14ac:dyDescent="0.25">
      <c r="A99" s="50" t="s">
        <v>135</v>
      </c>
      <c r="G99" s="50" t="s">
        <v>136</v>
      </c>
    </row>
    <row r="119" spans="1:19" x14ac:dyDescent="0.25">
      <c r="A119" s="45"/>
      <c r="B119" s="30"/>
    </row>
    <row r="120" spans="1:19" x14ac:dyDescent="0.25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N120" s="30"/>
      <c r="P120" s="30"/>
      <c r="Q120" s="30"/>
      <c r="R120" s="30"/>
      <c r="S120" s="30"/>
    </row>
    <row r="121" spans="1:19" x14ac:dyDescent="0.25">
      <c r="N121" s="33"/>
      <c r="R121" s="33"/>
      <c r="S121" s="33"/>
    </row>
    <row r="122" spans="1:19" x14ac:dyDescent="0.25">
      <c r="A122" s="6"/>
      <c r="N122" s="33"/>
      <c r="R122" s="33"/>
      <c r="S122" s="33"/>
    </row>
    <row r="123" spans="1:19" x14ac:dyDescent="0.25">
      <c r="A123" s="6"/>
      <c r="N123" s="33"/>
      <c r="R123" s="33"/>
      <c r="S123" s="33"/>
    </row>
    <row r="124" spans="1:19" x14ac:dyDescent="0.25">
      <c r="A124" s="6"/>
      <c r="N124" s="33"/>
      <c r="R124" s="33"/>
      <c r="S124" s="33"/>
    </row>
    <row r="125" spans="1:19" x14ac:dyDescent="0.25">
      <c r="A125" s="6"/>
      <c r="N125" s="33"/>
      <c r="R125" s="33"/>
      <c r="S125" s="33"/>
    </row>
    <row r="126" spans="1:19" x14ac:dyDescent="0.25">
      <c r="A126" s="6"/>
      <c r="N126" s="33"/>
      <c r="R126" s="33"/>
      <c r="S126" s="33"/>
    </row>
    <row r="127" spans="1:19" x14ac:dyDescent="0.25">
      <c r="A127" s="6"/>
      <c r="N127" s="33"/>
    </row>
    <row r="128" spans="1:19" x14ac:dyDescent="0.25">
      <c r="A128" s="6"/>
      <c r="N128" s="33"/>
    </row>
    <row r="129" spans="1:14" x14ac:dyDescent="0.25">
      <c r="A129" s="6"/>
      <c r="N129" s="33"/>
    </row>
    <row r="130" spans="1:14" x14ac:dyDescent="0.25">
      <c r="A130" s="6"/>
      <c r="N130" s="33"/>
    </row>
    <row r="131" spans="1:14" x14ac:dyDescent="0.25">
      <c r="A131" s="6"/>
      <c r="N131" s="33"/>
    </row>
    <row r="132" spans="1:14" x14ac:dyDescent="0.25">
      <c r="A132" s="6"/>
      <c r="N132" s="33"/>
    </row>
    <row r="133" spans="1:14" x14ac:dyDescent="0.25">
      <c r="A133" s="6"/>
      <c r="N133" s="33"/>
    </row>
    <row r="134" spans="1:14" x14ac:dyDescent="0.25">
      <c r="A134" s="6"/>
      <c r="N134" s="33"/>
    </row>
    <row r="135" spans="1:14" x14ac:dyDescent="0.25">
      <c r="A135" s="6"/>
      <c r="N135" s="33"/>
    </row>
    <row r="136" spans="1:14" x14ac:dyDescent="0.25">
      <c r="A136" s="6"/>
      <c r="N136" s="33"/>
    </row>
  </sheetData>
  <phoneticPr fontId="7" type="noConversion"/>
  <hyperlinks>
    <hyperlink ref="A1" location="Contents!A1" display="&lt;&lt; Click to go back to &quot;Contents&quot;" xr:uid="{65A5DCBD-AF55-40A2-95C3-FF01A326ECE1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DE38-F9A7-458D-8B7F-CB5D52CAC4E3}">
  <sheetPr codeName="Sheet11"/>
  <dimension ref="A1:AB136"/>
  <sheetViews>
    <sheetView workbookViewId="0">
      <selection activeCell="D20" sqref="D20"/>
    </sheetView>
  </sheetViews>
  <sheetFormatPr defaultRowHeight="15" x14ac:dyDescent="0.25"/>
  <cols>
    <col min="1" max="1" width="28" customWidth="1"/>
    <col min="2" max="2" width="17.140625" customWidth="1"/>
    <col min="3" max="3" width="17.7109375" customWidth="1"/>
    <col min="4" max="4" width="17.85546875" customWidth="1"/>
    <col min="5" max="6" width="18.7109375" customWidth="1"/>
    <col min="7" max="7" width="10.85546875" customWidth="1"/>
    <col min="9" max="9" width="12" bestFit="1" customWidth="1"/>
    <col min="10" max="10" width="11.42578125" customWidth="1"/>
    <col min="11" max="11" width="18" customWidth="1"/>
    <col min="12" max="12" width="19.7109375" customWidth="1"/>
    <col min="16" max="16" width="12" bestFit="1" customWidth="1"/>
    <col min="17" max="17" width="12.7109375" bestFit="1" customWidth="1"/>
  </cols>
  <sheetData>
    <row r="1" spans="1:28" x14ac:dyDescent="0.25">
      <c r="A1" s="76" t="s">
        <v>156</v>
      </c>
    </row>
    <row r="3" spans="1:28" x14ac:dyDescent="0.25">
      <c r="A3" s="56" t="s">
        <v>153</v>
      </c>
      <c r="B3" s="40"/>
      <c r="C3" s="40"/>
      <c r="D3" s="40"/>
      <c r="E3" s="40"/>
      <c r="F3" s="40"/>
    </row>
    <row r="4" spans="1:28" x14ac:dyDescent="0.25">
      <c r="I4" t="s">
        <v>93</v>
      </c>
    </row>
    <row r="5" spans="1:28" x14ac:dyDescent="0.25">
      <c r="A5" t="s">
        <v>124</v>
      </c>
      <c r="I5" t="s">
        <v>94</v>
      </c>
    </row>
    <row r="6" spans="1:28" x14ac:dyDescent="0.25">
      <c r="A6" t="s">
        <v>125</v>
      </c>
      <c r="C6" s="39">
        <v>0.106616</v>
      </c>
      <c r="D6" s="42"/>
      <c r="E6" s="42"/>
      <c r="F6" s="42"/>
    </row>
    <row r="8" spans="1:28" x14ac:dyDescent="0.25">
      <c r="X8" s="30"/>
    </row>
    <row r="10" spans="1:28" x14ac:dyDescent="0.25">
      <c r="A10" s="45" t="s">
        <v>164</v>
      </c>
    </row>
    <row r="11" spans="1:28" x14ac:dyDescent="0.25">
      <c r="B11" s="30" t="s">
        <v>98</v>
      </c>
      <c r="C11" s="30"/>
      <c r="X11" s="30"/>
    </row>
    <row r="12" spans="1:28" ht="30" x14ac:dyDescent="0.25">
      <c r="A12" s="30" t="s">
        <v>207</v>
      </c>
      <c r="B12" s="30" t="s">
        <v>69</v>
      </c>
      <c r="C12" s="30"/>
      <c r="E12" s="30"/>
      <c r="F12" s="30"/>
      <c r="G12" s="30" t="s">
        <v>83</v>
      </c>
      <c r="H12" s="30"/>
      <c r="I12" s="30" t="s">
        <v>44</v>
      </c>
      <c r="J12" s="30" t="s">
        <v>208</v>
      </c>
      <c r="K12" s="30" t="s">
        <v>45</v>
      </c>
      <c r="L12" s="48" t="s">
        <v>59</v>
      </c>
      <c r="N12" s="30" t="s">
        <v>100</v>
      </c>
      <c r="P12" s="30" t="s">
        <v>209</v>
      </c>
      <c r="Q12" s="30" t="s">
        <v>102</v>
      </c>
      <c r="X12" s="30"/>
      <c r="Y12" s="30"/>
      <c r="Z12" s="30"/>
      <c r="AA12" s="30"/>
      <c r="AB12" s="30"/>
    </row>
    <row r="13" spans="1:28" x14ac:dyDescent="0.25">
      <c r="A13" s="57">
        <v>44120</v>
      </c>
      <c r="B13" s="42">
        <f>'R1_LR'!D13</f>
        <v>2.6197369484705229E-6</v>
      </c>
      <c r="C13" s="42"/>
      <c r="E13" s="42"/>
      <c r="F13" s="42"/>
      <c r="G13" s="42">
        <f>'R1_LR'!G13</f>
        <v>1.3018381489721291E-4</v>
      </c>
      <c r="H13" s="42"/>
      <c r="I13" s="42">
        <f>B13*EXP($C$6*35)</f>
        <v>1.0935876631347737E-4</v>
      </c>
      <c r="J13" s="42">
        <f t="shared" ref="J13:J20" si="0">I13-G13</f>
        <v>-2.0825048583735537E-5</v>
      </c>
      <c r="K13" s="42">
        <f>ABS(J13)</f>
        <v>2.0825048583735537E-5</v>
      </c>
      <c r="L13" s="59">
        <f t="shared" ref="L13:L20" si="1">K13/G13</f>
        <v>0.1599664950683618</v>
      </c>
      <c r="M13" s="42"/>
      <c r="N13" s="59">
        <f t="shared" ref="N13:N20" si="2">G13/I13</f>
        <v>1.1904287080565672</v>
      </c>
      <c r="O13" s="42"/>
      <c r="P13" s="60">
        <f t="shared" ref="P13:P20" si="3">J13/G13*100</f>
        <v>-15.99664950683618</v>
      </c>
      <c r="Q13" s="42">
        <f>STDEV(P13:P20)</f>
        <v>7.1768932965889904</v>
      </c>
    </row>
    <row r="14" spans="1:28" x14ac:dyDescent="0.25">
      <c r="A14" s="57">
        <v>44127</v>
      </c>
      <c r="B14" s="42">
        <f>'R1_LR'!D14</f>
        <v>4.4909776259494675E-6</v>
      </c>
      <c r="C14" s="42"/>
      <c r="E14" s="42"/>
      <c r="F14" s="42"/>
      <c r="G14" s="42">
        <f>'R1_LR'!G14</f>
        <v>1.836521674442825E-4</v>
      </c>
      <c r="H14" s="42"/>
      <c r="I14" s="42">
        <f t="shared" ref="I14:I20" si="4">B14*EXP($C$6*35)</f>
        <v>1.8747217082310406E-4</v>
      </c>
      <c r="J14" s="42">
        <f t="shared" si="0"/>
        <v>3.8200033788215559E-6</v>
      </c>
      <c r="K14" s="42">
        <f t="shared" ref="K14:K20" si="5">ABS(J14)</f>
        <v>3.8200033788215559E-6</v>
      </c>
      <c r="L14" s="59">
        <f t="shared" si="1"/>
        <v>2.080020852452227E-2</v>
      </c>
      <c r="M14" s="42"/>
      <c r="N14" s="59">
        <f t="shared" si="2"/>
        <v>0.97962362433821681</v>
      </c>
      <c r="O14" s="42"/>
      <c r="P14" s="60">
        <f t="shared" si="3"/>
        <v>2.0800208524522268</v>
      </c>
      <c r="Q14" s="42"/>
    </row>
    <row r="15" spans="1:28" x14ac:dyDescent="0.25">
      <c r="A15" s="57">
        <v>44134</v>
      </c>
      <c r="B15" s="42">
        <f>'R1_LR'!D15</f>
        <v>6.4869676819270088E-6</v>
      </c>
      <c r="C15" s="42"/>
      <c r="E15" s="42"/>
      <c r="F15" s="42"/>
      <c r="G15" s="42">
        <f>'R1_LR'!G15</f>
        <v>2.6534915332365592E-4</v>
      </c>
      <c r="H15" s="42"/>
      <c r="I15" s="42">
        <f t="shared" si="4"/>
        <v>2.7079313563337256E-4</v>
      </c>
      <c r="J15" s="42">
        <f t="shared" si="0"/>
        <v>5.4439823097166364E-6</v>
      </c>
      <c r="K15" s="42">
        <f t="shared" si="5"/>
        <v>5.4439823097166364E-6</v>
      </c>
      <c r="L15" s="59">
        <f t="shared" si="1"/>
        <v>2.05162980229163E-2</v>
      </c>
      <c r="M15" s="42"/>
      <c r="N15" s="59">
        <f t="shared" si="2"/>
        <v>0.97989615838310151</v>
      </c>
      <c r="O15" s="42"/>
      <c r="P15" s="60">
        <f t="shared" si="3"/>
        <v>2.0516298022916302</v>
      </c>
      <c r="Q15" s="42"/>
    </row>
    <row r="16" spans="1:28" x14ac:dyDescent="0.25">
      <c r="A16" s="57">
        <v>44141</v>
      </c>
      <c r="B16" s="42">
        <f>'R1_LR'!D16</f>
        <v>9.7304515228905132E-6</v>
      </c>
      <c r="C16" s="42"/>
      <c r="E16" s="42"/>
      <c r="F16" s="42"/>
      <c r="G16" s="42">
        <f>'R1_LR'!G16</f>
        <v>3.8656622586825463E-4</v>
      </c>
      <c r="H16" s="42"/>
      <c r="I16" s="42">
        <f t="shared" si="4"/>
        <v>4.0618970345005883E-4</v>
      </c>
      <c r="J16" s="42">
        <f t="shared" si="0"/>
        <v>1.9623477581804207E-5</v>
      </c>
      <c r="K16" s="42">
        <f t="shared" si="5"/>
        <v>1.9623477581804207E-5</v>
      </c>
      <c r="L16" s="59">
        <f t="shared" si="1"/>
        <v>5.0763559433389484E-2</v>
      </c>
      <c r="M16" s="42"/>
      <c r="N16" s="59">
        <f t="shared" si="2"/>
        <v>0.95168888473753022</v>
      </c>
      <c r="O16" s="42"/>
      <c r="P16" s="60">
        <f t="shared" si="3"/>
        <v>5.0763559433389487</v>
      </c>
      <c r="Q16" s="42"/>
    </row>
    <row r="17" spans="1:19" x14ac:dyDescent="0.25">
      <c r="A17" s="57">
        <v>44148</v>
      </c>
      <c r="B17" s="42">
        <f>'R1_LR'!D17</f>
        <v>1.1726441578868055E-5</v>
      </c>
      <c r="C17" s="42"/>
      <c r="E17" s="42"/>
      <c r="F17" s="42"/>
      <c r="G17" s="42">
        <f>'R1_LR'!G17</f>
        <v>4.8951771213900973E-4</v>
      </c>
      <c r="H17" s="42"/>
      <c r="I17" s="42">
        <f t="shared" si="4"/>
        <v>4.8951066826032736E-4</v>
      </c>
      <c r="J17" s="42">
        <f t="shared" si="0"/>
        <v>-7.0438786823733696E-9</v>
      </c>
      <c r="K17" s="42">
        <f t="shared" si="5"/>
        <v>7.0438786823733696E-9</v>
      </c>
      <c r="L17" s="59">
        <f t="shared" si="1"/>
        <v>1.4389425566634245E-5</v>
      </c>
      <c r="M17" s="42"/>
      <c r="N17" s="59">
        <f t="shared" si="2"/>
        <v>1.0000143896326252</v>
      </c>
      <c r="O17" s="42"/>
      <c r="P17" s="60">
        <f t="shared" si="3"/>
        <v>-1.4389425566634245E-3</v>
      </c>
      <c r="Q17" s="42"/>
    </row>
    <row r="18" spans="1:19" x14ac:dyDescent="0.25">
      <c r="A18" s="57">
        <v>44155</v>
      </c>
      <c r="B18" s="42">
        <f>'R1_LR'!D18</f>
        <v>1.1476942821870861E-5</v>
      </c>
      <c r="C18" s="42"/>
      <c r="E18" s="42"/>
      <c r="F18" s="42"/>
      <c r="G18" s="42">
        <f>'R1_LR'!G18</f>
        <v>5.3700823645100326E-4</v>
      </c>
      <c r="H18" s="42"/>
      <c r="I18" s="42">
        <f t="shared" si="4"/>
        <v>4.7909554765904373E-4</v>
      </c>
      <c r="J18" s="42">
        <f t="shared" si="0"/>
        <v>-5.7912688791959528E-5</v>
      </c>
      <c r="K18" s="42">
        <f t="shared" si="5"/>
        <v>5.7912688791959528E-5</v>
      </c>
      <c r="L18" s="59">
        <f t="shared" si="1"/>
        <v>0.10784320399756754</v>
      </c>
      <c r="M18" s="42"/>
      <c r="N18" s="59">
        <f t="shared" si="2"/>
        <v>1.1208792047326102</v>
      </c>
      <c r="O18" s="42"/>
      <c r="P18" s="60">
        <f t="shared" si="3"/>
        <v>-10.784320399756755</v>
      </c>
      <c r="Q18" s="42"/>
    </row>
    <row r="19" spans="1:19" x14ac:dyDescent="0.25">
      <c r="A19" s="57">
        <v>44162</v>
      </c>
      <c r="B19" s="42">
        <f>'R1_LR'!D19</f>
        <v>1.4221429148839981E-5</v>
      </c>
      <c r="C19" s="42"/>
      <c r="E19" s="42"/>
      <c r="F19" s="42"/>
      <c r="G19" s="42">
        <f>'R1_LR'!G19</f>
        <v>6.1903732389899195E-4</v>
      </c>
      <c r="H19" s="42"/>
      <c r="I19" s="42">
        <f t="shared" si="4"/>
        <v>5.9366187427316286E-4</v>
      </c>
      <c r="J19" s="42">
        <f t="shared" si="0"/>
        <v>-2.5375449625829089E-5</v>
      </c>
      <c r="K19" s="42">
        <f t="shared" si="5"/>
        <v>2.5375449625829089E-5</v>
      </c>
      <c r="L19" s="59">
        <f t="shared" si="1"/>
        <v>4.099179265315122E-2</v>
      </c>
      <c r="M19" s="42"/>
      <c r="N19" s="59">
        <f t="shared" si="2"/>
        <v>1.0427439435232335</v>
      </c>
      <c r="O19" s="42"/>
      <c r="P19" s="60">
        <f t="shared" si="3"/>
        <v>-4.0991792653151222</v>
      </c>
      <c r="Q19" s="42"/>
    </row>
    <row r="20" spans="1:19" x14ac:dyDescent="0.25">
      <c r="A20" s="57">
        <v>44169</v>
      </c>
      <c r="B20" s="42">
        <f>'R1_LR'!D20</f>
        <v>1.2849185985355421E-5</v>
      </c>
      <c r="C20" s="42"/>
      <c r="E20" s="42"/>
      <c r="F20" s="42"/>
      <c r="G20" s="42">
        <f>'R1_LR'!G20</f>
        <v>5.6656527605776844E-4</v>
      </c>
      <c r="H20" s="42"/>
      <c r="I20" s="42">
        <f t="shared" si="4"/>
        <v>5.3637871096610327E-4</v>
      </c>
      <c r="J20" s="42">
        <f t="shared" si="0"/>
        <v>-3.0186565091665164E-5</v>
      </c>
      <c r="K20" s="42">
        <f t="shared" si="5"/>
        <v>3.0186565091665164E-5</v>
      </c>
      <c r="L20" s="59">
        <f t="shared" si="1"/>
        <v>5.3279942077825583E-2</v>
      </c>
      <c r="M20" s="42"/>
      <c r="N20" s="59">
        <f t="shared" si="2"/>
        <v>1.0562784548948529</v>
      </c>
      <c r="O20" s="42"/>
      <c r="P20" s="60">
        <f t="shared" si="3"/>
        <v>-5.3279942077825586</v>
      </c>
      <c r="Q20" s="42"/>
    </row>
    <row r="21" spans="1:19" x14ac:dyDescent="0.25">
      <c r="L21" s="33"/>
    </row>
    <row r="22" spans="1:19" x14ac:dyDescent="0.25">
      <c r="A22" t="s">
        <v>104</v>
      </c>
      <c r="K22">
        <f>AVERAGE(K13:K20)</f>
        <v>2.0399282405276761E-5</v>
      </c>
      <c r="L22" s="58">
        <f>AVERAGE(L13:L20)</f>
        <v>5.6771986150412609E-2</v>
      </c>
    </row>
    <row r="24" spans="1:19" x14ac:dyDescent="0.25">
      <c r="A24" s="45" t="s">
        <v>165</v>
      </c>
    </row>
    <row r="25" spans="1:19" x14ac:dyDescent="0.25">
      <c r="B25" s="30" t="s">
        <v>98</v>
      </c>
      <c r="C25" s="30"/>
    </row>
    <row r="26" spans="1:19" x14ac:dyDescent="0.25">
      <c r="A26" s="30" t="s">
        <v>207</v>
      </c>
      <c r="B26" s="30" t="s">
        <v>69</v>
      </c>
      <c r="C26" s="30"/>
      <c r="D26" s="30"/>
      <c r="E26" s="30"/>
      <c r="F26" s="30"/>
      <c r="G26" s="30" t="s">
        <v>83</v>
      </c>
      <c r="H26" s="30"/>
      <c r="I26" s="30" t="s">
        <v>44</v>
      </c>
      <c r="J26" s="30" t="s">
        <v>208</v>
      </c>
      <c r="K26" s="30" t="s">
        <v>45</v>
      </c>
      <c r="L26" s="30" t="s">
        <v>59</v>
      </c>
      <c r="N26" s="30" t="s">
        <v>100</v>
      </c>
      <c r="P26" s="30" t="s">
        <v>106</v>
      </c>
      <c r="Q26" s="30" t="s">
        <v>107</v>
      </c>
      <c r="R26" s="30" t="s">
        <v>108</v>
      </c>
      <c r="S26" s="30" t="s">
        <v>109</v>
      </c>
    </row>
    <row r="27" spans="1:19" x14ac:dyDescent="0.25">
      <c r="A27" s="6">
        <v>44176</v>
      </c>
      <c r="B27">
        <f>'R1_LR'!D27</f>
        <v>1.2724436606856824E-5</v>
      </c>
      <c r="G27">
        <f>'R1_LR'!G27</f>
        <v>5.5560592429346222E-4</v>
      </c>
      <c r="I27" s="42">
        <f>B27*EXP($C$6*35)</f>
        <v>5.3117115066546154E-4</v>
      </c>
      <c r="J27">
        <f>I27-G27</f>
        <v>-2.4434773628000681E-5</v>
      </c>
      <c r="K27">
        <f t="shared" ref="K27:K30" si="6">ABS(J27)</f>
        <v>2.4434773628000681E-5</v>
      </c>
      <c r="L27" s="33">
        <f>K27/G27</f>
        <v>4.3978605266085359E-2</v>
      </c>
      <c r="N27" s="33">
        <f>G27/I27</f>
        <v>1.046001695682057</v>
      </c>
      <c r="P27">
        <f>I27-1.96*I27*$Q$13/100</f>
        <v>4.5645284072263429E-4</v>
      </c>
      <c r="Q27">
        <f>I27+1.96*I27*$Q$13/100</f>
        <v>6.0588946060828879E-4</v>
      </c>
      <c r="R27" s="33">
        <f>G27/P27</f>
        <v>1.2172252524792124</v>
      </c>
      <c r="S27" s="33">
        <f>G27/Q27</f>
        <v>0.91700872917587328</v>
      </c>
    </row>
    <row r="28" spans="1:19" x14ac:dyDescent="0.25">
      <c r="A28" s="6">
        <v>44183</v>
      </c>
      <c r="B28">
        <f>'R1_LR'!D28</f>
        <v>1.4720426662834366E-5</v>
      </c>
      <c r="G28">
        <f>'R1_LR'!G28</f>
        <v>6.2733986311437541E-4</v>
      </c>
      <c r="I28" s="42">
        <f t="shared" ref="I28:I30" si="7">B28*EXP($C$6*35)</f>
        <v>6.1449211547573001E-4</v>
      </c>
      <c r="J28">
        <f>I28-G28</f>
        <v>-1.2847747638645404E-5</v>
      </c>
      <c r="K28">
        <f t="shared" si="6"/>
        <v>1.2847747638645404E-5</v>
      </c>
      <c r="L28" s="33">
        <f>K28/G28</f>
        <v>2.047972461826968E-2</v>
      </c>
      <c r="N28" s="33">
        <f>G28/I28</f>
        <v>1.0209079129171559</v>
      </c>
      <c r="P28">
        <f>I28-1.96*I28*$Q$13/100</f>
        <v>5.2805328632618477E-4</v>
      </c>
      <c r="Q28">
        <f>I28+1.96*I28*$Q$13/100</f>
        <v>7.0093094462527524E-4</v>
      </c>
      <c r="R28" s="33">
        <f>G28/P28</f>
        <v>1.1880237835066898</v>
      </c>
      <c r="S28" s="33">
        <f>G28/Q28</f>
        <v>0.89500951259864503</v>
      </c>
    </row>
    <row r="29" spans="1:19" x14ac:dyDescent="0.25">
      <c r="A29" s="6">
        <v>44190</v>
      </c>
      <c r="B29">
        <f>'R1_LR'!D29</f>
        <v>1.2973935363854018E-5</v>
      </c>
      <c r="G29">
        <f>'R1_LR'!G29</f>
        <v>6.0674956586022441E-4</v>
      </c>
      <c r="I29" s="42">
        <f t="shared" si="7"/>
        <v>5.4158627126674511E-4</v>
      </c>
      <c r="J29">
        <f>I29-G29</f>
        <v>-6.5163294593479303E-5</v>
      </c>
      <c r="K29">
        <f t="shared" si="6"/>
        <v>6.5163294593479303E-5</v>
      </c>
      <c r="L29" s="33">
        <f>K29/G29</f>
        <v>0.10739734852730135</v>
      </c>
      <c r="N29" s="33">
        <f>G29/I29</f>
        <v>1.1203193250099663</v>
      </c>
      <c r="P29">
        <f>I29-1.96*I29*$Q$13/100</f>
        <v>4.6540289642307809E-4</v>
      </c>
      <c r="Q29">
        <f>I29+1.96*I29*$Q$13/100</f>
        <v>6.1776964611041213E-4</v>
      </c>
      <c r="R29" s="33">
        <f>G29/P29</f>
        <v>1.3037081860114899</v>
      </c>
      <c r="S29" s="33">
        <f>G29/Q29</f>
        <v>0.9821615057982015</v>
      </c>
    </row>
    <row r="30" spans="1:19" x14ac:dyDescent="0.25">
      <c r="A30" s="6">
        <v>44197</v>
      </c>
      <c r="B30">
        <f>'R1_LR'!D30</f>
        <v>1.621741920481752E-5</v>
      </c>
      <c r="G30">
        <f>'R1_LR'!G30</f>
        <v>6.5091907448606447E-4</v>
      </c>
      <c r="I30" s="42">
        <f t="shared" si="7"/>
        <v>6.7698283908343134E-4</v>
      </c>
      <c r="J30">
        <f>I30-G30</f>
        <v>2.6063764597366863E-5</v>
      </c>
      <c r="K30">
        <f t="shared" si="6"/>
        <v>2.6063764597366863E-5</v>
      </c>
      <c r="L30" s="33">
        <f>K30/G30</f>
        <v>4.0041482296314032E-2</v>
      </c>
      <c r="N30" s="33">
        <f>G30/I30</f>
        <v>0.96150011035338112</v>
      </c>
      <c r="P30">
        <f>I30-1.96*I30*$Q$13/100</f>
        <v>5.8175362052884756E-4</v>
      </c>
      <c r="Q30">
        <f>I30+1.96*I30*$Q$13/100</f>
        <v>7.7221205763801511E-4</v>
      </c>
      <c r="R30" s="33">
        <f>G30/P30</f>
        <v>1.1188913167301675</v>
      </c>
      <c r="S30" s="33">
        <f>G30/Q30</f>
        <v>0.84292788237087024</v>
      </c>
    </row>
    <row r="31" spans="1:19" x14ac:dyDescent="0.25">
      <c r="L31" s="33"/>
    </row>
    <row r="32" spans="1:19" x14ac:dyDescent="0.25">
      <c r="A32" t="s">
        <v>104</v>
      </c>
      <c r="K32">
        <f>SUM(K27:K30)/COUNT(K27:K30)</f>
        <v>3.2127395114373063E-5</v>
      </c>
      <c r="L32" s="34">
        <f>AVERAGE(L27:L30)</f>
        <v>5.2974290176992608E-2</v>
      </c>
    </row>
    <row r="34" spans="1:19" x14ac:dyDescent="0.25">
      <c r="A34" s="45" t="s">
        <v>166</v>
      </c>
      <c r="C34" s="30"/>
    </row>
    <row r="35" spans="1:19" x14ac:dyDescent="0.25">
      <c r="A35" s="45"/>
      <c r="B35" s="30" t="s">
        <v>98</v>
      </c>
      <c r="C35" s="30"/>
    </row>
    <row r="36" spans="1:19" x14ac:dyDescent="0.25">
      <c r="A36" s="30" t="s">
        <v>207</v>
      </c>
      <c r="B36" s="30" t="s">
        <v>69</v>
      </c>
      <c r="C36" s="30"/>
      <c r="D36" s="30"/>
      <c r="E36" s="30"/>
      <c r="F36" s="30"/>
      <c r="G36" s="30" t="s">
        <v>83</v>
      </c>
      <c r="H36" s="30"/>
      <c r="I36" s="30" t="s">
        <v>44</v>
      </c>
      <c r="J36" s="30" t="s">
        <v>208</v>
      </c>
      <c r="K36" s="30"/>
      <c r="N36" s="30" t="s">
        <v>100</v>
      </c>
      <c r="P36" s="30" t="s">
        <v>106</v>
      </c>
      <c r="Q36" s="30" t="s">
        <v>107</v>
      </c>
      <c r="R36" s="30" t="s">
        <v>108</v>
      </c>
      <c r="S36" s="30" t="s">
        <v>109</v>
      </c>
    </row>
    <row r="37" spans="1:19" x14ac:dyDescent="0.25">
      <c r="A37" s="6">
        <v>44204</v>
      </c>
      <c r="B37">
        <f>'R1_LR'!D37</f>
        <v>3.530407411510276E-5</v>
      </c>
      <c r="G37">
        <f>'R1_LR'!G37</f>
        <v>1.2071892019167574E-3</v>
      </c>
      <c r="I37" s="42">
        <f>B37*EXP($C$6*35)</f>
        <v>1.4737395650816238E-3</v>
      </c>
      <c r="J37">
        <f t="shared" ref="J37:J43" si="8">I37-G37</f>
        <v>2.665503631648664E-4</v>
      </c>
      <c r="N37" s="33">
        <f t="shared" ref="N37:N46" si="9">G37/I37</f>
        <v>0.81913333299828772</v>
      </c>
      <c r="P37">
        <f t="shared" ref="P37:P46" si="10">I37-1.96*I37*$Q$13/100</f>
        <v>1.2664328816127991E-3</v>
      </c>
      <c r="Q37">
        <f t="shared" ref="Q37:Q46" si="11">I37+1.96*I37*$Q$13/100</f>
        <v>1.6810462485504485E-3</v>
      </c>
      <c r="R37" s="33">
        <f t="shared" ref="R37:R46" si="12">G37/P37</f>
        <v>0.95322003988036463</v>
      </c>
      <c r="S37" s="33">
        <f t="shared" ref="S37:S46" si="13">G37/Q37</f>
        <v>0.71811778108883451</v>
      </c>
    </row>
    <row r="38" spans="1:19" x14ac:dyDescent="0.25">
      <c r="A38" s="6">
        <v>44211</v>
      </c>
      <c r="B38">
        <f>'R1_LR'!D38</f>
        <v>4.3288034339012925E-5</v>
      </c>
      <c r="G38">
        <f>'R1_LR'!G38</f>
        <v>1.4303614560262651E-3</v>
      </c>
      <c r="I38" s="42">
        <f t="shared" ref="I38:I41" si="14">B38*EXP($C$6*35)</f>
        <v>1.8070234243226977E-3</v>
      </c>
      <c r="J38">
        <f t="shared" si="8"/>
        <v>3.7666196829643254E-4</v>
      </c>
      <c r="N38" s="33">
        <f t="shared" si="9"/>
        <v>0.79155667645115801</v>
      </c>
      <c r="P38">
        <f t="shared" si="10"/>
        <v>1.552834664027001E-3</v>
      </c>
      <c r="Q38">
        <f t="shared" si="11"/>
        <v>2.0612121846183946E-3</v>
      </c>
      <c r="R38" s="33">
        <f t="shared" si="12"/>
        <v>0.92112926711519738</v>
      </c>
      <c r="S38" s="33">
        <f t="shared" si="13"/>
        <v>0.69394187881296521</v>
      </c>
    </row>
    <row r="39" spans="1:19" x14ac:dyDescent="0.25">
      <c r="A39" s="6">
        <v>44218</v>
      </c>
      <c r="B39">
        <f>'R1_LR'!D39</f>
        <v>4.8777006992951164E-5</v>
      </c>
      <c r="G39">
        <f>'R1_LR'!G39</f>
        <v>1.6721313979782321E-3</v>
      </c>
      <c r="I39" s="42">
        <f t="shared" si="14"/>
        <v>2.0361560775509361E-3</v>
      </c>
      <c r="J39">
        <f t="shared" si="8"/>
        <v>3.64024679572704E-4</v>
      </c>
      <c r="N39" s="33">
        <f t="shared" si="9"/>
        <v>0.82121965816562137</v>
      </c>
      <c r="P39">
        <f t="shared" si="10"/>
        <v>1.7497358894367648E-3</v>
      </c>
      <c r="Q39">
        <f t="shared" si="11"/>
        <v>2.3225762656651073E-3</v>
      </c>
      <c r="R39" s="33">
        <f t="shared" si="12"/>
        <v>0.95564788267358824</v>
      </c>
      <c r="S39" s="33">
        <f t="shared" si="13"/>
        <v>0.71994682056194614</v>
      </c>
    </row>
    <row r="40" spans="1:19" x14ac:dyDescent="0.25">
      <c r="A40" s="6">
        <v>44225</v>
      </c>
      <c r="B40">
        <f>'R1_LR'!D40</f>
        <v>5.389173151139361E-5</v>
      </c>
      <c r="G40">
        <f>'R1_LR'!G40</f>
        <v>1.6950464062126904E-3</v>
      </c>
      <c r="I40" s="42">
        <f t="shared" si="14"/>
        <v>2.249666049877249E-3</v>
      </c>
      <c r="J40">
        <f t="shared" si="8"/>
        <v>5.5461964366455862E-4</v>
      </c>
      <c r="N40" s="33">
        <f t="shared" si="9"/>
        <v>0.75346578942469222</v>
      </c>
      <c r="P40">
        <f t="shared" si="10"/>
        <v>1.9332120312958629E-3</v>
      </c>
      <c r="Q40">
        <f t="shared" si="11"/>
        <v>2.5661200684586353E-3</v>
      </c>
      <c r="R40" s="33">
        <f t="shared" si="12"/>
        <v>0.87680315390778618</v>
      </c>
      <c r="S40" s="33">
        <f t="shared" si="13"/>
        <v>0.66054836133635642</v>
      </c>
    </row>
    <row r="41" spans="1:19" x14ac:dyDescent="0.25">
      <c r="A41" s="6">
        <v>44232</v>
      </c>
      <c r="B41">
        <f>'R1_LR'!D41</f>
        <v>4.5284024394990465E-5</v>
      </c>
      <c r="G41">
        <f>'R1_LR'!G41</f>
        <v>1.4472986360256476E-3</v>
      </c>
      <c r="I41" s="42">
        <f t="shared" si="14"/>
        <v>1.890344389132966E-3</v>
      </c>
      <c r="J41">
        <f t="shared" si="8"/>
        <v>4.4304575310731846E-4</v>
      </c>
      <c r="N41" s="33">
        <f t="shared" si="9"/>
        <v>0.76562696424299281</v>
      </c>
      <c r="P41">
        <f t="shared" si="10"/>
        <v>1.6244351096305514E-3</v>
      </c>
      <c r="Q41">
        <f t="shared" si="11"/>
        <v>2.1562536686353809E-3</v>
      </c>
      <c r="R41" s="33">
        <f t="shared" si="12"/>
        <v>0.89095503258040865</v>
      </c>
      <c r="S41" s="33">
        <f t="shared" si="13"/>
        <v>0.671209819641301</v>
      </c>
    </row>
    <row r="42" spans="1:19" x14ac:dyDescent="0.25">
      <c r="A42" s="6">
        <v>44239</v>
      </c>
      <c r="B42">
        <f>'R1_LR'!D42</f>
        <v>3.8797056713063453E-5</v>
      </c>
      <c r="G42">
        <f>'R1_LR'!G42</f>
        <v>1.08231901211739E-3</v>
      </c>
      <c r="I42" s="42">
        <f t="shared" ref="I42:I43" si="15">B42*EXP($C$6*35)</f>
        <v>1.6195512534995934E-3</v>
      </c>
      <c r="J42">
        <f t="shared" si="8"/>
        <v>5.3723224138220341E-4</v>
      </c>
      <c r="N42" s="33">
        <f t="shared" si="9"/>
        <v>0.66828327277612876</v>
      </c>
      <c r="P42">
        <f t="shared" si="10"/>
        <v>1.3917336614190123E-3</v>
      </c>
      <c r="Q42">
        <f t="shared" si="11"/>
        <v>1.8473688455801745E-3</v>
      </c>
      <c r="R42" s="33">
        <f t="shared" si="12"/>
        <v>0.77767682288711548</v>
      </c>
      <c r="S42" s="33">
        <f t="shared" si="13"/>
        <v>0.58587055568617796</v>
      </c>
    </row>
    <row r="43" spans="1:19" x14ac:dyDescent="0.25">
      <c r="A43" s="6">
        <v>44246</v>
      </c>
      <c r="B43">
        <f>'R1_LR'!D43</f>
        <v>3.1312094003147674E-5</v>
      </c>
      <c r="G43">
        <f>'R1_LR'!G43</f>
        <v>7.4922113879620489E-4</v>
      </c>
      <c r="I43" s="42">
        <f t="shared" si="15"/>
        <v>1.3070976354610866E-3</v>
      </c>
      <c r="J43">
        <f t="shared" si="8"/>
        <v>5.5787649666488176E-4</v>
      </c>
      <c r="N43" s="33">
        <f t="shared" si="9"/>
        <v>0.57319447183600214</v>
      </c>
      <c r="P43">
        <f t="shared" si="10"/>
        <v>1.1232319904056979E-3</v>
      </c>
      <c r="Q43">
        <f t="shared" si="11"/>
        <v>1.4909632805164754E-3</v>
      </c>
      <c r="R43" s="33">
        <f t="shared" si="12"/>
        <v>0.66702261438048538</v>
      </c>
      <c r="S43" s="33">
        <f t="shared" si="13"/>
        <v>0.5025081090774226</v>
      </c>
    </row>
    <row r="44" spans="1:19" x14ac:dyDescent="0.25">
      <c r="A44" s="31">
        <f>'R1_LR'!A44</f>
        <v>44253</v>
      </c>
      <c r="B44">
        <f>'R1_LR'!D44</f>
        <v>2.3452883157736109E-5</v>
      </c>
      <c r="G44">
        <f>'R1_LR'!G44</f>
        <v>5.1907475174577491E-4</v>
      </c>
      <c r="I44" s="42">
        <f t="shared" ref="I44" si="16">B44*EXP($C$6*35)</f>
        <v>9.7902133652065472E-4</v>
      </c>
      <c r="J44">
        <f t="shared" ref="J44" si="17">I44-G44</f>
        <v>4.5994658477487981E-4</v>
      </c>
      <c r="N44" s="33">
        <f t="shared" si="9"/>
        <v>0.53019758853317267</v>
      </c>
      <c r="P44">
        <f t="shared" si="10"/>
        <v>8.4130523584171821E-4</v>
      </c>
      <c r="Q44">
        <f t="shared" si="11"/>
        <v>1.1167374371995912E-3</v>
      </c>
      <c r="R44" s="33">
        <f t="shared" si="12"/>
        <v>0.61698742576639898</v>
      </c>
      <c r="S44" s="33">
        <f t="shared" si="13"/>
        <v>0.46481360296064134</v>
      </c>
    </row>
    <row r="45" spans="1:19" x14ac:dyDescent="0.25">
      <c r="A45" s="31">
        <f>'R1_LR'!A45</f>
        <v>44260</v>
      </c>
      <c r="B45">
        <f>'R1_LR'!D45</f>
        <v>1.6841166097310504E-5</v>
      </c>
      <c r="G45">
        <f>'R1_LR'!G45</f>
        <v>3.5900179567318149E-4</v>
      </c>
      <c r="I45" s="42">
        <f t="shared" ref="I45" si="18">B45*EXP($C$6*35)</f>
        <v>7.0302064058664032E-4</v>
      </c>
      <c r="J45">
        <f t="shared" ref="J45" si="19">I45-G45</f>
        <v>3.4401884491345883E-4</v>
      </c>
      <c r="N45" s="33">
        <f t="shared" si="9"/>
        <v>0.51065612436870988</v>
      </c>
      <c r="P45">
        <f t="shared" si="10"/>
        <v>6.0412875977995716E-4</v>
      </c>
      <c r="Q45">
        <f t="shared" si="11"/>
        <v>8.0191252139332348E-4</v>
      </c>
      <c r="R45" s="33">
        <f t="shared" si="12"/>
        <v>0.5942471532127378</v>
      </c>
      <c r="S45" s="33">
        <f t="shared" si="13"/>
        <v>0.44768199285554944</v>
      </c>
    </row>
    <row r="46" spans="1:19" x14ac:dyDescent="0.25">
      <c r="A46" s="31">
        <f>'R1_LR'!A46</f>
        <v>44267</v>
      </c>
      <c r="B46">
        <f>'R1_LR'!D46</f>
        <v>1.6841166097310504E-5</v>
      </c>
      <c r="G46">
        <f>'R1_LR'!G46</f>
        <v>2.5339349685350368E-4</v>
      </c>
      <c r="I46" s="42">
        <f t="shared" ref="I46" si="20">B46*EXP($C$6*35)</f>
        <v>7.0302064058664032E-4</v>
      </c>
      <c r="J46">
        <f t="shared" ref="J46" si="21">I46-G46</f>
        <v>4.4962714373313664E-4</v>
      </c>
      <c r="N46" s="33">
        <f t="shared" si="9"/>
        <v>0.36043535882823835</v>
      </c>
      <c r="P46">
        <f t="shared" si="10"/>
        <v>6.0412875977995716E-4</v>
      </c>
      <c r="Q46">
        <f t="shared" si="11"/>
        <v>8.0191252139332348E-4</v>
      </c>
      <c r="R46" s="33">
        <f t="shared" si="12"/>
        <v>0.4194362422768908</v>
      </c>
      <c r="S46" s="33">
        <f t="shared" si="13"/>
        <v>0.31598645749193732</v>
      </c>
    </row>
    <row r="47" spans="1:19" x14ac:dyDescent="0.25">
      <c r="N47" s="33"/>
    </row>
    <row r="48" spans="1:19" x14ac:dyDescent="0.25">
      <c r="N48" s="33"/>
    </row>
    <row r="49" spans="14:14" x14ac:dyDescent="0.25">
      <c r="N49" s="33"/>
    </row>
    <row r="50" spans="14:14" x14ac:dyDescent="0.25">
      <c r="N50" s="33"/>
    </row>
    <row r="51" spans="14:14" x14ac:dyDescent="0.25">
      <c r="N51" s="33"/>
    </row>
    <row r="52" spans="14:14" x14ac:dyDescent="0.25">
      <c r="N52" s="33"/>
    </row>
    <row r="53" spans="14:14" x14ac:dyDescent="0.25">
      <c r="N53" s="33"/>
    </row>
    <row r="67" spans="1:10" x14ac:dyDescent="0.25">
      <c r="A67" s="45" t="s">
        <v>210</v>
      </c>
    </row>
    <row r="68" spans="1:10" x14ac:dyDescent="0.25">
      <c r="A68" t="s">
        <v>47</v>
      </c>
      <c r="B68" t="s">
        <v>111</v>
      </c>
    </row>
    <row r="69" spans="1:10" x14ac:dyDescent="0.25">
      <c r="A69" t="s">
        <v>112</v>
      </c>
      <c r="B69" t="s">
        <v>116</v>
      </c>
    </row>
    <row r="71" spans="1:10" x14ac:dyDescent="0.25">
      <c r="A71" t="s">
        <v>184</v>
      </c>
      <c r="B71">
        <v>3011127</v>
      </c>
    </row>
    <row r="73" spans="1:10" x14ac:dyDescent="0.25">
      <c r="A73" s="30" t="s">
        <v>207</v>
      </c>
      <c r="B73" s="30" t="s">
        <v>100</v>
      </c>
      <c r="C73" s="30" t="s">
        <v>137</v>
      </c>
      <c r="D73" s="30" t="s">
        <v>138</v>
      </c>
      <c r="G73" s="30" t="s">
        <v>122</v>
      </c>
      <c r="H73" s="30" t="s">
        <v>112</v>
      </c>
      <c r="I73" s="30" t="s">
        <v>139</v>
      </c>
      <c r="J73" s="30" t="s">
        <v>140</v>
      </c>
    </row>
    <row r="74" spans="1:10" x14ac:dyDescent="0.25">
      <c r="A74" s="31"/>
      <c r="B74" s="33"/>
    </row>
    <row r="75" spans="1:10" x14ac:dyDescent="0.25">
      <c r="A75" s="31"/>
      <c r="B75" s="33"/>
    </row>
    <row r="76" spans="1:10" x14ac:dyDescent="0.25">
      <c r="A76" s="31">
        <f t="shared" ref="A76:A83" si="22">A13</f>
        <v>44120</v>
      </c>
      <c r="B76" s="33">
        <f t="shared" ref="B76:B83" si="23">N13</f>
        <v>1.1904287080565672</v>
      </c>
      <c r="G76">
        <f t="shared" ref="G76:G83" si="24">G13*$B$71</f>
        <v>392</v>
      </c>
      <c r="H76">
        <f t="shared" ref="H76:H83" si="25">I13*$B$71</f>
        <v>329.29313393320217</v>
      </c>
    </row>
    <row r="77" spans="1:10" x14ac:dyDescent="0.25">
      <c r="A77" s="31">
        <f t="shared" si="22"/>
        <v>44127</v>
      </c>
      <c r="B77" s="33">
        <f t="shared" si="23"/>
        <v>0.97962362433821681</v>
      </c>
      <c r="G77">
        <f t="shared" si="24"/>
        <v>553</v>
      </c>
      <c r="H77">
        <f t="shared" si="25"/>
        <v>564.50251531406082</v>
      </c>
    </row>
    <row r="78" spans="1:10" x14ac:dyDescent="0.25">
      <c r="A78" s="31">
        <f t="shared" si="22"/>
        <v>44134</v>
      </c>
      <c r="B78" s="33">
        <f t="shared" si="23"/>
        <v>0.97989615838310151</v>
      </c>
      <c r="G78">
        <f t="shared" si="24"/>
        <v>799.00000000000011</v>
      </c>
      <c r="H78">
        <f t="shared" si="25"/>
        <v>815.39252212031022</v>
      </c>
    </row>
    <row r="79" spans="1:10" x14ac:dyDescent="0.25">
      <c r="A79" s="31">
        <f t="shared" si="22"/>
        <v>44141</v>
      </c>
      <c r="B79" s="33">
        <f t="shared" si="23"/>
        <v>0.95168888473753022</v>
      </c>
      <c r="G79">
        <f t="shared" si="24"/>
        <v>1164</v>
      </c>
      <c r="H79">
        <f t="shared" si="25"/>
        <v>1223.0887831804653</v>
      </c>
    </row>
    <row r="80" spans="1:10" x14ac:dyDescent="0.25">
      <c r="A80" s="31">
        <f t="shared" si="22"/>
        <v>44148</v>
      </c>
      <c r="B80" s="33">
        <f t="shared" si="23"/>
        <v>1.0000143896326252</v>
      </c>
      <c r="G80">
        <f t="shared" si="24"/>
        <v>1474</v>
      </c>
      <c r="H80">
        <f t="shared" si="25"/>
        <v>1473.9787899867147</v>
      </c>
    </row>
    <row r="81" spans="1:10" x14ac:dyDescent="0.25">
      <c r="A81" s="31">
        <f t="shared" si="22"/>
        <v>44155</v>
      </c>
      <c r="B81" s="33">
        <f t="shared" si="23"/>
        <v>1.1208792047326102</v>
      </c>
      <c r="G81">
        <f t="shared" si="24"/>
        <v>1617</v>
      </c>
      <c r="H81">
        <f t="shared" si="25"/>
        <v>1442.6175391359334</v>
      </c>
    </row>
    <row r="82" spans="1:10" x14ac:dyDescent="0.25">
      <c r="A82" s="31">
        <f t="shared" si="22"/>
        <v>44162</v>
      </c>
      <c r="B82" s="33">
        <f t="shared" si="23"/>
        <v>1.0427439435232335</v>
      </c>
      <c r="G82">
        <f t="shared" si="24"/>
        <v>1864</v>
      </c>
      <c r="H82">
        <f t="shared" si="25"/>
        <v>1787.591298494526</v>
      </c>
    </row>
    <row r="83" spans="1:10" x14ac:dyDescent="0.25">
      <c r="A83" s="31">
        <f t="shared" si="22"/>
        <v>44169</v>
      </c>
      <c r="B83" s="33">
        <f t="shared" si="23"/>
        <v>1.0562784548948529</v>
      </c>
      <c r="G83">
        <f t="shared" si="24"/>
        <v>1706</v>
      </c>
      <c r="H83">
        <f t="shared" si="25"/>
        <v>1615.1044188152296</v>
      </c>
    </row>
    <row r="84" spans="1:10" x14ac:dyDescent="0.25">
      <c r="A84" s="31">
        <f>A27</f>
        <v>44176</v>
      </c>
      <c r="B84" s="33">
        <f>N27</f>
        <v>1.046001695682057</v>
      </c>
      <c r="C84" s="43">
        <f>S27</f>
        <v>0.91700872917587328</v>
      </c>
      <c r="D84" s="43">
        <f>R27</f>
        <v>1.2172252524792124</v>
      </c>
      <c r="G84">
        <f>G27*$B$71</f>
        <v>1673</v>
      </c>
      <c r="H84">
        <f>I27*$B$71</f>
        <v>1599.4237933898391</v>
      </c>
      <c r="I84">
        <f t="shared" ref="I84:J87" si="26">P27*$B$71</f>
        <v>1374.4374729266235</v>
      </c>
      <c r="J84">
        <f t="shared" si="26"/>
        <v>1824.4101138530548</v>
      </c>
    </row>
    <row r="85" spans="1:10" x14ac:dyDescent="0.25">
      <c r="A85" s="31">
        <f>A28</f>
        <v>44183</v>
      </c>
      <c r="B85" s="33">
        <f>N28</f>
        <v>1.0209079129171559</v>
      </c>
      <c r="C85" s="43">
        <f>S28</f>
        <v>0.89500951259864503</v>
      </c>
      <c r="D85" s="43">
        <f>R28</f>
        <v>1.1880237835066898</v>
      </c>
      <c r="G85">
        <f>G28*$B$71</f>
        <v>1889</v>
      </c>
      <c r="H85">
        <f>I28*$B$71</f>
        <v>1850.3138001960886</v>
      </c>
      <c r="I85">
        <f t="shared" si="26"/>
        <v>1590.0355078955058</v>
      </c>
      <c r="J85">
        <f t="shared" si="26"/>
        <v>2110.5920924966713</v>
      </c>
    </row>
    <row r="86" spans="1:10" x14ac:dyDescent="0.25">
      <c r="A86" s="31">
        <f>A29</f>
        <v>44190</v>
      </c>
      <c r="B86" s="33">
        <f>N29</f>
        <v>1.1203193250099663</v>
      </c>
      <c r="C86" s="43">
        <f>S29</f>
        <v>0.9821615057982015</v>
      </c>
      <c r="D86" s="43">
        <f>R29</f>
        <v>1.3037081860114899</v>
      </c>
      <c r="G86">
        <f>G29*$B$71</f>
        <v>1827</v>
      </c>
      <c r="H86">
        <f>I29*$B$71</f>
        <v>1630.7850442406204</v>
      </c>
      <c r="I86">
        <f t="shared" si="26"/>
        <v>1401.3872272977339</v>
      </c>
      <c r="J86">
        <f t="shared" si="26"/>
        <v>1860.1828611835069</v>
      </c>
    </row>
    <row r="87" spans="1:10" x14ac:dyDescent="0.25">
      <c r="A87" s="31">
        <f>A30</f>
        <v>44197</v>
      </c>
      <c r="B87" s="33">
        <f>N30</f>
        <v>0.96150011035338112</v>
      </c>
      <c r="C87" s="43">
        <f>S30</f>
        <v>0.84292788237087024</v>
      </c>
      <c r="D87" s="43">
        <f>R30</f>
        <v>1.1188913167301675</v>
      </c>
      <c r="G87">
        <f>G30*$B$71</f>
        <v>1959.9999999999998</v>
      </c>
      <c r="H87">
        <f>I30*$B$71</f>
        <v>2038.4813053007754</v>
      </c>
      <c r="I87">
        <f t="shared" si="26"/>
        <v>1751.7340341221673</v>
      </c>
      <c r="J87">
        <f t="shared" si="26"/>
        <v>2325.2285764793837</v>
      </c>
    </row>
    <row r="88" spans="1:10" x14ac:dyDescent="0.25">
      <c r="A88" s="31">
        <f>A37</f>
        <v>44204</v>
      </c>
      <c r="B88" s="33">
        <f>N37</f>
        <v>0.81913333299828772</v>
      </c>
      <c r="C88" s="43">
        <f>S37</f>
        <v>0.71811778108883451</v>
      </c>
      <c r="D88" s="43">
        <f>R37</f>
        <v>0.95322003988036463</v>
      </c>
      <c r="G88">
        <f>G37*$B$71</f>
        <v>3635</v>
      </c>
      <c r="H88">
        <f>I37*$B$71</f>
        <v>4437.6169953855342</v>
      </c>
      <c r="I88">
        <f>P37*$B$71</f>
        <v>3813.3902435121031</v>
      </c>
      <c r="J88">
        <f>Q37*$B$71</f>
        <v>5061.8437472589667</v>
      </c>
    </row>
    <row r="89" spans="1:10" x14ac:dyDescent="0.25">
      <c r="A89" s="31">
        <f t="shared" ref="A89:A97" si="27">A38</f>
        <v>44211</v>
      </c>
      <c r="B89" s="33">
        <f t="shared" ref="B89:B92" si="28">N38</f>
        <v>0.79155667645115801</v>
      </c>
      <c r="C89" s="43">
        <f t="shared" ref="C89:C92" si="29">S38</f>
        <v>0.69394187881296521</v>
      </c>
      <c r="D89" s="43">
        <f t="shared" ref="D89:D92" si="30">R38</f>
        <v>0.92112926711519738</v>
      </c>
      <c r="G89">
        <f t="shared" ref="G89:G97" si="31">G38*$B$71</f>
        <v>4307</v>
      </c>
      <c r="H89">
        <f t="shared" ref="H89:H92" si="32">I38*$B$71</f>
        <v>5441.1770226105318</v>
      </c>
      <c r="I89">
        <f t="shared" ref="I89:J92" si="33">P38*$B$71</f>
        <v>4675.7823833876319</v>
      </c>
      <c r="J89">
        <f t="shared" si="33"/>
        <v>6206.5716618334327</v>
      </c>
    </row>
    <row r="90" spans="1:10" x14ac:dyDescent="0.25">
      <c r="A90" s="31">
        <f t="shared" si="27"/>
        <v>44218</v>
      </c>
      <c r="B90" s="33">
        <f t="shared" si="28"/>
        <v>0.82121965816562137</v>
      </c>
      <c r="C90" s="43">
        <f t="shared" si="29"/>
        <v>0.71994682056194614</v>
      </c>
      <c r="D90" s="43">
        <f t="shared" si="30"/>
        <v>0.95564788267358824</v>
      </c>
      <c r="G90">
        <f t="shared" si="31"/>
        <v>5035</v>
      </c>
      <c r="H90">
        <f t="shared" si="32"/>
        <v>6131.1245413277175</v>
      </c>
      <c r="I90">
        <f t="shared" si="33"/>
        <v>5268.6769795520577</v>
      </c>
      <c r="J90">
        <f t="shared" si="33"/>
        <v>6993.5721031033772</v>
      </c>
    </row>
    <row r="91" spans="1:10" x14ac:dyDescent="0.25">
      <c r="A91" s="31">
        <f t="shared" si="27"/>
        <v>44225</v>
      </c>
      <c r="B91" s="33">
        <f t="shared" si="28"/>
        <v>0.75346578942469222</v>
      </c>
      <c r="C91" s="43">
        <f t="shared" si="29"/>
        <v>0.66054836133635642</v>
      </c>
      <c r="D91" s="43">
        <f t="shared" si="30"/>
        <v>0.87680315390778618</v>
      </c>
      <c r="G91">
        <f t="shared" si="31"/>
        <v>5104</v>
      </c>
      <c r="H91">
        <f t="shared" si="32"/>
        <v>6774.0301837687311</v>
      </c>
      <c r="I91">
        <f t="shared" si="33"/>
        <v>5821.1469441598183</v>
      </c>
      <c r="J91">
        <f t="shared" si="33"/>
        <v>7726.9134233776449</v>
      </c>
    </row>
    <row r="92" spans="1:10" x14ac:dyDescent="0.25">
      <c r="A92" s="31">
        <f t="shared" si="27"/>
        <v>44232</v>
      </c>
      <c r="B92" s="33">
        <f t="shared" si="28"/>
        <v>0.76562696424299281</v>
      </c>
      <c r="C92" s="43">
        <f t="shared" si="29"/>
        <v>0.671209819641301</v>
      </c>
      <c r="D92" s="43">
        <f t="shared" si="30"/>
        <v>0.89095503258040865</v>
      </c>
      <c r="G92">
        <f t="shared" si="31"/>
        <v>4358</v>
      </c>
      <c r="H92">
        <f t="shared" si="32"/>
        <v>5692.0670294167803</v>
      </c>
      <c r="I92">
        <f t="shared" si="33"/>
        <v>4891.3804183565135</v>
      </c>
      <c r="J92">
        <f t="shared" si="33"/>
        <v>6492.753640477049</v>
      </c>
    </row>
    <row r="93" spans="1:10" x14ac:dyDescent="0.25">
      <c r="A93" s="31">
        <f t="shared" si="27"/>
        <v>44239</v>
      </c>
      <c r="B93" s="33">
        <f t="shared" ref="B93" si="34">N42</f>
        <v>0.66828327277612876</v>
      </c>
      <c r="C93" s="43">
        <f t="shared" ref="C93" si="35">S42</f>
        <v>0.58587055568617796</v>
      </c>
      <c r="D93" s="43">
        <f t="shared" ref="D93" si="36">R42</f>
        <v>0.77767682288711548</v>
      </c>
      <c r="G93">
        <f t="shared" si="31"/>
        <v>3259</v>
      </c>
      <c r="H93">
        <f t="shared" ref="H93" si="37">I42*$B$71</f>
        <v>4876.6745072964704</v>
      </c>
      <c r="I93">
        <f t="shared" ref="I93" si="38">P42*$B$71</f>
        <v>4190.6868047076459</v>
      </c>
      <c r="J93">
        <f t="shared" ref="J93" si="39">Q42*$B$71</f>
        <v>5562.662209885294</v>
      </c>
    </row>
    <row r="94" spans="1:10" x14ac:dyDescent="0.25">
      <c r="A94" s="31">
        <f t="shared" si="27"/>
        <v>44246</v>
      </c>
      <c r="B94" s="33">
        <f t="shared" ref="B94" si="40">N43</f>
        <v>0.57319447183600214</v>
      </c>
      <c r="C94" s="43">
        <f t="shared" ref="C94" si="41">S43</f>
        <v>0.5025081090774226</v>
      </c>
      <c r="D94" s="43">
        <f t="shared" ref="D94" si="42">R43</f>
        <v>0.66702261438048538</v>
      </c>
      <c r="G94">
        <f t="shared" si="31"/>
        <v>2256</v>
      </c>
      <c r="H94">
        <f t="shared" ref="H94" si="43">I43*$B$71</f>
        <v>3935.8369817730354</v>
      </c>
      <c r="I94">
        <f t="shared" ref="I94" si="44">P43*$B$71</f>
        <v>3382.194173574338</v>
      </c>
      <c r="J94">
        <f t="shared" ref="J94" si="45">Q43*$B$71</f>
        <v>4489.4797899717332</v>
      </c>
    </row>
    <row r="95" spans="1:10" x14ac:dyDescent="0.25">
      <c r="A95" s="31">
        <f t="shared" si="27"/>
        <v>44253</v>
      </c>
      <c r="B95" s="33">
        <f t="shared" ref="B95" si="46">N44</f>
        <v>0.53019758853317267</v>
      </c>
      <c r="C95" s="43">
        <f t="shared" ref="C95" si="47">S44</f>
        <v>0.46481360296064134</v>
      </c>
      <c r="D95" s="43">
        <f t="shared" ref="D95" si="48">R44</f>
        <v>0.61698742576639898</v>
      </c>
      <c r="G95">
        <f t="shared" si="31"/>
        <v>1563</v>
      </c>
      <c r="H95">
        <f t="shared" ref="H95" si="49">I44*$B$71</f>
        <v>2947.9575799734293</v>
      </c>
      <c r="I95">
        <f t="shared" ref="I95" si="50">P44*$B$71</f>
        <v>2533.2769108843654</v>
      </c>
      <c r="J95">
        <f t="shared" ref="J95" si="51">Q44*$B$71</f>
        <v>3362.6382490624937</v>
      </c>
    </row>
    <row r="96" spans="1:10" x14ac:dyDescent="0.25">
      <c r="A96" s="31">
        <f t="shared" si="27"/>
        <v>44260</v>
      </c>
      <c r="B96" s="33">
        <f t="shared" ref="B96" si="52">N45</f>
        <v>0.51065612436870988</v>
      </c>
      <c r="C96" s="43">
        <f t="shared" ref="C96" si="53">S45</f>
        <v>0.44768199285554944</v>
      </c>
      <c r="D96" s="43">
        <f t="shared" ref="D96" si="54">R45</f>
        <v>0.5942471532127378</v>
      </c>
      <c r="G96">
        <f t="shared" si="31"/>
        <v>1081</v>
      </c>
      <c r="H96">
        <f t="shared" ref="H96" si="55">I45*$B$71</f>
        <v>2116.8844324277284</v>
      </c>
      <c r="I96">
        <f t="shared" ref="I96" si="56">P45*$B$71</f>
        <v>1819.1084200499431</v>
      </c>
      <c r="J96">
        <f t="shared" ref="J96" si="57">Q45*$B$71</f>
        <v>2414.6604448055141</v>
      </c>
    </row>
    <row r="97" spans="1:10" x14ac:dyDescent="0.25">
      <c r="A97" s="31">
        <f t="shared" si="27"/>
        <v>44267</v>
      </c>
      <c r="B97" s="33">
        <f t="shared" ref="B97" si="58">N46</f>
        <v>0.36043535882823835</v>
      </c>
      <c r="C97" s="43">
        <f t="shared" ref="C97" si="59">S46</f>
        <v>0.31598645749193732</v>
      </c>
      <c r="D97" s="43">
        <f t="shared" ref="D97" si="60">R46</f>
        <v>0.4194362422768908</v>
      </c>
      <c r="G97">
        <f t="shared" si="31"/>
        <v>763</v>
      </c>
      <c r="H97">
        <f t="shared" ref="H97" si="61">I46*$B$71</f>
        <v>2116.8844324277284</v>
      </c>
      <c r="I97">
        <f t="shared" ref="I97" si="62">P46*$B$71</f>
        <v>1819.1084200499431</v>
      </c>
      <c r="J97">
        <f t="shared" ref="J97" si="63">Q46*$B$71</f>
        <v>2414.6604448055141</v>
      </c>
    </row>
    <row r="98" spans="1:10" x14ac:dyDescent="0.25">
      <c r="A98" s="31"/>
      <c r="B98" s="33"/>
      <c r="C98" s="43"/>
      <c r="D98" s="43"/>
    </row>
    <row r="99" spans="1:10" ht="18.75" x14ac:dyDescent="0.25">
      <c r="A99" s="50" t="s">
        <v>135</v>
      </c>
      <c r="G99" s="50" t="s">
        <v>136</v>
      </c>
    </row>
    <row r="119" spans="1:19" x14ac:dyDescent="0.25">
      <c r="A119" s="45"/>
      <c r="B119" s="30"/>
    </row>
    <row r="120" spans="1:19" x14ac:dyDescent="0.25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N120" s="30"/>
      <c r="P120" s="30"/>
      <c r="Q120" s="30"/>
      <c r="R120" s="30"/>
      <c r="S120" s="30"/>
    </row>
    <row r="121" spans="1:19" x14ac:dyDescent="0.25">
      <c r="N121" s="33"/>
      <c r="R121" s="33"/>
      <c r="S121" s="33"/>
    </row>
    <row r="122" spans="1:19" x14ac:dyDescent="0.25">
      <c r="A122" s="6"/>
      <c r="N122" s="33"/>
      <c r="R122" s="33"/>
      <c r="S122" s="33"/>
    </row>
    <row r="123" spans="1:19" x14ac:dyDescent="0.25">
      <c r="A123" s="6"/>
      <c r="N123" s="33"/>
      <c r="R123" s="33"/>
      <c r="S123" s="33"/>
    </row>
    <row r="124" spans="1:19" x14ac:dyDescent="0.25">
      <c r="A124" s="6"/>
      <c r="N124" s="33"/>
      <c r="R124" s="33"/>
      <c r="S124" s="33"/>
    </row>
    <row r="125" spans="1:19" x14ac:dyDescent="0.25">
      <c r="A125" s="6"/>
      <c r="N125" s="33"/>
      <c r="R125" s="33"/>
      <c r="S125" s="33"/>
    </row>
    <row r="126" spans="1:19" x14ac:dyDescent="0.25">
      <c r="A126" s="6"/>
      <c r="N126" s="33"/>
      <c r="R126" s="33"/>
      <c r="S126" s="33"/>
    </row>
    <row r="127" spans="1:19" x14ac:dyDescent="0.25">
      <c r="A127" s="6"/>
      <c r="N127" s="33"/>
    </row>
    <row r="128" spans="1:19" x14ac:dyDescent="0.25">
      <c r="A128" s="6"/>
      <c r="N128" s="33"/>
    </row>
    <row r="129" spans="1:14" x14ac:dyDescent="0.25">
      <c r="A129" s="6"/>
      <c r="N129" s="33"/>
    </row>
    <row r="130" spans="1:14" x14ac:dyDescent="0.25">
      <c r="A130" s="6"/>
      <c r="N130" s="33"/>
    </row>
    <row r="131" spans="1:14" x14ac:dyDescent="0.25">
      <c r="A131" s="6"/>
      <c r="N131" s="33"/>
    </row>
    <row r="132" spans="1:14" x14ac:dyDescent="0.25">
      <c r="A132" s="6"/>
      <c r="N132" s="33"/>
    </row>
    <row r="133" spans="1:14" x14ac:dyDescent="0.25">
      <c r="A133" s="6"/>
      <c r="N133" s="33"/>
    </row>
    <row r="134" spans="1:14" x14ac:dyDescent="0.25">
      <c r="A134" s="6"/>
      <c r="N134" s="33"/>
    </row>
    <row r="135" spans="1:14" x14ac:dyDescent="0.25">
      <c r="A135" s="6"/>
      <c r="N135" s="33"/>
    </row>
    <row r="136" spans="1:14" x14ac:dyDescent="0.25">
      <c r="A136" s="6"/>
      <c r="N136" s="33"/>
    </row>
  </sheetData>
  <hyperlinks>
    <hyperlink ref="A1" location="Contents!A1" display="&lt;&lt; Click to go back to &quot;Contents&quot;" xr:uid="{4AEBA16C-FB4D-4D73-95C1-13F2359D5D60}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2CBD-EA6C-4853-B8AB-81E7F47CD615}">
  <sheetPr codeName="Sheet12"/>
  <dimension ref="A1:AG136"/>
  <sheetViews>
    <sheetView topLeftCell="D1" workbookViewId="0">
      <selection activeCell="H26" sqref="H26"/>
    </sheetView>
  </sheetViews>
  <sheetFormatPr defaultRowHeight="15" x14ac:dyDescent="0.25"/>
  <cols>
    <col min="1" max="1" width="28.42578125" customWidth="1"/>
    <col min="2" max="2" width="17.140625" customWidth="1"/>
    <col min="3" max="3" width="17.7109375" customWidth="1"/>
    <col min="4" max="4" width="17.85546875" customWidth="1"/>
    <col min="5" max="6" width="18.7109375" customWidth="1"/>
    <col min="7" max="12" width="10.85546875" customWidth="1"/>
    <col min="14" max="14" width="12" bestFit="1" customWidth="1"/>
    <col min="15" max="15" width="11.42578125" customWidth="1"/>
    <col min="16" max="16" width="18" customWidth="1"/>
    <col min="17" max="17" width="19.7109375" customWidth="1"/>
    <col min="21" max="21" width="12" bestFit="1" customWidth="1"/>
    <col min="22" max="22" width="12.7109375" bestFit="1" customWidth="1"/>
  </cols>
  <sheetData>
    <row r="1" spans="1:33" x14ac:dyDescent="0.25">
      <c r="A1" s="76" t="s">
        <v>156</v>
      </c>
    </row>
    <row r="3" spans="1:33" x14ac:dyDescent="0.25">
      <c r="A3" s="56" t="s">
        <v>154</v>
      </c>
      <c r="B3" s="40"/>
      <c r="C3" s="40"/>
      <c r="D3" s="40"/>
      <c r="E3" s="40"/>
      <c r="F3" s="40"/>
    </row>
    <row r="4" spans="1:33" x14ac:dyDescent="0.25">
      <c r="N4" t="s">
        <v>93</v>
      </c>
    </row>
    <row r="5" spans="1:33" x14ac:dyDescent="0.25">
      <c r="A5" t="s">
        <v>117</v>
      </c>
      <c r="N5" t="s">
        <v>94</v>
      </c>
    </row>
    <row r="6" spans="1:33" x14ac:dyDescent="0.25">
      <c r="A6" t="s">
        <v>206</v>
      </c>
      <c r="B6" s="39">
        <v>3.2654219999999998E-2</v>
      </c>
      <c r="C6" s="39">
        <v>5.5055270000000003E-2</v>
      </c>
      <c r="D6" s="39">
        <v>0.63626530000000003</v>
      </c>
      <c r="E6" s="39">
        <v>0.25653608</v>
      </c>
      <c r="F6" s="42"/>
      <c r="N6" t="s">
        <v>212</v>
      </c>
    </row>
    <row r="7" spans="1:33" x14ac:dyDescent="0.25">
      <c r="A7" t="s">
        <v>149</v>
      </c>
      <c r="B7" s="39">
        <v>0.107</v>
      </c>
    </row>
    <row r="8" spans="1:33" x14ac:dyDescent="0.25">
      <c r="AC8" s="30"/>
    </row>
    <row r="10" spans="1:33" x14ac:dyDescent="0.25">
      <c r="A10" s="45" t="s">
        <v>164</v>
      </c>
    </row>
    <row r="11" spans="1:33" x14ac:dyDescent="0.25">
      <c r="B11" s="30" t="s">
        <v>98</v>
      </c>
      <c r="I11" s="30" t="s">
        <v>150</v>
      </c>
      <c r="N11" s="30" t="s">
        <v>151</v>
      </c>
      <c r="AC11" s="30"/>
    </row>
    <row r="12" spans="1:33" ht="30" x14ac:dyDescent="0.25">
      <c r="A12" s="30" t="s">
        <v>207</v>
      </c>
      <c r="B12" s="30" t="s">
        <v>75</v>
      </c>
      <c r="C12" s="30" t="s">
        <v>68</v>
      </c>
      <c r="D12" s="30" t="s">
        <v>69</v>
      </c>
      <c r="E12" s="30" t="s">
        <v>70</v>
      </c>
      <c r="F12" s="30" t="s">
        <v>71</v>
      </c>
      <c r="G12" s="30" t="s">
        <v>83</v>
      </c>
      <c r="H12" s="30"/>
      <c r="I12" s="30" t="s">
        <v>75</v>
      </c>
      <c r="J12" s="30" t="s">
        <v>68</v>
      </c>
      <c r="K12" s="30" t="s">
        <v>69</v>
      </c>
      <c r="L12" s="30" t="s">
        <v>70</v>
      </c>
      <c r="M12" s="30"/>
      <c r="N12" s="30" t="s">
        <v>44</v>
      </c>
      <c r="O12" s="30" t="s">
        <v>208</v>
      </c>
      <c r="P12" s="30" t="s">
        <v>45</v>
      </c>
      <c r="Q12" s="48" t="s">
        <v>59</v>
      </c>
      <c r="S12" s="30" t="s">
        <v>100</v>
      </c>
      <c r="U12" s="30" t="s">
        <v>209</v>
      </c>
      <c r="V12" s="30" t="s">
        <v>102</v>
      </c>
      <c r="AC12" s="30"/>
      <c r="AD12" s="30"/>
      <c r="AE12" s="30"/>
      <c r="AF12" s="30"/>
      <c r="AG12" s="30"/>
    </row>
    <row r="13" spans="1:33" x14ac:dyDescent="0.25">
      <c r="A13" s="57">
        <v>44120</v>
      </c>
      <c r="B13" s="42">
        <f>'R1_LR'!B13</f>
        <v>3.7881322866302923E-7</v>
      </c>
      <c r="C13" s="42">
        <f>'R1_LR'!C13</f>
        <v>1.0668463235875589E-6</v>
      </c>
      <c r="D13" s="42">
        <f>'R1_LR'!D13</f>
        <v>2.6197369484705229E-6</v>
      </c>
      <c r="E13" s="42">
        <f>'R1_LR'!E13</f>
        <v>1.0026147556245892E-5</v>
      </c>
      <c r="F13" s="42">
        <f>'R1_LR'!F13</f>
        <v>3.6211101169638465E-5</v>
      </c>
      <c r="G13" s="42">
        <f>'R1_LR'!G13</f>
        <v>1.3018381489721291E-4</v>
      </c>
      <c r="H13" s="42"/>
      <c r="I13" s="42">
        <f>B13*EXP($B$7*55)</f>
        <v>1.3622228558095602E-4</v>
      </c>
      <c r="J13" s="42">
        <f>C13*EXP($B$7*45)</f>
        <v>1.3159209323935855E-4</v>
      </c>
      <c r="K13" s="42">
        <f>D13*EXP($B$7*35)</f>
        <v>1.1083846946429549E-4</v>
      </c>
      <c r="L13" s="42">
        <f>E13*EXP($B$7*25)</f>
        <v>1.4550296087959989E-4</v>
      </c>
      <c r="M13" s="42"/>
      <c r="N13" s="42">
        <f>(I13*B$6+J13*C$6+K13*D$6+L13*E$6)</f>
        <v>1.1954250194310816E-4</v>
      </c>
      <c r="O13" s="42">
        <f t="shared" ref="O13:O20" si="0">N13-G13</f>
        <v>-1.0641312954104751E-5</v>
      </c>
      <c r="P13" s="42">
        <f>ABS(O13)</f>
        <v>1.0641312954104751E-5</v>
      </c>
      <c r="Q13" s="59">
        <f t="shared" ref="Q13:Q20" si="1">P13/G13</f>
        <v>8.1740675386618819E-2</v>
      </c>
      <c r="R13" s="42"/>
      <c r="S13" s="59">
        <f t="shared" ref="S13:S20" si="2">G13/N13</f>
        <v>1.0890169837600445</v>
      </c>
      <c r="T13" s="42"/>
      <c r="U13" s="60">
        <f t="shared" ref="U13:U20" si="3">O13/G13*100</f>
        <v>-8.1740675386618822</v>
      </c>
      <c r="V13" s="42">
        <f>STDEV(U13:U20)</f>
        <v>6.536126754480005</v>
      </c>
    </row>
    <row r="14" spans="1:33" x14ac:dyDescent="0.25">
      <c r="A14" s="57">
        <v>44127</v>
      </c>
      <c r="B14" s="42">
        <f>'R1_LR'!B14</f>
        <v>7.5762645732605845E-7</v>
      </c>
      <c r="C14" s="42">
        <f>'R1_LR'!C14</f>
        <v>1.733625275829783E-6</v>
      </c>
      <c r="D14" s="42">
        <f>'R1_LR'!D14</f>
        <v>4.4909776259494675E-6</v>
      </c>
      <c r="E14" s="42">
        <f>'R1_LR'!E14</f>
        <v>1.6391955528465508E-5</v>
      </c>
      <c r="F14" s="42">
        <f>'R1_LR'!F14</f>
        <v>5.3122879188425659E-5</v>
      </c>
      <c r="G14" s="42">
        <f>'R1_LR'!G14</f>
        <v>1.836521674442825E-4</v>
      </c>
      <c r="H14" s="42"/>
      <c r="I14" s="42">
        <f t="shared" ref="I14:I20" si="4">B14*EXP($B$7*55)</f>
        <v>2.7244457116191203E-4</v>
      </c>
      <c r="J14" s="42">
        <f t="shared" ref="J14:J20" si="5">C14*EXP($B$7*45)</f>
        <v>2.1383715151395758E-4</v>
      </c>
      <c r="K14" s="42">
        <f t="shared" ref="K14:K20" si="6">D14*EXP($B$7*35)</f>
        <v>1.9000880479593514E-4</v>
      </c>
      <c r="L14" s="42">
        <f t="shared" ref="L14:L20" si="7">E14*EXP($B$7*25)</f>
        <v>2.3788579318410779E-4</v>
      </c>
      <c r="M14" s="42"/>
      <c r="N14" s="42">
        <f>(I14*B$6+J14*C$6+K14*D$6+L14*E$6)</f>
        <v>2.0259162513442742E-4</v>
      </c>
      <c r="O14" s="42">
        <f t="shared" si="0"/>
        <v>1.8939457690144915E-5</v>
      </c>
      <c r="P14" s="42">
        <f t="shared" ref="P14:P20" si="8">ABS(O14)</f>
        <v>1.8939457690144915E-5</v>
      </c>
      <c r="Q14" s="59">
        <f t="shared" si="1"/>
        <v>0.10312678556266362</v>
      </c>
      <c r="R14" s="42"/>
      <c r="S14" s="59">
        <f t="shared" si="2"/>
        <v>0.90651411341619947</v>
      </c>
      <c r="T14" s="42"/>
      <c r="U14" s="60">
        <f t="shared" si="3"/>
        <v>10.312678556266363</v>
      </c>
      <c r="V14" s="42"/>
    </row>
    <row r="15" spans="1:33" x14ac:dyDescent="0.25">
      <c r="A15" s="57">
        <v>44134</v>
      </c>
      <c r="B15" s="42">
        <f>'R1_LR'!B15</f>
        <v>6.3135538110504875E-7</v>
      </c>
      <c r="C15" s="42">
        <f>'R1_LR'!C15</f>
        <v>2.000336856726673E-6</v>
      </c>
      <c r="D15" s="42">
        <f>'R1_LR'!D15</f>
        <v>6.4869676819270088E-6</v>
      </c>
      <c r="E15" s="42">
        <f>'R1_LR'!E15</f>
        <v>2.3076053899296102E-5</v>
      </c>
      <c r="F15" s="42">
        <f>'R1_LR'!F15</f>
        <v>7.2024278150599586E-5</v>
      </c>
      <c r="G15" s="42">
        <f>'R1_LR'!G15</f>
        <v>2.6534915332365592E-4</v>
      </c>
      <c r="H15" s="42"/>
      <c r="I15" s="42">
        <f t="shared" si="4"/>
        <v>2.2703714263492671E-4</v>
      </c>
      <c r="J15" s="42">
        <f t="shared" si="5"/>
        <v>2.4673517482379725E-4</v>
      </c>
      <c r="K15" s="42">
        <f t="shared" si="6"/>
        <v>2.7445716248301742E-4</v>
      </c>
      <c r="L15" s="42">
        <f t="shared" si="7"/>
        <v>3.3488776710384103E-4</v>
      </c>
      <c r="M15" s="42"/>
      <c r="N15" s="42">
        <f t="shared" ref="N15:N20" si="9">(I15*B$6+J15*C$6+K15*D$6+L15*E$6)</f>
        <v>2.8153615630937179E-4</v>
      </c>
      <c r="O15" s="42">
        <f t="shared" si="0"/>
        <v>1.6187002985715868E-5</v>
      </c>
      <c r="P15" s="42">
        <f t="shared" si="8"/>
        <v>1.6187002985715868E-5</v>
      </c>
      <c r="Q15" s="59">
        <f t="shared" si="1"/>
        <v>6.1002655493579049E-2</v>
      </c>
      <c r="R15" s="42"/>
      <c r="S15" s="59">
        <f t="shared" si="2"/>
        <v>0.94250470988199309</v>
      </c>
      <c r="T15" s="42"/>
      <c r="U15" s="60">
        <f t="shared" si="3"/>
        <v>6.1002655493579052</v>
      </c>
      <c r="V15" s="42"/>
    </row>
    <row r="16" spans="1:33" x14ac:dyDescent="0.25">
      <c r="A16" s="57">
        <v>44141</v>
      </c>
      <c r="B16" s="42">
        <f>'R1_LR'!B16</f>
        <v>1.2627107622100973E-7</v>
      </c>
      <c r="C16" s="42">
        <f>'R1_LR'!C16</f>
        <v>3.0671831803142315E-6</v>
      </c>
      <c r="D16" s="42">
        <f>'R1_LR'!D16</f>
        <v>9.7304515228905132E-6</v>
      </c>
      <c r="E16" s="42">
        <f>'R1_LR'!E16</f>
        <v>2.9919297469432187E-5</v>
      </c>
      <c r="F16" s="42">
        <f>'R1_LR'!F16</f>
        <v>9.530284318822431E-5</v>
      </c>
      <c r="G16" s="42">
        <f>'R1_LR'!G16</f>
        <v>3.8656622586825463E-4</v>
      </c>
      <c r="H16" s="42"/>
      <c r="I16" s="42">
        <f t="shared" si="4"/>
        <v>4.5407428526985341E-5</v>
      </c>
      <c r="J16" s="42">
        <f t="shared" si="5"/>
        <v>3.7832726806315574E-4</v>
      </c>
      <c r="K16" s="42">
        <f t="shared" si="6"/>
        <v>4.116857437245261E-4</v>
      </c>
      <c r="L16" s="42">
        <f t="shared" si="7"/>
        <v>4.3419931183118698E-4</v>
      </c>
      <c r="M16" s="42"/>
      <c r="N16" s="42">
        <f t="shared" si="9"/>
        <v>3.9564079668481296E-4</v>
      </c>
      <c r="O16" s="42">
        <f t="shared" si="0"/>
        <v>9.0745708165583289E-6</v>
      </c>
      <c r="P16" s="42">
        <f t="shared" si="8"/>
        <v>9.0745708165583289E-6</v>
      </c>
      <c r="Q16" s="59">
        <f t="shared" si="1"/>
        <v>2.3474815463188001E-2</v>
      </c>
      <c r="R16" s="42"/>
      <c r="S16" s="59">
        <f t="shared" si="2"/>
        <v>0.97706361201221725</v>
      </c>
      <c r="T16" s="42"/>
      <c r="U16" s="60">
        <f t="shared" si="3"/>
        <v>2.3474815463188001</v>
      </c>
      <c r="V16" s="42"/>
    </row>
    <row r="17" spans="1:24" x14ac:dyDescent="0.25">
      <c r="A17" s="57">
        <v>44148</v>
      </c>
      <c r="B17" s="42">
        <f>'R1_LR'!B17</f>
        <v>7.5762645732605845E-7</v>
      </c>
      <c r="C17" s="42">
        <f>'R1_LR'!C17</f>
        <v>3.7339621325564558E-6</v>
      </c>
      <c r="D17" s="42">
        <f>'R1_LR'!D17</f>
        <v>1.1726441578868055E-5</v>
      </c>
      <c r="E17" s="42">
        <f>'R1_LR'!E17</f>
        <v>4.0104590224983567E-5</v>
      </c>
      <c r="F17" s="42">
        <f>'R1_LR'!F17</f>
        <v>1.2116791545225178E-4</v>
      </c>
      <c r="G17" s="42">
        <f>'R1_LR'!G17</f>
        <v>4.8951771213900973E-4</v>
      </c>
      <c r="H17" s="42"/>
      <c r="I17" s="42">
        <f t="shared" si="4"/>
        <v>2.7244457116191203E-4</v>
      </c>
      <c r="J17" s="42">
        <f t="shared" si="5"/>
        <v>4.605723263377548E-4</v>
      </c>
      <c r="K17" s="42">
        <f t="shared" si="6"/>
        <v>4.9613410141160835E-4</v>
      </c>
      <c r="L17" s="42">
        <f t="shared" si="7"/>
        <v>5.8201184351839956E-4</v>
      </c>
      <c r="M17" s="42"/>
      <c r="N17" s="42">
        <f t="shared" si="9"/>
        <v>4.99233348470251E-4</v>
      </c>
      <c r="O17" s="42">
        <f t="shared" si="0"/>
        <v>9.7156363312412642E-6</v>
      </c>
      <c r="P17" s="42">
        <f t="shared" si="8"/>
        <v>9.7156363312412642E-6</v>
      </c>
      <c r="Q17" s="59">
        <f t="shared" si="1"/>
        <v>1.9847364232823281E-2</v>
      </c>
      <c r="R17" s="42"/>
      <c r="S17" s="59">
        <f t="shared" si="2"/>
        <v>0.98053888755426322</v>
      </c>
      <c r="T17" s="42"/>
      <c r="U17" s="60">
        <f t="shared" si="3"/>
        <v>1.9847364232823281</v>
      </c>
      <c r="V17" s="42"/>
    </row>
    <row r="18" spans="1:24" x14ac:dyDescent="0.25">
      <c r="A18" s="57">
        <v>44155</v>
      </c>
      <c r="B18" s="42">
        <f>'R1_LR'!B18</f>
        <v>1.2627107622100975E-6</v>
      </c>
      <c r="C18" s="42">
        <f>'R1_LR'!C18</f>
        <v>3.7339621325564558E-6</v>
      </c>
      <c r="D18" s="42">
        <f>'R1_LR'!D18</f>
        <v>1.1476942821870861E-5</v>
      </c>
      <c r="E18" s="42">
        <f>'R1_LR'!E18</f>
        <v>4.1377751819427494E-5</v>
      </c>
      <c r="F18" s="42">
        <f>'R1_LR'!F18</f>
        <v>1.3688592090500693E-4</v>
      </c>
      <c r="G18" s="42">
        <f>'R1_LR'!G18</f>
        <v>5.3700823645100326E-4</v>
      </c>
      <c r="H18" s="42"/>
      <c r="I18" s="42">
        <f t="shared" si="4"/>
        <v>4.5407428526985342E-4</v>
      </c>
      <c r="J18" s="42">
        <f t="shared" si="5"/>
        <v>4.605723263377548E-4</v>
      </c>
      <c r="K18" s="42">
        <f t="shared" si="6"/>
        <v>4.8557805670072307E-4</v>
      </c>
      <c r="L18" s="42">
        <f t="shared" si="7"/>
        <v>6.004884099793012E-4</v>
      </c>
      <c r="M18" s="42"/>
      <c r="N18" s="42">
        <f t="shared" si="9"/>
        <v>5.0318778609022318E-4</v>
      </c>
      <c r="O18" s="42">
        <f t="shared" si="0"/>
        <v>-3.382045036078008E-5</v>
      </c>
      <c r="P18" s="42">
        <f t="shared" si="8"/>
        <v>3.382045036078008E-5</v>
      </c>
      <c r="Q18" s="59">
        <f t="shared" si="1"/>
        <v>6.2979388517937315E-2</v>
      </c>
      <c r="R18" s="42"/>
      <c r="S18" s="59">
        <f t="shared" si="2"/>
        <v>1.0672123833202818</v>
      </c>
      <c r="T18" s="42"/>
      <c r="U18" s="60">
        <f t="shared" si="3"/>
        <v>-6.2979388517937318</v>
      </c>
      <c r="V18" s="42"/>
    </row>
    <row r="19" spans="1:24" x14ac:dyDescent="0.25">
      <c r="A19" s="57">
        <v>44162</v>
      </c>
      <c r="B19" s="42">
        <f>'R1_LR'!B19</f>
        <v>1.5152529146521169E-6</v>
      </c>
      <c r="C19" s="42">
        <f>'R1_LR'!C19</f>
        <v>3.8673179230049011E-6</v>
      </c>
      <c r="D19" s="42">
        <f>'R1_LR'!D19</f>
        <v>1.4221429148839981E-5</v>
      </c>
      <c r="E19" s="42">
        <f>'R1_LR'!E19</f>
        <v>4.1536897018732985E-5</v>
      </c>
      <c r="F19" s="42">
        <f>'R1_LR'!F19</f>
        <v>1.5021638122569804E-4</v>
      </c>
      <c r="G19" s="42">
        <f>'R1_LR'!G19</f>
        <v>6.1903732389899195E-4</v>
      </c>
      <c r="H19" s="42"/>
      <c r="I19" s="42">
        <f t="shared" si="4"/>
        <v>5.4488914232382407E-4</v>
      </c>
      <c r="J19" s="42">
        <f t="shared" si="5"/>
        <v>4.770213379926747E-4</v>
      </c>
      <c r="K19" s="42">
        <f t="shared" si="6"/>
        <v>6.0169454852046121E-4</v>
      </c>
      <c r="L19" s="42">
        <f t="shared" si="7"/>
        <v>6.0279798078691389E-4</v>
      </c>
      <c r="M19" s="42"/>
      <c r="N19" s="42">
        <f t="shared" si="9"/>
        <v>5.8153226193372748E-4</v>
      </c>
      <c r="O19" s="42">
        <f t="shared" si="0"/>
        <v>-3.7505061965264477E-5</v>
      </c>
      <c r="P19" s="42">
        <f t="shared" si="8"/>
        <v>3.7505061965264477E-5</v>
      </c>
      <c r="Q19" s="59">
        <f t="shared" si="1"/>
        <v>6.0586107682554145E-2</v>
      </c>
      <c r="R19" s="42"/>
      <c r="S19" s="59">
        <f t="shared" si="2"/>
        <v>1.0644935189675488</v>
      </c>
      <c r="T19" s="42"/>
      <c r="U19" s="60">
        <f t="shared" si="3"/>
        <v>-6.0586107682554147</v>
      </c>
      <c r="V19" s="42"/>
    </row>
    <row r="20" spans="1:24" x14ac:dyDescent="0.25">
      <c r="A20" s="57">
        <v>44169</v>
      </c>
      <c r="B20" s="42">
        <f>'R1_LR'!B20</f>
        <v>1.5152529146521169E-6</v>
      </c>
      <c r="C20" s="42">
        <f>'R1_LR'!C20</f>
        <v>4.4007410847986805E-6</v>
      </c>
      <c r="D20" s="42">
        <f>'R1_LR'!D20</f>
        <v>1.2849185985355421E-5</v>
      </c>
      <c r="E20" s="42">
        <f>'R1_LR'!E20</f>
        <v>4.3764929809009846E-5</v>
      </c>
      <c r="F20" s="42">
        <f>'R1_LR'!F20</f>
        <v>1.3967139022574837E-4</v>
      </c>
      <c r="G20" s="42">
        <f>'R1_LR'!G20</f>
        <v>5.6656527605776844E-4</v>
      </c>
      <c r="H20" s="42"/>
      <c r="I20" s="42">
        <f t="shared" si="4"/>
        <v>5.4488914232382407E-4</v>
      </c>
      <c r="J20" s="42">
        <f t="shared" si="5"/>
        <v>5.4281738461235392E-4</v>
      </c>
      <c r="K20" s="42">
        <f t="shared" si="6"/>
        <v>5.4363630261059219E-4</v>
      </c>
      <c r="L20" s="42">
        <f t="shared" si="7"/>
        <v>6.3513197209349157E-4</v>
      </c>
      <c r="M20" s="42"/>
      <c r="N20" s="42">
        <f t="shared" si="9"/>
        <v>5.5650906917453346E-4</v>
      </c>
      <c r="O20" s="42">
        <f t="shared" si="0"/>
        <v>-1.0056206883234976E-5</v>
      </c>
      <c r="P20" s="42">
        <f t="shared" si="8"/>
        <v>1.0056206883234976E-5</v>
      </c>
      <c r="Q20" s="59">
        <f t="shared" si="1"/>
        <v>1.7749423249527951E-2</v>
      </c>
      <c r="R20" s="42"/>
      <c r="S20" s="59">
        <f t="shared" si="2"/>
        <v>1.018070158134442</v>
      </c>
      <c r="T20" s="42"/>
      <c r="U20" s="60">
        <f t="shared" si="3"/>
        <v>-1.7749423249527951</v>
      </c>
      <c r="V20" s="42"/>
    </row>
    <row r="21" spans="1:24" x14ac:dyDescent="0.25">
      <c r="Q21" s="33"/>
    </row>
    <row r="22" spans="1:24" x14ac:dyDescent="0.25">
      <c r="A22" t="s">
        <v>104</v>
      </c>
      <c r="P22">
        <f>AVERAGE(P13:P20)</f>
        <v>1.8242462498380582E-5</v>
      </c>
      <c r="Q22" s="66">
        <f>AVERAGE(Q13:Q20)</f>
        <v>5.3813401948611526E-2</v>
      </c>
    </row>
    <row r="24" spans="1:24" x14ac:dyDescent="0.25">
      <c r="A24" s="45" t="s">
        <v>165</v>
      </c>
    </row>
    <row r="25" spans="1:24" x14ac:dyDescent="0.25">
      <c r="B25" s="30" t="s">
        <v>98</v>
      </c>
      <c r="I25" s="30" t="s">
        <v>150</v>
      </c>
    </row>
    <row r="26" spans="1:24" x14ac:dyDescent="0.25">
      <c r="A26" s="30" t="s">
        <v>207</v>
      </c>
      <c r="B26" s="30" t="s">
        <v>75</v>
      </c>
      <c r="C26" s="30" t="s">
        <v>68</v>
      </c>
      <c r="D26" s="30" t="s">
        <v>69</v>
      </c>
      <c r="E26" s="30" t="s">
        <v>70</v>
      </c>
      <c r="F26" s="30" t="s">
        <v>71</v>
      </c>
      <c r="G26" s="30" t="s">
        <v>83</v>
      </c>
      <c r="H26" s="30"/>
      <c r="I26" s="30" t="s">
        <v>75</v>
      </c>
      <c r="J26" s="30" t="s">
        <v>68</v>
      </c>
      <c r="K26" s="30" t="s">
        <v>69</v>
      </c>
      <c r="L26" s="30" t="s">
        <v>70</v>
      </c>
      <c r="M26" s="30"/>
      <c r="N26" s="30" t="s">
        <v>44</v>
      </c>
      <c r="O26" s="30" t="s">
        <v>208</v>
      </c>
      <c r="P26" s="30" t="s">
        <v>45</v>
      </c>
      <c r="Q26" s="30" t="s">
        <v>59</v>
      </c>
      <c r="S26" s="30" t="s">
        <v>100</v>
      </c>
      <c r="U26" s="30" t="s">
        <v>106</v>
      </c>
      <c r="V26" s="30" t="s">
        <v>107</v>
      </c>
      <c r="W26" s="30" t="s">
        <v>108</v>
      </c>
      <c r="X26" s="30" t="s">
        <v>109</v>
      </c>
    </row>
    <row r="27" spans="1:24" x14ac:dyDescent="0.25">
      <c r="A27" s="6">
        <v>44176</v>
      </c>
      <c r="B27">
        <f>'R1_LR'!B27</f>
        <v>1.0101686097680779E-6</v>
      </c>
      <c r="C27">
        <f>'R1_LR'!C27</f>
        <v>4.0006737134533459E-6</v>
      </c>
      <c r="D27">
        <f>'R1_LR'!D27</f>
        <v>1.2724436606856824E-5</v>
      </c>
      <c r="E27">
        <f>'R1_LR'!E27</f>
        <v>4.4560655805537296E-5</v>
      </c>
      <c r="F27">
        <f>'R1_LR'!F27</f>
        <v>1.3091705807484675E-4</v>
      </c>
      <c r="G27">
        <f>'R1_LR'!G27</f>
        <v>5.5560592429346222E-4</v>
      </c>
      <c r="I27" s="42">
        <f>B27*EXP($B$7*55)</f>
        <v>3.6325942821588273E-4</v>
      </c>
      <c r="J27" s="42">
        <f>C27*EXP($B$7*45)</f>
        <v>4.9347034964759449E-4</v>
      </c>
      <c r="K27" s="42">
        <f>D27*EXP($B$7*35)</f>
        <v>5.3835828025514956E-4</v>
      </c>
      <c r="L27" s="42">
        <f>E27*EXP($B$7*25)</f>
        <v>6.4667982613155503E-4</v>
      </c>
      <c r="N27" s="42">
        <f>(I27*B$6+J27*C$6+K27*D$6+L27*E$6)</f>
        <v>5.4746549692777586E-4</v>
      </c>
      <c r="O27">
        <f>N27-G27</f>
        <v>-8.1404273656863644E-6</v>
      </c>
      <c r="P27">
        <f t="shared" ref="P27:P30" si="10">ABS(O27)</f>
        <v>8.1404273656863644E-6</v>
      </c>
      <c r="Q27" s="33">
        <f>P27/G27</f>
        <v>1.4651440903979131E-2</v>
      </c>
      <c r="S27" s="33">
        <f>G27/N27</f>
        <v>1.0148692975381428</v>
      </c>
      <c r="U27">
        <f>N27-1.96*N27*$V$13/100</f>
        <v>4.7733074084793908E-4</v>
      </c>
      <c r="V27">
        <f>N27+1.96*N27*$V$13/100</f>
        <v>6.1760025300761263E-4</v>
      </c>
      <c r="W27" s="33">
        <f>G27/U27</f>
        <v>1.1639852134946802</v>
      </c>
      <c r="X27" s="33">
        <f>G27/V27</f>
        <v>0.89962062286689792</v>
      </c>
    </row>
    <row r="28" spans="1:24" x14ac:dyDescent="0.25">
      <c r="A28" s="6">
        <v>44183</v>
      </c>
      <c r="B28">
        <f>'R1_LR'!B28</f>
        <v>8.8389753354706816E-7</v>
      </c>
      <c r="C28">
        <f>'R1_LR'!C28</f>
        <v>4.6674526656955694E-6</v>
      </c>
      <c r="D28">
        <f>'R1_LR'!D28</f>
        <v>1.4720426662834366E-5</v>
      </c>
      <c r="E28">
        <f>'R1_LR'!E28</f>
        <v>4.7106978994425145E-5</v>
      </c>
      <c r="F28">
        <f>'R1_LR'!F28</f>
        <v>1.2733574037675064E-4</v>
      </c>
      <c r="G28">
        <f>'R1_LR'!G28</f>
        <v>6.2733986311437541E-4</v>
      </c>
      <c r="I28" s="42">
        <f t="shared" ref="I28:I30" si="11">B28*EXP($B$7*55)</f>
        <v>3.1785199968889738E-4</v>
      </c>
      <c r="J28" s="42">
        <f t="shared" ref="J28:J30" si="12">C28*EXP($B$7*45)</f>
        <v>5.757154079221935E-4</v>
      </c>
      <c r="K28" s="42">
        <f t="shared" ref="K28:K30" si="13">D28*EXP($B$7*35)</f>
        <v>6.2280663794223176E-4</v>
      </c>
      <c r="L28" s="42">
        <f t="shared" ref="L28:L30" si="14">E28*EXP($B$7*25)</f>
        <v>6.836329590533582E-4</v>
      </c>
      <c r="N28" s="42">
        <f t="shared" ref="N28:N30" si="15">(I28*B$6+J28*C$6+K28*D$6+L28*E$6)</f>
        <v>6.1372214815825219E-4</v>
      </c>
      <c r="O28">
        <f>N28-G28</f>
        <v>-1.3617714956123224E-5</v>
      </c>
      <c r="P28">
        <f t="shared" si="10"/>
        <v>1.3617714956123224E-5</v>
      </c>
      <c r="Q28" s="33">
        <f>P28/G28</f>
        <v>2.1707077386281873E-2</v>
      </c>
      <c r="S28" s="33">
        <f>G28/N28</f>
        <v>1.0221887298625107</v>
      </c>
      <c r="U28">
        <f>N28-1.96*N28*$V$13/100</f>
        <v>5.3509937941132791E-4</v>
      </c>
      <c r="V28">
        <f>N28+1.96*N28*$V$13/100</f>
        <v>6.9234491690517647E-4</v>
      </c>
      <c r="W28" s="33">
        <f>G28/U28</f>
        <v>1.1723800984492316</v>
      </c>
      <c r="X28" s="33">
        <f>G28/V28</f>
        <v>0.90610885961093268</v>
      </c>
    </row>
    <row r="29" spans="1:24" x14ac:dyDescent="0.25">
      <c r="A29" s="6">
        <v>44190</v>
      </c>
      <c r="B29">
        <f>'R1_LR'!B29</f>
        <v>1.0101686097680779E-6</v>
      </c>
      <c r="C29">
        <f>'R1_LR'!C29</f>
        <v>4.4007410847986805E-6</v>
      </c>
      <c r="D29">
        <f>'R1_LR'!D29</f>
        <v>1.2973935363854018E-5</v>
      </c>
      <c r="E29">
        <f>'R1_LR'!E29</f>
        <v>4.2491768214565925E-5</v>
      </c>
      <c r="F29">
        <f>'R1_LR'!F29</f>
        <v>1.3370252739558817E-4</v>
      </c>
      <c r="G29">
        <f>'R1_LR'!G29</f>
        <v>6.0674956586022441E-4</v>
      </c>
      <c r="I29" s="42">
        <f t="shared" si="11"/>
        <v>3.6325942821588273E-4</v>
      </c>
      <c r="J29" s="42">
        <f t="shared" si="12"/>
        <v>5.4281738461235392E-4</v>
      </c>
      <c r="K29" s="42">
        <f t="shared" si="13"/>
        <v>5.4891432496603483E-4</v>
      </c>
      <c r="L29" s="42">
        <f t="shared" si="14"/>
        <v>6.1665540563259004E-4</v>
      </c>
      <c r="N29" s="42">
        <f t="shared" si="15"/>
        <v>5.491964090771689E-4</v>
      </c>
      <c r="O29">
        <f>N29-G29</f>
        <v>-5.7553156783055515E-5</v>
      </c>
      <c r="P29">
        <f t="shared" si="10"/>
        <v>5.7553156783055515E-5</v>
      </c>
      <c r="Q29" s="33">
        <f>P29/G29</f>
        <v>9.4854879214390592E-2</v>
      </c>
      <c r="S29" s="33">
        <f>G29/N29</f>
        <v>1.104795216851042</v>
      </c>
      <c r="U29">
        <f>N29-1.96*N29*$V$13/100</f>
        <v>4.7883990915762977E-4</v>
      </c>
      <c r="V29">
        <f>N29+1.96*N29*$V$13/100</f>
        <v>6.1955290899670798E-4</v>
      </c>
      <c r="W29" s="33">
        <f>G29/U29</f>
        <v>1.2671240518101592</v>
      </c>
      <c r="X29" s="33">
        <f>G29/V29</f>
        <v>0.97933454439392909</v>
      </c>
    </row>
    <row r="30" spans="1:24" x14ac:dyDescent="0.25">
      <c r="A30" s="6">
        <v>44197</v>
      </c>
      <c r="B30">
        <f>'R1_LR'!B30</f>
        <v>1.1364396859890877E-6</v>
      </c>
      <c r="C30">
        <f>'R1_LR'!C30</f>
        <v>4.2673852943502357E-6</v>
      </c>
      <c r="D30">
        <f>'R1_LR'!D30</f>
        <v>1.621741920481752E-5</v>
      </c>
      <c r="E30">
        <f>'R1_LR'!E30</f>
        <v>4.7584414592341615E-5</v>
      </c>
      <c r="F30">
        <f>'R1_LR'!F30</f>
        <v>1.4086516279178041E-4</v>
      </c>
      <c r="G30">
        <f>'R1_LR'!G30</f>
        <v>6.5091907448606447E-4</v>
      </c>
      <c r="I30" s="42">
        <f t="shared" si="11"/>
        <v>4.0866685674286808E-4</v>
      </c>
      <c r="J30" s="42">
        <f t="shared" si="12"/>
        <v>5.2636837295743418E-4</v>
      </c>
      <c r="K30" s="42">
        <f t="shared" si="13"/>
        <v>6.861429062075434E-4</v>
      </c>
      <c r="L30" s="42">
        <f t="shared" si="14"/>
        <v>6.9056167147619628E-4</v>
      </c>
      <c r="N30" s="42">
        <f t="shared" si="15"/>
        <v>6.5604695659918807E-4</v>
      </c>
      <c r="O30">
        <f>N30-G30</f>
        <v>5.127882113123601E-6</v>
      </c>
      <c r="P30">
        <f t="shared" si="10"/>
        <v>5.127882113123601E-6</v>
      </c>
      <c r="Q30" s="33">
        <f>P30/G30</f>
        <v>7.87791034879772E-3</v>
      </c>
      <c r="S30" s="33">
        <f>G30/N30</f>
        <v>0.99218366602947827</v>
      </c>
      <c r="U30">
        <f>N30-1.96*N30*$V$13/100</f>
        <v>5.7200203772081459E-4</v>
      </c>
      <c r="V30">
        <f>N30+1.96*N30*$V$13/100</f>
        <v>7.4009187547756155E-4</v>
      </c>
      <c r="W30" s="33">
        <f>G30/U30</f>
        <v>1.137966355993592</v>
      </c>
      <c r="X30" s="33">
        <f>G30/V30</f>
        <v>0.87951117429311565</v>
      </c>
    </row>
    <row r="31" spans="1:24" x14ac:dyDescent="0.25">
      <c r="Q31" s="33"/>
    </row>
    <row r="32" spans="1:24" x14ac:dyDescent="0.25">
      <c r="A32" t="s">
        <v>104</v>
      </c>
      <c r="P32">
        <f>SUM(P27:P30)/COUNT(P27:P30)</f>
        <v>2.1109795304497176E-5</v>
      </c>
      <c r="Q32" s="67">
        <f>AVERAGE(Q27:Q30)</f>
        <v>3.4772826963362334E-2</v>
      </c>
    </row>
    <row r="34" spans="1:24" x14ac:dyDescent="0.25">
      <c r="A34" s="45" t="s">
        <v>166</v>
      </c>
      <c r="B34" s="30"/>
      <c r="I34" s="30" t="s">
        <v>150</v>
      </c>
    </row>
    <row r="35" spans="1:24" x14ac:dyDescent="0.25">
      <c r="A35" s="45"/>
      <c r="B35" s="30" t="s">
        <v>98</v>
      </c>
      <c r="I35" s="30"/>
    </row>
    <row r="36" spans="1:24" x14ac:dyDescent="0.25">
      <c r="A36" s="30" t="s">
        <v>207</v>
      </c>
      <c r="B36" s="30" t="s">
        <v>75</v>
      </c>
      <c r="C36" s="30" t="s">
        <v>68</v>
      </c>
      <c r="D36" s="30" t="s">
        <v>69</v>
      </c>
      <c r="E36" s="30" t="s">
        <v>70</v>
      </c>
      <c r="F36" s="30" t="s">
        <v>71</v>
      </c>
      <c r="G36" s="30" t="s">
        <v>83</v>
      </c>
      <c r="H36" s="30"/>
      <c r="I36" s="30" t="s">
        <v>75</v>
      </c>
      <c r="J36" s="30" t="s">
        <v>68</v>
      </c>
      <c r="K36" s="30" t="s">
        <v>69</v>
      </c>
      <c r="L36" s="30" t="s">
        <v>70</v>
      </c>
      <c r="M36" s="30"/>
      <c r="N36" s="30" t="s">
        <v>44</v>
      </c>
      <c r="O36" s="30" t="s">
        <v>208</v>
      </c>
      <c r="P36" s="30"/>
      <c r="S36" s="30" t="s">
        <v>100</v>
      </c>
      <c r="U36" s="30" t="s">
        <v>106</v>
      </c>
      <c r="V36" s="30" t="s">
        <v>107</v>
      </c>
      <c r="W36" s="30" t="s">
        <v>108</v>
      </c>
      <c r="X36" s="30" t="s">
        <v>109</v>
      </c>
    </row>
    <row r="37" spans="1:24" x14ac:dyDescent="0.25">
      <c r="A37" s="6">
        <v>44204</v>
      </c>
      <c r="B37">
        <f>'R1_LR'!B37</f>
        <v>3.409319057967263E-6</v>
      </c>
      <c r="C37">
        <f>'R1_LR'!C37</f>
        <v>1.0535107445427143E-5</v>
      </c>
      <c r="D37">
        <f>'R1_LR'!D37</f>
        <v>3.530407411510276E-5</v>
      </c>
      <c r="E37">
        <f>'R1_LR'!E37</f>
        <v>9.882916876870951E-5</v>
      </c>
      <c r="F37">
        <f>'R1_LR'!F37</f>
        <v>2.7854693207414206E-4</v>
      </c>
      <c r="G37">
        <f>'R1_LR'!G37</f>
        <v>1.2071892019167574E-3</v>
      </c>
      <c r="I37" s="42">
        <f>B37*EXP($B$7*55)</f>
        <v>1.2260005702286042E-3</v>
      </c>
      <c r="J37" s="42">
        <f>C37*EXP($B$7*45)</f>
        <v>1.2994719207386654E-3</v>
      </c>
      <c r="K37" s="42">
        <f>D37*EXP($B$7*35)</f>
        <v>1.4936803265902679E-3</v>
      </c>
      <c r="L37" s="42">
        <f>E37*EXP($B$7*25)</f>
        <v>1.4342434715274848E-3</v>
      </c>
      <c r="N37" s="42">
        <f>(I37*B$6+J37*C$6+K37*D$6+L37*E$6)</f>
        <v>1.4298890288473637E-3</v>
      </c>
      <c r="O37">
        <f t="shared" ref="O37:O44" si="16">N37-G37</f>
        <v>2.2269982693060627E-4</v>
      </c>
      <c r="S37" s="33">
        <f t="shared" ref="S37:S46" si="17">G37/N37</f>
        <v>0.84425376904239557</v>
      </c>
      <c r="U37">
        <f t="shared" ref="U37:U46" si="18">N37-1.96*N37*$V$13/100</f>
        <v>1.2467086844745847E-3</v>
      </c>
      <c r="V37">
        <f t="shared" ref="V37:V46" si="19">N37+1.96*N37*$V$13/100</f>
        <v>1.6130693732201427E-3</v>
      </c>
      <c r="W37" s="33">
        <f t="shared" ref="W37:W46" si="20">G37/U37</f>
        <v>0.96830094868996408</v>
      </c>
      <c r="X37" s="33">
        <f t="shared" ref="X37:X46" si="21">G37/V37</f>
        <v>0.74838021349749284</v>
      </c>
    </row>
    <row r="38" spans="1:24" x14ac:dyDescent="0.25">
      <c r="A38" s="6">
        <v>44211</v>
      </c>
      <c r="B38">
        <f>'R1_LR'!B38</f>
        <v>4.9245719726193799E-6</v>
      </c>
      <c r="C38">
        <f>'R1_LR'!C38</f>
        <v>1.5869339063364936E-5</v>
      </c>
      <c r="D38">
        <f>'R1_LR'!D38</f>
        <v>4.3288034339012925E-5</v>
      </c>
      <c r="E38">
        <f>'R1_LR'!E38</f>
        <v>1.2142778707008913E-4</v>
      </c>
      <c r="F38">
        <f>'R1_LR'!F38</f>
        <v>3.3067500079087431E-4</v>
      </c>
      <c r="G38">
        <f>'R1_LR'!G38</f>
        <v>1.4303614560262651E-3</v>
      </c>
      <c r="I38" s="42">
        <f t="shared" ref="I38:I43" si="22">B38*EXP($B$7*55)</f>
        <v>1.7708897125524284E-3</v>
      </c>
      <c r="J38" s="42">
        <f t="shared" ref="J38:J43" si="23">C38*EXP($B$7*45)</f>
        <v>1.9574323869354579E-3</v>
      </c>
      <c r="K38" s="42">
        <f t="shared" ref="K38:K43" si="24">D38*EXP($B$7*35)</f>
        <v>1.8314737573385969E-3</v>
      </c>
      <c r="L38" s="42">
        <f t="shared" ref="L38:L43" si="25">E38*EXP($B$7*25)</f>
        <v>1.7622025262084874E-3</v>
      </c>
      <c r="N38" s="42">
        <f t="shared" ref="N38:N44" si="26">(I38*B$6+J38*C$6+K38*D$6+L38*E$6)</f>
        <v>1.782965718733692E-3</v>
      </c>
      <c r="O38">
        <f t="shared" si="16"/>
        <v>3.5260426270742684E-4</v>
      </c>
      <c r="S38" s="33">
        <f t="shared" si="17"/>
        <v>0.80223721690069538</v>
      </c>
      <c r="U38">
        <f t="shared" si="18"/>
        <v>1.5545533959775873E-3</v>
      </c>
      <c r="V38">
        <f t="shared" si="19"/>
        <v>2.0113780414897967E-3</v>
      </c>
      <c r="W38" s="33">
        <f t="shared" si="20"/>
        <v>0.92011085610010612</v>
      </c>
      <c r="X38" s="33">
        <f t="shared" si="21"/>
        <v>0.71113506587096798</v>
      </c>
    </row>
    <row r="39" spans="1:24" x14ac:dyDescent="0.25">
      <c r="A39" s="6">
        <v>44218</v>
      </c>
      <c r="B39">
        <f>'R1_LR'!B39</f>
        <v>4.4194876677353407E-6</v>
      </c>
      <c r="C39">
        <f>'R1_LR'!C39</f>
        <v>1.8003031710540054E-5</v>
      </c>
      <c r="D39">
        <f>'R1_LR'!D39</f>
        <v>4.8777006992951164E-5</v>
      </c>
      <c r="E39">
        <f>'R1_LR'!E39</f>
        <v>1.4291238897633034E-4</v>
      </c>
      <c r="F39">
        <f>'R1_LR'!F39</f>
        <v>3.8121137275289724E-4</v>
      </c>
      <c r="G39">
        <f>'R1_LR'!G39</f>
        <v>1.6721313979782321E-3</v>
      </c>
      <c r="I39" s="42">
        <f t="shared" si="22"/>
        <v>1.5892599984444868E-3</v>
      </c>
      <c r="J39" s="42">
        <f t="shared" si="23"/>
        <v>2.220616573414175E-3</v>
      </c>
      <c r="K39" s="42">
        <f t="shared" si="24"/>
        <v>2.0637067409780734E-3</v>
      </c>
      <c r="L39" s="42">
        <f t="shared" si="25"/>
        <v>2.073994585236202E-3</v>
      </c>
      <c r="N39" s="42">
        <f t="shared" si="26"/>
        <v>2.0192721201403555E-3</v>
      </c>
      <c r="O39">
        <f t="shared" si="16"/>
        <v>3.4714072216212341E-4</v>
      </c>
      <c r="S39" s="33">
        <f t="shared" si="17"/>
        <v>0.82808621052124742</v>
      </c>
      <c r="U39">
        <f t="shared" si="18"/>
        <v>1.7605870369714666E-3</v>
      </c>
      <c r="V39">
        <f t="shared" si="19"/>
        <v>2.2779572033092442E-3</v>
      </c>
      <c r="W39" s="33">
        <f t="shared" si="20"/>
        <v>0.94975787215530427</v>
      </c>
      <c r="X39" s="33">
        <f t="shared" si="21"/>
        <v>0.73404864478976417</v>
      </c>
    </row>
    <row r="40" spans="1:24" x14ac:dyDescent="0.25">
      <c r="A40" s="6">
        <v>44225</v>
      </c>
      <c r="B40">
        <f>'R1_LR'!B40</f>
        <v>6.3135538110504868E-6</v>
      </c>
      <c r="C40">
        <f>'R1_LR'!C40</f>
        <v>1.6536118015607163E-5</v>
      </c>
      <c r="D40">
        <f>'R1_LR'!D40</f>
        <v>5.389173151139361E-5</v>
      </c>
      <c r="E40">
        <f>'R1_LR'!E40</f>
        <v>1.3797888779786013E-4</v>
      </c>
      <c r="F40">
        <f>'R1_LR'!F40</f>
        <v>3.6827883662088351E-4</v>
      </c>
      <c r="G40">
        <f>'R1_LR'!G40</f>
        <v>1.6950464062126904E-3</v>
      </c>
      <c r="I40" s="42">
        <f t="shared" si="22"/>
        <v>2.2703714263492668E-3</v>
      </c>
      <c r="J40" s="42">
        <f t="shared" si="23"/>
        <v>2.0396774452100573E-3</v>
      </c>
      <c r="K40" s="42">
        <f t="shared" si="24"/>
        <v>2.2801056575512215E-3</v>
      </c>
      <c r="L40" s="42">
        <f t="shared" si="25"/>
        <v>2.0023978902002082E-3</v>
      </c>
      <c r="N40" s="42">
        <f t="shared" si="26"/>
        <v>2.1508716160824298E-3</v>
      </c>
      <c r="O40">
        <f t="shared" si="16"/>
        <v>4.5582520986973941E-4</v>
      </c>
      <c r="S40" s="33">
        <f t="shared" si="17"/>
        <v>0.78807418980219113</v>
      </c>
      <c r="U40">
        <f t="shared" si="18"/>
        <v>1.8753275735820007E-3</v>
      </c>
      <c r="V40">
        <f t="shared" si="19"/>
        <v>2.4264156585828587E-3</v>
      </c>
      <c r="W40" s="33">
        <f t="shared" si="20"/>
        <v>0.90386683910109566</v>
      </c>
      <c r="X40" s="33">
        <f t="shared" si="21"/>
        <v>0.69858039376595416</v>
      </c>
    </row>
    <row r="41" spans="1:24" x14ac:dyDescent="0.25">
      <c r="A41" s="6">
        <v>44232</v>
      </c>
      <c r="B41">
        <f>'R1_LR'!B41</f>
        <v>5.05084304884039E-6</v>
      </c>
      <c r="C41">
        <f>'R1_LR'!C41</f>
        <v>1.8003031710540054E-5</v>
      </c>
      <c r="D41">
        <f>'R1_LR'!D41</f>
        <v>4.5284024394990465E-5</v>
      </c>
      <c r="E41">
        <f>'R1_LR'!E41</f>
        <v>1.2763444984300327E-4</v>
      </c>
      <c r="F41">
        <f>'R1_LR'!F41</f>
        <v>3.1993104769658596E-4</v>
      </c>
      <c r="G41">
        <f>'R1_LR'!G41</f>
        <v>1.4472986360256476E-3</v>
      </c>
      <c r="I41" s="42">
        <f t="shared" si="22"/>
        <v>1.8162971410794137E-3</v>
      </c>
      <c r="J41" s="42">
        <f t="shared" si="23"/>
        <v>2.220616573414175E-3</v>
      </c>
      <c r="K41" s="42">
        <f t="shared" si="24"/>
        <v>1.9159221150256791E-3</v>
      </c>
      <c r="L41" s="42">
        <f t="shared" si="25"/>
        <v>1.8522757877053829E-3</v>
      </c>
      <c r="N41" s="42">
        <f t="shared" si="26"/>
        <v>1.8757767403962699E-3</v>
      </c>
      <c r="O41">
        <f t="shared" si="16"/>
        <v>4.2847810437062232E-4</v>
      </c>
      <c r="S41" s="33">
        <f t="shared" si="17"/>
        <v>0.77157297286877347</v>
      </c>
      <c r="U41">
        <f t="shared" si="18"/>
        <v>1.6354745754448971E-3</v>
      </c>
      <c r="V41">
        <f t="shared" si="19"/>
        <v>2.1160789053476427E-3</v>
      </c>
      <c r="W41" s="33">
        <f t="shared" si="20"/>
        <v>0.88494107933896793</v>
      </c>
      <c r="X41" s="33">
        <f t="shared" si="21"/>
        <v>0.68395305693379915</v>
      </c>
    </row>
    <row r="42" spans="1:24" x14ac:dyDescent="0.25">
      <c r="A42" s="6">
        <v>44239</v>
      </c>
      <c r="B42">
        <f>'R1_LR'!B42</f>
        <v>4.2932165915143315E-6</v>
      </c>
      <c r="C42">
        <f>'R1_LR'!C42</f>
        <v>1.2402088511705372E-5</v>
      </c>
      <c r="D42">
        <f>'R1_LR'!D42</f>
        <v>3.8797056713063453E-5</v>
      </c>
      <c r="E42">
        <f>'R1_LR'!E42</f>
        <v>1.0853702592634441E-4</v>
      </c>
      <c r="F42">
        <f>'R1_LR'!F42</f>
        <v>2.5924760892329074E-4</v>
      </c>
      <c r="G42">
        <f>'R1_LR'!G42</f>
        <v>1.08231901211739E-3</v>
      </c>
      <c r="I42" s="42">
        <f t="shared" si="22"/>
        <v>1.5438525699175017E-3</v>
      </c>
      <c r="J42" s="42">
        <f t="shared" si="23"/>
        <v>1.5297580839075428E-3</v>
      </c>
      <c r="K42" s="42">
        <f t="shared" si="24"/>
        <v>1.6414649525426617E-3</v>
      </c>
      <c r="L42" s="42">
        <f t="shared" si="25"/>
        <v>1.5751272907918591E-3</v>
      </c>
      <c r="N42" s="42">
        <f t="shared" si="26"/>
        <v>1.5831187169596699E-3</v>
      </c>
      <c r="O42">
        <f t="shared" si="16"/>
        <v>5.0079970484227993E-4</v>
      </c>
      <c r="S42" s="33">
        <f t="shared" si="17"/>
        <v>0.68366257092579252</v>
      </c>
      <c r="U42">
        <f t="shared" si="18"/>
        <v>1.3803084107714819E-3</v>
      </c>
      <c r="V42">
        <f t="shared" si="19"/>
        <v>1.7859290231478579E-3</v>
      </c>
      <c r="W42" s="33">
        <f t="shared" si="20"/>
        <v>0.78411390068431175</v>
      </c>
      <c r="X42" s="33">
        <f t="shared" si="21"/>
        <v>0.60602577039131544</v>
      </c>
    </row>
    <row r="43" spans="1:24" x14ac:dyDescent="0.25">
      <c r="A43" s="6">
        <v>44246</v>
      </c>
      <c r="B43">
        <f>'R1_LR'!B43</f>
        <v>3.0305058293042338E-6</v>
      </c>
      <c r="C43">
        <f>'R1_LR'!C43</f>
        <v>9.6016169122880285E-6</v>
      </c>
      <c r="D43">
        <f>'R1_LR'!D43</f>
        <v>3.1312094003147674E-5</v>
      </c>
      <c r="E43">
        <f>'R1_LR'!E43</f>
        <v>8.5142681628437334E-5</v>
      </c>
      <c r="F43">
        <f>'R1_LR'!F43</f>
        <v>1.8563163401798179E-4</v>
      </c>
      <c r="G43">
        <f>'R1_LR'!G43</f>
        <v>7.4922113879620489E-4</v>
      </c>
      <c r="I43" s="42">
        <f t="shared" si="22"/>
        <v>1.0897782846476481E-3</v>
      </c>
      <c r="J43" s="42">
        <f t="shared" si="23"/>
        <v>1.1843288391542267E-3</v>
      </c>
      <c r="K43" s="42">
        <f t="shared" si="24"/>
        <v>1.3247836112161031E-3</v>
      </c>
      <c r="L43" s="42">
        <f t="shared" si="25"/>
        <v>1.2356203820727927E-3</v>
      </c>
      <c r="N43" s="42">
        <f t="shared" si="26"/>
        <v>1.2606844548770832E-3</v>
      </c>
      <c r="O43">
        <f t="shared" si="16"/>
        <v>5.1146331608087835E-4</v>
      </c>
      <c r="S43" s="33">
        <f t="shared" si="17"/>
        <v>0.59429711844051725</v>
      </c>
      <c r="U43">
        <f t="shared" si="18"/>
        <v>1.0991805843452919E-3</v>
      </c>
      <c r="V43">
        <f t="shared" si="19"/>
        <v>1.4221883254088746E-3</v>
      </c>
      <c r="W43" s="33">
        <f t="shared" si="20"/>
        <v>0.68161787923361616</v>
      </c>
      <c r="X43" s="33">
        <f t="shared" si="21"/>
        <v>0.5268086690142153</v>
      </c>
    </row>
    <row r="44" spans="1:24" x14ac:dyDescent="0.25">
      <c r="A44" s="6">
        <v>44253</v>
      </c>
      <c r="B44">
        <f>'R1_LR'!B44</f>
        <v>2.1466082957571658E-6</v>
      </c>
      <c r="C44">
        <f>'R1_LR'!C44</f>
        <v>6.9345011033191321E-6</v>
      </c>
      <c r="D44">
        <f>'R1_LR'!D44</f>
        <v>2.3452883157736109E-5</v>
      </c>
      <c r="E44">
        <f>'R1_LR'!E44</f>
        <v>6.4931241316640057E-5</v>
      </c>
      <c r="F44">
        <f>'R1_LR'!F44</f>
        <v>1.3469733786728154E-4</v>
      </c>
      <c r="G44">
        <f>'R1_LR'!G44</f>
        <v>5.1907475174577491E-4</v>
      </c>
      <c r="I44" s="42">
        <f>B44*EXP($B$7*55)</f>
        <v>7.7192628495875086E-4</v>
      </c>
      <c r="J44" s="42">
        <f>C44*EXP($B$7*45)</f>
        <v>8.5534860605583033E-4</v>
      </c>
      <c r="K44" s="42">
        <f>D44*EXP($B$7*35)</f>
        <v>9.922682028232167E-4</v>
      </c>
      <c r="L44" s="42">
        <f>E44*EXP($B$7*25)</f>
        <v>9.4230488950598019E-4</v>
      </c>
      <c r="N44" s="42">
        <f t="shared" si="26"/>
        <v>9.4537912745182523E-4</v>
      </c>
      <c r="O44">
        <f t="shared" si="16"/>
        <v>4.2630437570605033E-4</v>
      </c>
      <c r="S44" s="33">
        <f t="shared" si="17"/>
        <v>0.54906517044107894</v>
      </c>
      <c r="U44">
        <f t="shared" si="18"/>
        <v>8.2426841841375445E-4</v>
      </c>
      <c r="V44">
        <f t="shared" si="19"/>
        <v>1.0664898364898961E-3</v>
      </c>
      <c r="W44" s="33">
        <f t="shared" si="20"/>
        <v>0.62973994896552887</v>
      </c>
      <c r="X44" s="33">
        <f t="shared" si="21"/>
        <v>0.48671326625501565</v>
      </c>
    </row>
    <row r="45" spans="1:24" x14ac:dyDescent="0.25">
      <c r="A45" s="6">
        <v>44260</v>
      </c>
      <c r="B45">
        <f>'R1_LR'!B45</f>
        <v>2.525421524420195E-6</v>
      </c>
      <c r="C45">
        <f>'R1_LR'!C45</f>
        <v>6.6677895224222424E-6</v>
      </c>
      <c r="D45">
        <f>'R1_LR'!D45</f>
        <v>1.6841166097310504E-5</v>
      </c>
      <c r="E45">
        <f>'R1_LR'!E45</f>
        <v>5.5223384159005154E-5</v>
      </c>
      <c r="F45">
        <f>'R1_LR'!F45</f>
        <v>9.2716335961821566E-5</v>
      </c>
      <c r="G45">
        <f>'R1_LR'!G45</f>
        <v>3.5900179567318149E-4</v>
      </c>
      <c r="I45" s="42">
        <f>B45*EXP($B$7*55)</f>
        <v>9.0814857053970685E-4</v>
      </c>
      <c r="J45" s="42">
        <f>C45*EXP($B$7*45)</f>
        <v>8.2245058274599075E-4</v>
      </c>
      <c r="K45" s="42">
        <f>D45*EXP($B$7*35)</f>
        <v>7.125330179847567E-4</v>
      </c>
      <c r="L45" s="42">
        <f>E45*EXP($B$7*25)</f>
        <v>8.014210702416058E-4</v>
      </c>
      <c r="N45" s="42">
        <f t="shared" ref="N45" si="27">(I45*B$6+J45*C$6+K45*D$6+L45*E$6)</f>
        <v>7.338885763469898E-4</v>
      </c>
      <c r="O45">
        <f t="shared" ref="O45" si="28">N45-G45</f>
        <v>3.7488678067380831E-4</v>
      </c>
      <c r="S45" s="33">
        <f t="shared" si="17"/>
        <v>0.48917752264267683</v>
      </c>
      <c r="U45">
        <f t="shared" si="18"/>
        <v>6.398715166770813E-4</v>
      </c>
      <c r="V45">
        <f t="shared" si="19"/>
        <v>8.2790563601689831E-4</v>
      </c>
      <c r="W45" s="33">
        <f t="shared" si="20"/>
        <v>0.56105294003007788</v>
      </c>
      <c r="X45" s="33">
        <f t="shared" si="21"/>
        <v>0.43362646665912291</v>
      </c>
    </row>
    <row r="46" spans="1:24" x14ac:dyDescent="0.25">
      <c r="A46" s="6">
        <v>44267</v>
      </c>
      <c r="B46">
        <f>'R1_LR'!B46</f>
        <v>1.3889818384311071E-6</v>
      </c>
      <c r="C46">
        <f>'R1_LR'!C46</f>
        <v>4.1340295039017908E-6</v>
      </c>
      <c r="D46">
        <f>'R1_LR'!D46</f>
        <v>1.6841166097310504E-5</v>
      </c>
      <c r="E46">
        <f>'R1_LR'!E46</f>
        <v>3.5489379445124347E-5</v>
      </c>
      <c r="F46">
        <f>'R1_LR'!F46</f>
        <v>6.6652301603455411E-5</v>
      </c>
      <c r="G46">
        <f>'R1_LR'!G46</f>
        <v>2.5339349685350368E-4</v>
      </c>
      <c r="I46" s="42">
        <f>B46*EXP($B$7*55)</f>
        <v>4.9948171379683877E-4</v>
      </c>
      <c r="J46" s="42">
        <f>C46*EXP($B$7*45)</f>
        <v>5.0991936130251434E-4</v>
      </c>
      <c r="K46" s="42">
        <f>D46*EXP($B$7*35)</f>
        <v>7.125330179847567E-4</v>
      </c>
      <c r="L46" s="42">
        <f>E46*EXP($B$7*25)</f>
        <v>5.150342900976314E-4</v>
      </c>
      <c r="N46" s="42">
        <f t="shared" ref="N46" si="29">(I46*B$6+J46*C$6+K46*D$6+L46*E$6)</f>
        <v>6.2986884617824228E-4</v>
      </c>
      <c r="O46">
        <f t="shared" ref="O46" si="30">N46-G46</f>
        <v>3.764753493247386E-4</v>
      </c>
      <c r="S46" s="33">
        <f t="shared" si="17"/>
        <v>0.40229564994519129</v>
      </c>
      <c r="U46">
        <f t="shared" si="18"/>
        <v>5.4917755487878873E-4</v>
      </c>
      <c r="V46">
        <f t="shared" si="19"/>
        <v>7.1056013747769584E-4</v>
      </c>
      <c r="W46" s="33">
        <f t="shared" si="20"/>
        <v>0.46140541360877579</v>
      </c>
      <c r="X46" s="33">
        <f t="shared" si="21"/>
        <v>0.35661090946219537</v>
      </c>
    </row>
    <row r="47" spans="1:24" x14ac:dyDescent="0.25">
      <c r="S47" s="33"/>
    </row>
    <row r="48" spans="1:24" x14ac:dyDescent="0.25">
      <c r="S48" s="33"/>
    </row>
    <row r="49" spans="19:19" x14ac:dyDescent="0.25">
      <c r="S49" s="33"/>
    </row>
    <row r="50" spans="19:19" x14ac:dyDescent="0.25">
      <c r="S50" s="33"/>
    </row>
    <row r="51" spans="19:19" x14ac:dyDescent="0.25">
      <c r="S51" s="33"/>
    </row>
    <row r="52" spans="19:19" x14ac:dyDescent="0.25">
      <c r="S52" s="33"/>
    </row>
    <row r="53" spans="19:19" x14ac:dyDescent="0.25">
      <c r="S53" s="33"/>
    </row>
    <row r="67" spans="1:15" x14ac:dyDescent="0.25">
      <c r="A67" s="45" t="s">
        <v>210</v>
      </c>
    </row>
    <row r="68" spans="1:15" x14ac:dyDescent="0.25">
      <c r="A68" t="s">
        <v>47</v>
      </c>
      <c r="B68" t="s">
        <v>111</v>
      </c>
    </row>
    <row r="69" spans="1:15" x14ac:dyDescent="0.25">
      <c r="A69" t="s">
        <v>112</v>
      </c>
      <c r="B69" t="s">
        <v>116</v>
      </c>
    </row>
    <row r="71" spans="1:15" x14ac:dyDescent="0.25">
      <c r="A71" t="s">
        <v>184</v>
      </c>
      <c r="B71">
        <v>3011127</v>
      </c>
    </row>
    <row r="73" spans="1:15" x14ac:dyDescent="0.25">
      <c r="A73" s="30" t="s">
        <v>207</v>
      </c>
      <c r="B73" s="30" t="s">
        <v>100</v>
      </c>
      <c r="C73" s="30" t="s">
        <v>137</v>
      </c>
      <c r="D73" s="30" t="s">
        <v>138</v>
      </c>
      <c r="G73" s="30" t="s">
        <v>122</v>
      </c>
      <c r="H73" s="30"/>
      <c r="I73" s="30"/>
      <c r="J73" s="30"/>
      <c r="K73" s="30"/>
      <c r="L73" s="30"/>
      <c r="M73" s="30" t="s">
        <v>112</v>
      </c>
      <c r="N73" s="30" t="s">
        <v>139</v>
      </c>
      <c r="O73" s="30" t="s">
        <v>140</v>
      </c>
    </row>
    <row r="74" spans="1:15" x14ac:dyDescent="0.25">
      <c r="A74" s="31"/>
      <c r="B74" s="33"/>
    </row>
    <row r="75" spans="1:15" x14ac:dyDescent="0.25">
      <c r="A75" s="31"/>
      <c r="B75" s="33"/>
    </row>
    <row r="76" spans="1:15" x14ac:dyDescent="0.25">
      <c r="A76" s="31">
        <f t="shared" ref="A76:A83" si="31">A13</f>
        <v>44120</v>
      </c>
      <c r="B76" s="33">
        <f t="shared" ref="B76:B83" si="32">S13</f>
        <v>1.0890169837600445</v>
      </c>
      <c r="G76">
        <f t="shared" ref="G76:G83" si="33">G13*$B$71</f>
        <v>392</v>
      </c>
      <c r="M76">
        <f t="shared" ref="M76:M83" si="34">N13*$B$71</f>
        <v>359.95765524844546</v>
      </c>
    </row>
    <row r="77" spans="1:15" x14ac:dyDescent="0.25">
      <c r="A77" s="31">
        <f t="shared" si="31"/>
        <v>44127</v>
      </c>
      <c r="B77" s="33">
        <f t="shared" si="32"/>
        <v>0.90651411341619947</v>
      </c>
      <c r="G77">
        <f t="shared" si="33"/>
        <v>553</v>
      </c>
      <c r="M77">
        <f t="shared" si="34"/>
        <v>610.029112416153</v>
      </c>
    </row>
    <row r="78" spans="1:15" x14ac:dyDescent="0.25">
      <c r="A78" s="31">
        <f t="shared" si="31"/>
        <v>44134</v>
      </c>
      <c r="B78" s="33">
        <f t="shared" si="32"/>
        <v>0.94250470988199309</v>
      </c>
      <c r="G78">
        <f t="shared" si="33"/>
        <v>799.00000000000011</v>
      </c>
      <c r="M78">
        <f t="shared" si="34"/>
        <v>847.74112173936976</v>
      </c>
    </row>
    <row r="79" spans="1:15" x14ac:dyDescent="0.25">
      <c r="A79" s="31">
        <f t="shared" si="31"/>
        <v>44141</v>
      </c>
      <c r="B79" s="33">
        <f t="shared" si="32"/>
        <v>0.97706361201221725</v>
      </c>
      <c r="G79">
        <f t="shared" si="33"/>
        <v>1164</v>
      </c>
      <c r="M79">
        <f t="shared" si="34"/>
        <v>1191.3246851991507</v>
      </c>
    </row>
    <row r="80" spans="1:15" x14ac:dyDescent="0.25">
      <c r="A80" s="31">
        <f t="shared" si="31"/>
        <v>44148</v>
      </c>
      <c r="B80" s="33">
        <f t="shared" si="32"/>
        <v>0.98053888755426322</v>
      </c>
      <c r="G80">
        <f t="shared" si="33"/>
        <v>1474</v>
      </c>
      <c r="M80">
        <f t="shared" si="34"/>
        <v>1503.2550148791815</v>
      </c>
    </row>
    <row r="81" spans="1:17" x14ac:dyDescent="0.25">
      <c r="A81" s="31">
        <f t="shared" si="31"/>
        <v>44155</v>
      </c>
      <c r="B81" s="33">
        <f t="shared" si="32"/>
        <v>1.0672123833202818</v>
      </c>
      <c r="G81">
        <f t="shared" si="33"/>
        <v>1617</v>
      </c>
      <c r="M81">
        <f t="shared" si="34"/>
        <v>1515.1623287664954</v>
      </c>
    </row>
    <row r="82" spans="1:17" x14ac:dyDescent="0.25">
      <c r="A82" s="31">
        <f t="shared" si="31"/>
        <v>44162</v>
      </c>
      <c r="B82" s="33">
        <f t="shared" si="32"/>
        <v>1.0644935189675488</v>
      </c>
      <c r="G82">
        <f t="shared" si="33"/>
        <v>1864</v>
      </c>
      <c r="M82">
        <f t="shared" si="34"/>
        <v>1751.067495279719</v>
      </c>
    </row>
    <row r="83" spans="1:17" x14ac:dyDescent="0.25">
      <c r="A83" s="31">
        <f t="shared" si="31"/>
        <v>44169</v>
      </c>
      <c r="B83" s="33">
        <f t="shared" si="32"/>
        <v>1.018070158134442</v>
      </c>
      <c r="G83">
        <f t="shared" si="33"/>
        <v>1706</v>
      </c>
      <c r="M83">
        <f t="shared" si="34"/>
        <v>1675.7194839363053</v>
      </c>
      <c r="Q83" s="31"/>
    </row>
    <row r="84" spans="1:17" x14ac:dyDescent="0.25">
      <c r="A84" s="31">
        <f>A27</f>
        <v>44176</v>
      </c>
      <c r="B84" s="33">
        <f>S27</f>
        <v>1.0148692975381428</v>
      </c>
      <c r="C84" s="43">
        <f>X27</f>
        <v>0.89962062286689792</v>
      </c>
      <c r="D84" s="43">
        <f>W27</f>
        <v>1.1639852134946802</v>
      </c>
      <c r="G84">
        <f>G27*$B$71</f>
        <v>1673</v>
      </c>
      <c r="M84">
        <f>N27*$B$71</f>
        <v>1648.4881393676428</v>
      </c>
      <c r="N84">
        <f t="shared" ref="N84:O87" si="35">U27*$B$71</f>
        <v>1437.3034816972322</v>
      </c>
      <c r="O84">
        <f t="shared" si="35"/>
        <v>1859.6727970380537</v>
      </c>
      <c r="Q84" s="31"/>
    </row>
    <row r="85" spans="1:17" x14ac:dyDescent="0.25">
      <c r="A85" s="31">
        <f>A28</f>
        <v>44183</v>
      </c>
      <c r="B85" s="33">
        <f>S28</f>
        <v>1.0221887298625107</v>
      </c>
      <c r="C85" s="43">
        <f>X28</f>
        <v>0.90610885961093268</v>
      </c>
      <c r="D85" s="43">
        <f>W28</f>
        <v>1.1723800984492316</v>
      </c>
      <c r="G85">
        <f>G28*$B$71</f>
        <v>1889</v>
      </c>
      <c r="M85">
        <f>N28*$B$71</f>
        <v>1847.9953308173135</v>
      </c>
      <c r="N85">
        <f t="shared" si="35"/>
        <v>1611.2521890286935</v>
      </c>
      <c r="O85">
        <f t="shared" si="35"/>
        <v>2084.7384726059331</v>
      </c>
      <c r="Q85" s="31"/>
    </row>
    <row r="86" spans="1:17" x14ac:dyDescent="0.25">
      <c r="A86" s="31">
        <f>A29</f>
        <v>44190</v>
      </c>
      <c r="B86" s="33">
        <f>S29</f>
        <v>1.104795216851042</v>
      </c>
      <c r="C86" s="43">
        <f>X29</f>
        <v>0.97933454439392909</v>
      </c>
      <c r="D86" s="43">
        <f>W29</f>
        <v>1.2671240518101592</v>
      </c>
      <c r="G86">
        <f>G29*$B$71</f>
        <v>1827</v>
      </c>
      <c r="M86">
        <f>N29*$B$71</f>
        <v>1653.7001356753083</v>
      </c>
      <c r="N86">
        <f t="shared" si="35"/>
        <v>1441.8477791420862</v>
      </c>
      <c r="O86">
        <f t="shared" si="35"/>
        <v>1865.5524922085303</v>
      </c>
      <c r="Q86" s="31"/>
    </row>
    <row r="87" spans="1:17" x14ac:dyDescent="0.25">
      <c r="A87" s="31">
        <f>A30</f>
        <v>44197</v>
      </c>
      <c r="B87" s="33">
        <f>S30</f>
        <v>0.99218366602947827</v>
      </c>
      <c r="C87" s="43">
        <f>X30</f>
        <v>0.87951117429311565</v>
      </c>
      <c r="D87" s="43">
        <f>W30</f>
        <v>1.137966355993592</v>
      </c>
      <c r="G87">
        <f>G30*$B$71</f>
        <v>1959.9999999999998</v>
      </c>
      <c r="M87">
        <f>N30*$B$71</f>
        <v>1975.4407042836433</v>
      </c>
      <c r="N87">
        <f t="shared" si="35"/>
        <v>1722.3707798361634</v>
      </c>
      <c r="O87">
        <f t="shared" si="35"/>
        <v>2228.5106287311237</v>
      </c>
      <c r="Q87" s="31"/>
    </row>
    <row r="88" spans="1:17" x14ac:dyDescent="0.25">
      <c r="A88" s="31">
        <f>A37</f>
        <v>44204</v>
      </c>
      <c r="B88" s="33">
        <f>S37</f>
        <v>0.84425376904239557</v>
      </c>
      <c r="C88" s="43">
        <f>X37</f>
        <v>0.74838021349749284</v>
      </c>
      <c r="D88" s="43">
        <f>W37</f>
        <v>0.96830094868996408</v>
      </c>
      <c r="G88">
        <f>G37*$B$71</f>
        <v>3635</v>
      </c>
      <c r="M88">
        <f t="shared" ref="M88:M97" si="36">N37*$B$71</f>
        <v>4305.5774617660754</v>
      </c>
      <c r="N88">
        <f t="shared" ref="N88:N97" si="37">U37*$B$71</f>
        <v>3753.9981809559026</v>
      </c>
      <c r="O88">
        <f t="shared" ref="O88:O97" si="38">V37*$B$71</f>
        <v>4857.1567425762487</v>
      </c>
      <c r="Q88" s="31"/>
    </row>
    <row r="89" spans="1:17" x14ac:dyDescent="0.25">
      <c r="A89" s="31">
        <f t="shared" ref="A89:A97" si="39">A38</f>
        <v>44211</v>
      </c>
      <c r="B89" s="33">
        <f t="shared" ref="B89:B95" si="40">S38</f>
        <v>0.80223721690069538</v>
      </c>
      <c r="C89" s="43">
        <f t="shared" ref="C89:C95" si="41">X38</f>
        <v>0.71113506587096798</v>
      </c>
      <c r="D89" s="43">
        <f t="shared" ref="D89:D95" si="42">W38</f>
        <v>0.92011085610010612</v>
      </c>
      <c r="G89">
        <f t="shared" ref="G89:G97" si="43">G38*$B$71</f>
        <v>4307</v>
      </c>
      <c r="M89">
        <f t="shared" si="36"/>
        <v>5368.7362157534253</v>
      </c>
      <c r="N89">
        <f t="shared" si="37"/>
        <v>4680.9577035698048</v>
      </c>
      <c r="O89">
        <f t="shared" si="38"/>
        <v>6056.5147279370467</v>
      </c>
      <c r="Q89" s="31"/>
    </row>
    <row r="90" spans="1:17" x14ac:dyDescent="0.25">
      <c r="A90" s="31">
        <f t="shared" si="39"/>
        <v>44218</v>
      </c>
      <c r="B90" s="33">
        <f t="shared" si="40"/>
        <v>0.82808621052124742</v>
      </c>
      <c r="C90" s="43">
        <f t="shared" si="41"/>
        <v>0.73404864478976417</v>
      </c>
      <c r="D90" s="43">
        <f t="shared" si="42"/>
        <v>0.94975787215530427</v>
      </c>
      <c r="G90">
        <f t="shared" si="43"/>
        <v>5035</v>
      </c>
      <c r="M90">
        <f t="shared" si="36"/>
        <v>6080.2848013018684</v>
      </c>
      <c r="N90">
        <f t="shared" si="37"/>
        <v>5301.351162874781</v>
      </c>
      <c r="O90">
        <f t="shared" si="38"/>
        <v>6859.2184397289548</v>
      </c>
      <c r="Q90" s="31"/>
    </row>
    <row r="91" spans="1:17" x14ac:dyDescent="0.25">
      <c r="A91" s="31">
        <f t="shared" si="39"/>
        <v>44225</v>
      </c>
      <c r="B91" s="33">
        <f t="shared" si="40"/>
        <v>0.78807418980219113</v>
      </c>
      <c r="C91" s="43">
        <f t="shared" si="41"/>
        <v>0.69858039376595416</v>
      </c>
      <c r="D91" s="43">
        <f t="shared" si="42"/>
        <v>0.90386683910109566</v>
      </c>
      <c r="G91">
        <f t="shared" si="43"/>
        <v>5104</v>
      </c>
      <c r="M91">
        <f t="shared" si="36"/>
        <v>6476.5475967194388</v>
      </c>
      <c r="N91">
        <f t="shared" si="37"/>
        <v>5646.8494906572487</v>
      </c>
      <c r="O91">
        <f t="shared" si="38"/>
        <v>7306.2457027816281</v>
      </c>
      <c r="Q91" s="31"/>
    </row>
    <row r="92" spans="1:17" x14ac:dyDescent="0.25">
      <c r="A92" s="31">
        <f t="shared" si="39"/>
        <v>44232</v>
      </c>
      <c r="B92" s="33">
        <f t="shared" si="40"/>
        <v>0.77157297286877347</v>
      </c>
      <c r="C92" s="43">
        <f t="shared" si="41"/>
        <v>0.68395305693379915</v>
      </c>
      <c r="D92" s="43">
        <f t="shared" si="42"/>
        <v>0.88494107933896793</v>
      </c>
      <c r="G92">
        <f t="shared" si="43"/>
        <v>4358</v>
      </c>
      <c r="M92">
        <f t="shared" si="36"/>
        <v>5648.2019889791991</v>
      </c>
      <c r="N92">
        <f t="shared" si="37"/>
        <v>4924.6216519356667</v>
      </c>
      <c r="O92">
        <f t="shared" si="38"/>
        <v>6371.7823260227315</v>
      </c>
    </row>
    <row r="93" spans="1:17" x14ac:dyDescent="0.25">
      <c r="A93" s="31">
        <f t="shared" si="39"/>
        <v>44239</v>
      </c>
      <c r="B93" s="33">
        <f t="shared" si="40"/>
        <v>0.68366257092579252</v>
      </c>
      <c r="C93" s="43">
        <f t="shared" si="41"/>
        <v>0.60602577039131544</v>
      </c>
      <c r="D93" s="43">
        <f t="shared" si="42"/>
        <v>0.78411390068431175</v>
      </c>
      <c r="G93">
        <f t="shared" si="43"/>
        <v>3259</v>
      </c>
      <c r="M93">
        <f t="shared" si="36"/>
        <v>4766.9715128426196</v>
      </c>
      <c r="N93">
        <f t="shared" si="37"/>
        <v>4156.2839240010999</v>
      </c>
      <c r="O93">
        <f t="shared" si="38"/>
        <v>5377.6591016841403</v>
      </c>
    </row>
    <row r="94" spans="1:17" x14ac:dyDescent="0.25">
      <c r="A94" s="31">
        <f t="shared" si="39"/>
        <v>44246</v>
      </c>
      <c r="B94" s="33">
        <f t="shared" si="40"/>
        <v>0.59429711844051725</v>
      </c>
      <c r="C94" s="43">
        <f t="shared" si="41"/>
        <v>0.5268086690142153</v>
      </c>
      <c r="D94" s="43">
        <f t="shared" si="42"/>
        <v>0.68161787923361616</v>
      </c>
      <c r="G94">
        <f t="shared" si="43"/>
        <v>2256</v>
      </c>
      <c r="M94">
        <f t="shared" si="36"/>
        <v>3796.0810005606672</v>
      </c>
      <c r="N94">
        <f t="shared" si="37"/>
        <v>3309.7723353978859</v>
      </c>
      <c r="O94">
        <f t="shared" si="38"/>
        <v>4282.3896657234482</v>
      </c>
    </row>
    <row r="95" spans="1:17" x14ac:dyDescent="0.25">
      <c r="A95" s="31">
        <f t="shared" si="39"/>
        <v>44253</v>
      </c>
      <c r="B95" s="33">
        <f t="shared" si="40"/>
        <v>0.54906517044107894</v>
      </c>
      <c r="C95" s="43">
        <f t="shared" si="41"/>
        <v>0.48671326625501565</v>
      </c>
      <c r="D95" s="43">
        <f t="shared" si="42"/>
        <v>0.62973994896552887</v>
      </c>
      <c r="G95">
        <f t="shared" si="43"/>
        <v>1563</v>
      </c>
      <c r="M95">
        <f t="shared" si="36"/>
        <v>2846.6566159066319</v>
      </c>
      <c r="N95">
        <f t="shared" si="37"/>
        <v>2481.9768899329533</v>
      </c>
      <c r="O95">
        <f t="shared" si="38"/>
        <v>3211.3363418803115</v>
      </c>
    </row>
    <row r="96" spans="1:17" x14ac:dyDescent="0.25">
      <c r="A96" s="31">
        <f t="shared" si="39"/>
        <v>44260</v>
      </c>
      <c r="B96" s="33">
        <f t="shared" ref="B96" si="44">S45</f>
        <v>0.48917752264267683</v>
      </c>
      <c r="C96" s="43">
        <f t="shared" ref="C96" si="45">X45</f>
        <v>0.43362646665912291</v>
      </c>
      <c r="D96" s="43">
        <f t="shared" ref="D96" si="46">W45</f>
        <v>0.56105294003007788</v>
      </c>
      <c r="G96">
        <f t="shared" si="43"/>
        <v>1081</v>
      </c>
      <c r="M96">
        <f t="shared" si="36"/>
        <v>2209.8317072299824</v>
      </c>
      <c r="N96">
        <f t="shared" si="37"/>
        <v>1926.7344003973099</v>
      </c>
      <c r="O96">
        <f t="shared" si="38"/>
        <v>2492.9290140626549</v>
      </c>
    </row>
    <row r="97" spans="1:15" x14ac:dyDescent="0.25">
      <c r="A97" s="31">
        <f t="shared" si="39"/>
        <v>44267</v>
      </c>
      <c r="B97" s="33">
        <f t="shared" ref="B97" si="47">S46</f>
        <v>0.40229564994519129</v>
      </c>
      <c r="C97" s="43">
        <f t="shared" ref="C97" si="48">X46</f>
        <v>0.35661090946219537</v>
      </c>
      <c r="D97" s="43">
        <f t="shared" ref="D97" si="49">W46</f>
        <v>0.46140541360877579</v>
      </c>
      <c r="G97">
        <f t="shared" si="43"/>
        <v>763</v>
      </c>
      <c r="M97">
        <f t="shared" si="36"/>
        <v>1896.6150891861521</v>
      </c>
      <c r="N97">
        <f t="shared" si="37"/>
        <v>1653.6433632895025</v>
      </c>
      <c r="O97">
        <f t="shared" si="38"/>
        <v>2139.5868150828019</v>
      </c>
    </row>
    <row r="98" spans="1:15" x14ac:dyDescent="0.25">
      <c r="A98" s="31"/>
      <c r="B98" s="33"/>
      <c r="C98" s="43"/>
      <c r="D98" s="43"/>
    </row>
    <row r="99" spans="1:15" ht="18.75" x14ac:dyDescent="0.25">
      <c r="A99" s="50" t="s">
        <v>135</v>
      </c>
      <c r="G99" s="50" t="s">
        <v>136</v>
      </c>
      <c r="H99" s="50"/>
      <c r="I99" s="50"/>
      <c r="J99" s="50"/>
      <c r="K99" s="50"/>
      <c r="L99" s="50"/>
    </row>
    <row r="119" spans="1:24" x14ac:dyDescent="0.25">
      <c r="A119" s="45"/>
      <c r="B119" s="30"/>
    </row>
    <row r="120" spans="1:24" x14ac:dyDescent="0.25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S120" s="30"/>
      <c r="U120" s="30"/>
      <c r="V120" s="30"/>
      <c r="W120" s="30"/>
      <c r="X120" s="30"/>
    </row>
    <row r="121" spans="1:24" x14ac:dyDescent="0.25">
      <c r="S121" s="33"/>
      <c r="W121" s="33"/>
      <c r="X121" s="33"/>
    </row>
    <row r="122" spans="1:24" x14ac:dyDescent="0.25">
      <c r="A122" s="6"/>
      <c r="S122" s="33"/>
      <c r="W122" s="33"/>
      <c r="X122" s="33"/>
    </row>
    <row r="123" spans="1:24" x14ac:dyDescent="0.25">
      <c r="A123" s="6"/>
      <c r="S123" s="33"/>
      <c r="W123" s="33"/>
      <c r="X123" s="33"/>
    </row>
    <row r="124" spans="1:24" x14ac:dyDescent="0.25">
      <c r="A124" s="6"/>
      <c r="S124" s="33"/>
      <c r="W124" s="33"/>
      <c r="X124" s="33"/>
    </row>
    <row r="125" spans="1:24" x14ac:dyDescent="0.25">
      <c r="A125" s="6"/>
      <c r="S125" s="33"/>
      <c r="W125" s="33"/>
      <c r="X125" s="33"/>
    </row>
    <row r="126" spans="1:24" x14ac:dyDescent="0.25">
      <c r="A126" s="6"/>
      <c r="S126" s="33"/>
      <c r="W126" s="33"/>
      <c r="X126" s="33"/>
    </row>
    <row r="127" spans="1:24" x14ac:dyDescent="0.25">
      <c r="A127" s="6"/>
      <c r="S127" s="33"/>
    </row>
    <row r="128" spans="1:24" x14ac:dyDescent="0.25">
      <c r="A128" s="6"/>
      <c r="S128" s="33"/>
    </row>
    <row r="129" spans="1:19" x14ac:dyDescent="0.25">
      <c r="A129" s="6"/>
      <c r="S129" s="33"/>
    </row>
    <row r="130" spans="1:19" x14ac:dyDescent="0.25">
      <c r="A130" s="6"/>
      <c r="S130" s="33"/>
    </row>
    <row r="131" spans="1:19" x14ac:dyDescent="0.25">
      <c r="A131" s="6"/>
      <c r="S131" s="33"/>
    </row>
    <row r="132" spans="1:19" x14ac:dyDescent="0.25">
      <c r="A132" s="6"/>
      <c r="S132" s="33"/>
    </row>
    <row r="133" spans="1:19" x14ac:dyDescent="0.25">
      <c r="A133" s="6"/>
      <c r="S133" s="33"/>
    </row>
    <row r="134" spans="1:19" x14ac:dyDescent="0.25">
      <c r="A134" s="6"/>
      <c r="S134" s="33"/>
    </row>
    <row r="135" spans="1:19" x14ac:dyDescent="0.25">
      <c r="A135" s="6"/>
      <c r="S135" s="33"/>
    </row>
    <row r="136" spans="1:19" x14ac:dyDescent="0.25">
      <c r="A136" s="6"/>
      <c r="S136" s="33"/>
    </row>
  </sheetData>
  <hyperlinks>
    <hyperlink ref="A1" location="Contents!A1" display="&lt;&lt; Click to go back to &quot;Contents&quot;" xr:uid="{F684F127-CED7-4631-828A-0AD082C6F805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Timeline  (2)</vt:lpstr>
      <vt:lpstr>Deaths</vt:lpstr>
      <vt:lpstr>R1_LR</vt:lpstr>
      <vt:lpstr>R1_WeightedAve (2)</vt:lpstr>
      <vt:lpstr>R1_WeightedAve_MSE</vt:lpstr>
      <vt:lpstr>R2_MortalityRatio</vt:lpstr>
      <vt:lpstr>R3_SimpleGompertz</vt:lpstr>
      <vt:lpstr>R4_GompertzNetwork</vt:lpstr>
      <vt:lpstr>R5_Lasso</vt:lpstr>
      <vt:lpstr>Comparison</vt:lpstr>
      <vt:lpstr>M_WeightedAve_Hospital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John</dc:creator>
  <cp:lastModifiedBy>Ng, John</cp:lastModifiedBy>
  <dcterms:created xsi:type="dcterms:W3CDTF">2021-01-15T14:21:08Z</dcterms:created>
  <dcterms:modified xsi:type="dcterms:W3CDTF">2021-03-29T21:51:04Z</dcterms:modified>
</cp:coreProperties>
</file>