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/Users/wujingchao/Documents/OneDrive/Hexo_Blog/source/"/>
    </mc:Choice>
  </mc:AlternateContent>
  <xr:revisionPtr revIDLastSave="0" documentId="13_ncr:1_{1CEB0C01-D4AA-B54F-AB9A-413CD15F5599}" xr6:coauthVersionLast="45" xr6:coauthVersionMax="45" xr10:uidLastSave="{00000000-0000-0000-0000-000000000000}"/>
  <bookViews>
    <workbookView xWindow="0" yWindow="460" windowWidth="25600" windowHeight="14480" tabRatio="735" activeTab="17" xr2:uid="{00000000-000D-0000-FFFF-FFFF00000000}"/>
  </bookViews>
  <sheets>
    <sheet name="策略" sheetId="1" r:id="rId1"/>
    <sheet name="300价值" sheetId="8" r:id="rId2"/>
    <sheet name="沪深300" sheetId="4" state="hidden" r:id="rId3"/>
    <sheet name="基本面50" sheetId="6" r:id="rId4"/>
    <sheet name="50AH" sheetId="9" r:id="rId5"/>
    <sheet name="上证50" sheetId="12" state="hidden" r:id="rId6"/>
    <sheet name="中证500" sheetId="13" state="hidden" r:id="rId7"/>
    <sheet name="中小板" sheetId="14" state="hidden" r:id="rId8"/>
    <sheet name="银行" sheetId="3" state="hidden" r:id="rId9"/>
    <sheet name="证券" sheetId="5" state="hidden" r:id="rId10"/>
    <sheet name="军工" sheetId="2" state="hidden" r:id="rId11"/>
    <sheet name="地产等权" sheetId="7" state="hidden" r:id="rId12"/>
    <sheet name="基建" sheetId="10" state="hidden" r:id="rId13"/>
    <sheet name="养老" sheetId="11" state="hidden" r:id="rId14"/>
    <sheet name="中证红利" sheetId="15" r:id="rId15"/>
    <sheet name="恒生指数" sheetId="16" state="hidden" r:id="rId16"/>
    <sheet name="中证保险" sheetId="17" r:id="rId17"/>
    <sheet name="医药50" sheetId="18" r:id="rId18"/>
    <sheet name="消费50" sheetId="19" r:id="rId19"/>
    <sheet name="可选" sheetId="21" r:id="rId20"/>
    <sheet name="中概互联" sheetId="20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20" l="1"/>
  <c r="B39" i="20"/>
  <c r="A38" i="20"/>
  <c r="A37" i="20"/>
  <c r="B37" i="20"/>
  <c r="A36" i="20"/>
  <c r="B36" i="20"/>
  <c r="A35" i="20"/>
  <c r="B35" i="20"/>
  <c r="A34" i="20"/>
  <c r="A33" i="20"/>
  <c r="B33" i="20"/>
  <c r="C31" i="20"/>
  <c r="C32" i="20"/>
  <c r="A32" i="20"/>
  <c r="B32" i="20"/>
  <c r="A31" i="20"/>
  <c r="E31" i="20"/>
  <c r="F31" i="20"/>
  <c r="D30" i="20"/>
  <c r="D41" i="20"/>
  <c r="B30" i="20"/>
  <c r="C26" i="20"/>
  <c r="A26" i="20"/>
  <c r="B26" i="20"/>
  <c r="C25" i="20"/>
  <c r="A25" i="20"/>
  <c r="B25" i="20"/>
  <c r="C24" i="20"/>
  <c r="A24" i="20"/>
  <c r="B24" i="20"/>
  <c r="C23" i="20"/>
  <c r="A23" i="20"/>
  <c r="B23" i="20"/>
  <c r="C22" i="20"/>
  <c r="A22" i="20"/>
  <c r="B22" i="20"/>
  <c r="C21" i="20"/>
  <c r="A21" i="20"/>
  <c r="B21" i="20"/>
  <c r="C20" i="20"/>
  <c r="A20" i="20"/>
  <c r="B20" i="20"/>
  <c r="C19" i="20"/>
  <c r="A19" i="20"/>
  <c r="B19" i="20"/>
  <c r="C18" i="20"/>
  <c r="A18" i="20"/>
  <c r="B18" i="20"/>
  <c r="C17" i="20"/>
  <c r="A17" i="20"/>
  <c r="B17" i="20"/>
  <c r="C16" i="20"/>
  <c r="A16" i="20"/>
  <c r="B16" i="20"/>
  <c r="C15" i="20"/>
  <c r="A15" i="20"/>
  <c r="B15" i="20"/>
  <c r="C14" i="20"/>
  <c r="A14" i="20"/>
  <c r="B14" i="20"/>
  <c r="B13" i="20"/>
  <c r="C12" i="20"/>
  <c r="C11" i="20"/>
  <c r="C10" i="20"/>
  <c r="C9" i="20"/>
  <c r="C8" i="20"/>
  <c r="C7" i="20"/>
  <c r="C6" i="20"/>
  <c r="C5" i="20"/>
  <c r="A12" i="20"/>
  <c r="B12" i="20"/>
  <c r="A39" i="21"/>
  <c r="B39" i="21"/>
  <c r="A38" i="21"/>
  <c r="A37" i="21"/>
  <c r="B37" i="21"/>
  <c r="A36" i="21"/>
  <c r="B36" i="21"/>
  <c r="A35" i="21"/>
  <c r="B35" i="21"/>
  <c r="A34" i="21"/>
  <c r="A33" i="21"/>
  <c r="B33" i="21"/>
  <c r="C31" i="21"/>
  <c r="C32" i="21"/>
  <c r="A32" i="21"/>
  <c r="B32" i="21"/>
  <c r="A31" i="21"/>
  <c r="E31" i="21"/>
  <c r="F31" i="21"/>
  <c r="D30" i="21"/>
  <c r="D41" i="21"/>
  <c r="B30" i="21"/>
  <c r="C26" i="21"/>
  <c r="A26" i="21"/>
  <c r="B26" i="21"/>
  <c r="C25" i="21"/>
  <c r="A25" i="21"/>
  <c r="B25" i="21"/>
  <c r="C24" i="21"/>
  <c r="A24" i="21"/>
  <c r="B24" i="21"/>
  <c r="C23" i="21"/>
  <c r="A23" i="21"/>
  <c r="B23" i="21"/>
  <c r="C22" i="21"/>
  <c r="A22" i="21"/>
  <c r="B22" i="21"/>
  <c r="C21" i="21"/>
  <c r="A21" i="21"/>
  <c r="B21" i="21"/>
  <c r="C20" i="21"/>
  <c r="A20" i="21"/>
  <c r="B20" i="21"/>
  <c r="C19" i="21"/>
  <c r="A19" i="21"/>
  <c r="B19" i="21"/>
  <c r="C18" i="21"/>
  <c r="A18" i="21"/>
  <c r="B18" i="21"/>
  <c r="C17" i="21"/>
  <c r="A17" i="21"/>
  <c r="B17" i="21"/>
  <c r="C16" i="21"/>
  <c r="A16" i="21"/>
  <c r="B16" i="21"/>
  <c r="C15" i="21"/>
  <c r="A15" i="21"/>
  <c r="B15" i="21"/>
  <c r="C14" i="21"/>
  <c r="A14" i="21"/>
  <c r="B14" i="21"/>
  <c r="B13" i="21"/>
  <c r="C12" i="21"/>
  <c r="C11" i="21"/>
  <c r="C10" i="21"/>
  <c r="C9" i="21"/>
  <c r="C8" i="21"/>
  <c r="C7" i="21"/>
  <c r="C6" i="21"/>
  <c r="C5" i="21"/>
  <c r="A12" i="21"/>
  <c r="B12" i="21"/>
  <c r="A39" i="19"/>
  <c r="B39" i="19"/>
  <c r="A38" i="19"/>
  <c r="A37" i="19"/>
  <c r="A36" i="19"/>
  <c r="B36" i="19"/>
  <c r="A35" i="19"/>
  <c r="B35" i="19"/>
  <c r="A34" i="19"/>
  <c r="A33" i="19"/>
  <c r="A32" i="19"/>
  <c r="B32" i="19"/>
  <c r="C31" i="19"/>
  <c r="C32" i="19"/>
  <c r="C33" i="19"/>
  <c r="C34" i="19"/>
  <c r="C35" i="19"/>
  <c r="C36" i="19"/>
  <c r="C37" i="19"/>
  <c r="C38" i="19"/>
  <c r="C39" i="19"/>
  <c r="A31" i="19"/>
  <c r="E31" i="19"/>
  <c r="D30" i="19"/>
  <c r="B30" i="19"/>
  <c r="C26" i="19"/>
  <c r="A26" i="19"/>
  <c r="B26" i="19"/>
  <c r="C25" i="19"/>
  <c r="A25" i="19"/>
  <c r="B25" i="19"/>
  <c r="C24" i="19"/>
  <c r="A24" i="19"/>
  <c r="B24" i="19"/>
  <c r="C23" i="19"/>
  <c r="A23" i="19"/>
  <c r="B23" i="19"/>
  <c r="C22" i="19"/>
  <c r="A22" i="19"/>
  <c r="B22" i="19"/>
  <c r="C21" i="19"/>
  <c r="A21" i="19"/>
  <c r="B21" i="19"/>
  <c r="C20" i="19"/>
  <c r="A20" i="19"/>
  <c r="B20" i="19"/>
  <c r="C19" i="19"/>
  <c r="A19" i="19"/>
  <c r="B19" i="19"/>
  <c r="C18" i="19"/>
  <c r="A18" i="19"/>
  <c r="B18" i="19"/>
  <c r="C17" i="19"/>
  <c r="A17" i="19"/>
  <c r="B17" i="19"/>
  <c r="C16" i="19"/>
  <c r="A16" i="19"/>
  <c r="B16" i="19"/>
  <c r="C15" i="19"/>
  <c r="A15" i="19"/>
  <c r="B15" i="19"/>
  <c r="C14" i="19"/>
  <c r="A14" i="19"/>
  <c r="B14" i="19"/>
  <c r="B13" i="19"/>
  <c r="C12" i="19"/>
  <c r="C11" i="19"/>
  <c r="C10" i="19"/>
  <c r="C9" i="19"/>
  <c r="C8" i="19"/>
  <c r="C7" i="19"/>
  <c r="C6" i="19"/>
  <c r="C5" i="19"/>
  <c r="A12" i="19"/>
  <c r="A11" i="19"/>
  <c r="B11" i="19"/>
  <c r="D30" i="18"/>
  <c r="D31" i="18"/>
  <c r="D41" i="18"/>
  <c r="A39" i="18"/>
  <c r="B39" i="18"/>
  <c r="A38" i="18"/>
  <c r="A37" i="18"/>
  <c r="B37" i="18"/>
  <c r="A36" i="18"/>
  <c r="B36" i="18"/>
  <c r="A35" i="18"/>
  <c r="B35" i="18"/>
  <c r="A34" i="18"/>
  <c r="A33" i="18"/>
  <c r="A32" i="18"/>
  <c r="B32" i="18"/>
  <c r="C31" i="18"/>
  <c r="A31" i="18"/>
  <c r="B31" i="18"/>
  <c r="B30" i="18"/>
  <c r="C26" i="18"/>
  <c r="A26" i="18"/>
  <c r="B26" i="18"/>
  <c r="C25" i="18"/>
  <c r="A25" i="18"/>
  <c r="B25" i="18"/>
  <c r="C24" i="18"/>
  <c r="A24" i="18"/>
  <c r="B24" i="18"/>
  <c r="C23" i="18"/>
  <c r="A23" i="18"/>
  <c r="B23" i="18"/>
  <c r="C22" i="18"/>
  <c r="A22" i="18"/>
  <c r="B22" i="18"/>
  <c r="C21" i="18"/>
  <c r="A21" i="18"/>
  <c r="B21" i="18"/>
  <c r="C20" i="18"/>
  <c r="A20" i="18"/>
  <c r="B20" i="18"/>
  <c r="C19" i="18"/>
  <c r="A19" i="18"/>
  <c r="B19" i="18"/>
  <c r="C18" i="18"/>
  <c r="A18" i="18"/>
  <c r="B18" i="18"/>
  <c r="C17" i="18"/>
  <c r="A17" i="18"/>
  <c r="B17" i="18"/>
  <c r="C16" i="18"/>
  <c r="A16" i="18"/>
  <c r="B16" i="18"/>
  <c r="C15" i="18"/>
  <c r="A15" i="18"/>
  <c r="B15" i="18"/>
  <c r="C14" i="18"/>
  <c r="A14" i="18"/>
  <c r="B14" i="18"/>
  <c r="B13" i="18"/>
  <c r="C12" i="18"/>
  <c r="A12" i="18"/>
  <c r="B12" i="18"/>
  <c r="C11" i="18"/>
  <c r="C10" i="18"/>
  <c r="C9" i="18"/>
  <c r="C8" i="18"/>
  <c r="C7" i="18"/>
  <c r="C6" i="18"/>
  <c r="C5" i="18"/>
  <c r="D30" i="17"/>
  <c r="D41" i="17"/>
  <c r="A39" i="17"/>
  <c r="B39" i="17"/>
  <c r="A38" i="17"/>
  <c r="B38" i="17"/>
  <c r="A37" i="17"/>
  <c r="A36" i="17"/>
  <c r="B36" i="17"/>
  <c r="A35" i="17"/>
  <c r="B35" i="17"/>
  <c r="A34" i="17"/>
  <c r="B34" i="17"/>
  <c r="A33" i="17"/>
  <c r="A32" i="17"/>
  <c r="B32" i="17"/>
  <c r="A31" i="17"/>
  <c r="C31" i="17"/>
  <c r="E32" i="17"/>
  <c r="B31" i="17"/>
  <c r="E31" i="17"/>
  <c r="F31" i="17"/>
  <c r="B30" i="17"/>
  <c r="C26" i="17"/>
  <c r="A26" i="17"/>
  <c r="B26" i="17"/>
  <c r="C25" i="17"/>
  <c r="A25" i="17"/>
  <c r="B25" i="17"/>
  <c r="C24" i="17"/>
  <c r="A24" i="17"/>
  <c r="B24" i="17"/>
  <c r="C23" i="17"/>
  <c r="A23" i="17"/>
  <c r="B23" i="17"/>
  <c r="C22" i="17"/>
  <c r="A22" i="17"/>
  <c r="B22" i="17"/>
  <c r="C21" i="17"/>
  <c r="A21" i="17"/>
  <c r="B21" i="17"/>
  <c r="C20" i="17"/>
  <c r="A20" i="17"/>
  <c r="B20" i="17"/>
  <c r="C19" i="17"/>
  <c r="A19" i="17"/>
  <c r="B19" i="17"/>
  <c r="C18" i="17"/>
  <c r="A18" i="17"/>
  <c r="B18" i="17"/>
  <c r="C17" i="17"/>
  <c r="A17" i="17"/>
  <c r="B17" i="17"/>
  <c r="C16" i="17"/>
  <c r="A16" i="17"/>
  <c r="B16" i="17"/>
  <c r="C15" i="17"/>
  <c r="A15" i="17"/>
  <c r="B15" i="17"/>
  <c r="C14" i="17"/>
  <c r="A14" i="17"/>
  <c r="B14" i="17"/>
  <c r="B13" i="17"/>
  <c r="C12" i="17"/>
  <c r="A12" i="17"/>
  <c r="B12" i="17"/>
  <c r="C11" i="17"/>
  <c r="C10" i="17"/>
  <c r="C9" i="17"/>
  <c r="C8" i="17"/>
  <c r="A11" i="17"/>
  <c r="B11" i="17"/>
  <c r="A10" i="17"/>
  <c r="B10" i="17"/>
  <c r="A9" i="17"/>
  <c r="C7" i="17"/>
  <c r="C6" i="17"/>
  <c r="C5" i="17"/>
  <c r="A39" i="16"/>
  <c r="B39" i="16"/>
  <c r="A38" i="16"/>
  <c r="A37" i="16"/>
  <c r="B37" i="16"/>
  <c r="A36" i="16"/>
  <c r="B36" i="16"/>
  <c r="A35" i="16"/>
  <c r="B35" i="16"/>
  <c r="A34" i="16"/>
  <c r="A33" i="16"/>
  <c r="B33" i="16"/>
  <c r="C31" i="16"/>
  <c r="C32" i="16"/>
  <c r="C33" i="16"/>
  <c r="C34" i="16"/>
  <c r="C35" i="16"/>
  <c r="C36" i="16"/>
  <c r="C37" i="16"/>
  <c r="C38" i="16"/>
  <c r="C39" i="16"/>
  <c r="A32" i="16"/>
  <c r="B32" i="16"/>
  <c r="A31" i="16"/>
  <c r="E32" i="16"/>
  <c r="E31" i="16"/>
  <c r="F31" i="16"/>
  <c r="B31" i="16"/>
  <c r="D30" i="16"/>
  <c r="D41" i="16"/>
  <c r="B30" i="16"/>
  <c r="C26" i="16"/>
  <c r="A26" i="16"/>
  <c r="B26" i="16"/>
  <c r="C25" i="16"/>
  <c r="A25" i="16"/>
  <c r="B25" i="16"/>
  <c r="C24" i="16"/>
  <c r="A24" i="16"/>
  <c r="B24" i="16"/>
  <c r="C23" i="16"/>
  <c r="A23" i="16"/>
  <c r="B23" i="16"/>
  <c r="C22" i="16"/>
  <c r="A22" i="16"/>
  <c r="B22" i="16"/>
  <c r="C21" i="16"/>
  <c r="A21" i="16"/>
  <c r="B21" i="16"/>
  <c r="C20" i="16"/>
  <c r="A20" i="16"/>
  <c r="B20" i="16"/>
  <c r="C19" i="16"/>
  <c r="A19" i="16"/>
  <c r="B19" i="16"/>
  <c r="C18" i="16"/>
  <c r="A18" i="16"/>
  <c r="B18" i="16"/>
  <c r="C17" i="16"/>
  <c r="A17" i="16"/>
  <c r="B17" i="16"/>
  <c r="C16" i="16"/>
  <c r="A16" i="16"/>
  <c r="B16" i="16"/>
  <c r="C15" i="16"/>
  <c r="A15" i="16"/>
  <c r="B15" i="16"/>
  <c r="C14" i="16"/>
  <c r="A14" i="16"/>
  <c r="B14" i="16"/>
  <c r="B13" i="16"/>
  <c r="C12" i="16"/>
  <c r="A12" i="16"/>
  <c r="C11" i="16"/>
  <c r="C10" i="16"/>
  <c r="C9" i="16"/>
  <c r="C8" i="16"/>
  <c r="C7" i="16"/>
  <c r="C6" i="16"/>
  <c r="C5" i="16"/>
  <c r="A39" i="15"/>
  <c r="A38" i="15"/>
  <c r="B38" i="15"/>
  <c r="A37" i="15"/>
  <c r="B37" i="15"/>
  <c r="A36" i="15"/>
  <c r="B36" i="15"/>
  <c r="A35" i="15"/>
  <c r="A34" i="15"/>
  <c r="B34" i="15"/>
  <c r="C31" i="15"/>
  <c r="C32" i="15"/>
  <c r="C33" i="15"/>
  <c r="C34" i="15"/>
  <c r="C35" i="15"/>
  <c r="C36" i="15"/>
  <c r="C37" i="15"/>
  <c r="C38" i="15"/>
  <c r="C39" i="15"/>
  <c r="A33" i="15"/>
  <c r="B33" i="15"/>
  <c r="A32" i="15"/>
  <c r="B32" i="15"/>
  <c r="A31" i="15"/>
  <c r="E32" i="15"/>
  <c r="F32" i="15"/>
  <c r="D30" i="15"/>
  <c r="D41" i="15"/>
  <c r="B30" i="15"/>
  <c r="C26" i="15"/>
  <c r="A26" i="15"/>
  <c r="B26" i="15"/>
  <c r="C25" i="15"/>
  <c r="A25" i="15"/>
  <c r="B25" i="15"/>
  <c r="C24" i="15"/>
  <c r="A24" i="15"/>
  <c r="B24" i="15"/>
  <c r="C23" i="15"/>
  <c r="A23" i="15"/>
  <c r="B23" i="15"/>
  <c r="C22" i="15"/>
  <c r="A22" i="15"/>
  <c r="B22" i="15"/>
  <c r="C21" i="15"/>
  <c r="A21" i="15"/>
  <c r="B21" i="15"/>
  <c r="C20" i="15"/>
  <c r="A20" i="15"/>
  <c r="B20" i="15"/>
  <c r="C19" i="15"/>
  <c r="A19" i="15"/>
  <c r="B19" i="15"/>
  <c r="C18" i="15"/>
  <c r="A18" i="15"/>
  <c r="B18" i="15"/>
  <c r="C17" i="15"/>
  <c r="A17" i="15"/>
  <c r="B17" i="15"/>
  <c r="C16" i="15"/>
  <c r="A16" i="15"/>
  <c r="B16" i="15"/>
  <c r="C15" i="15"/>
  <c r="A15" i="15"/>
  <c r="B15" i="15"/>
  <c r="C14" i="15"/>
  <c r="A14" i="15"/>
  <c r="B14" i="15"/>
  <c r="B13" i="15"/>
  <c r="C12" i="15"/>
  <c r="A12" i="15"/>
  <c r="B12" i="15"/>
  <c r="C11" i="15"/>
  <c r="A11" i="15"/>
  <c r="C10" i="15"/>
  <c r="C9" i="15"/>
  <c r="C8" i="15"/>
  <c r="C7" i="15"/>
  <c r="C6" i="15"/>
  <c r="C5" i="15"/>
  <c r="D41" i="11"/>
  <c r="A39" i="11"/>
  <c r="B39" i="11"/>
  <c r="A38" i="11"/>
  <c r="B38" i="11"/>
  <c r="A37" i="11"/>
  <c r="B37" i="11"/>
  <c r="A36" i="11"/>
  <c r="B36" i="11"/>
  <c r="A35" i="11"/>
  <c r="B35" i="11"/>
  <c r="A34" i="11"/>
  <c r="A31" i="11"/>
  <c r="C31" i="11"/>
  <c r="A32" i="11"/>
  <c r="C32" i="11"/>
  <c r="A33" i="11"/>
  <c r="C33" i="11"/>
  <c r="E34" i="11"/>
  <c r="B34" i="11"/>
  <c r="B33" i="11"/>
  <c r="E32" i="11"/>
  <c r="F32" i="11"/>
  <c r="B32" i="11"/>
  <c r="C34" i="11"/>
  <c r="B31" i="11"/>
  <c r="E31" i="11"/>
  <c r="F31" i="11"/>
  <c r="B30" i="11"/>
  <c r="C26" i="11"/>
  <c r="A26" i="11"/>
  <c r="B26" i="11"/>
  <c r="C25" i="11"/>
  <c r="A25" i="11"/>
  <c r="B25" i="11"/>
  <c r="C24" i="11"/>
  <c r="A24" i="11"/>
  <c r="B24" i="11"/>
  <c r="C23" i="11"/>
  <c r="A23" i="11"/>
  <c r="B23" i="11"/>
  <c r="C22" i="11"/>
  <c r="A22" i="11"/>
  <c r="B22" i="11"/>
  <c r="C21" i="11"/>
  <c r="A21" i="11"/>
  <c r="B21" i="11"/>
  <c r="C20" i="11"/>
  <c r="A20" i="11"/>
  <c r="B20" i="11"/>
  <c r="C19" i="11"/>
  <c r="A19" i="11"/>
  <c r="B19" i="11"/>
  <c r="C18" i="11"/>
  <c r="A18" i="11"/>
  <c r="B18" i="11"/>
  <c r="C17" i="11"/>
  <c r="A17" i="11"/>
  <c r="B17" i="11"/>
  <c r="C16" i="11"/>
  <c r="A16" i="11"/>
  <c r="B16" i="11"/>
  <c r="C15" i="11"/>
  <c r="A15" i="11"/>
  <c r="B15" i="11"/>
  <c r="C14" i="11"/>
  <c r="A14" i="11"/>
  <c r="B14" i="11"/>
  <c r="B13" i="11"/>
  <c r="C12" i="11"/>
  <c r="C11" i="11"/>
  <c r="C10" i="11"/>
  <c r="C9" i="11"/>
  <c r="C8" i="11"/>
  <c r="C7" i="11"/>
  <c r="C6" i="11"/>
  <c r="C5" i="11"/>
  <c r="A12" i="11"/>
  <c r="B12" i="11"/>
  <c r="A11" i="11"/>
  <c r="B11" i="11"/>
  <c r="A10" i="11"/>
  <c r="A39" i="10"/>
  <c r="B39" i="10"/>
  <c r="A38" i="10"/>
  <c r="B38" i="10"/>
  <c r="A37" i="10"/>
  <c r="B37" i="10"/>
  <c r="A36" i="10"/>
  <c r="B36" i="10"/>
  <c r="A35" i="10"/>
  <c r="B35" i="10"/>
  <c r="C31" i="10"/>
  <c r="C32" i="10"/>
  <c r="C33" i="10"/>
  <c r="C34" i="10"/>
  <c r="C35" i="10"/>
  <c r="C36" i="10"/>
  <c r="C37" i="10"/>
  <c r="C38" i="10"/>
  <c r="C39" i="10"/>
  <c r="A34" i="10"/>
  <c r="B34" i="10"/>
  <c r="A33" i="10"/>
  <c r="B33" i="10"/>
  <c r="A32" i="10"/>
  <c r="A31" i="10"/>
  <c r="E32" i="10"/>
  <c r="F32" i="10"/>
  <c r="B31" i="10"/>
  <c r="E31" i="10"/>
  <c r="F31" i="10"/>
  <c r="D30" i="10"/>
  <c r="B30" i="10"/>
  <c r="C26" i="10"/>
  <c r="A26" i="10"/>
  <c r="B26" i="10"/>
  <c r="C25" i="10"/>
  <c r="A25" i="10"/>
  <c r="B25" i="10"/>
  <c r="C24" i="10"/>
  <c r="A24" i="10"/>
  <c r="B24" i="10"/>
  <c r="C23" i="10"/>
  <c r="A23" i="10"/>
  <c r="B23" i="10"/>
  <c r="C22" i="10"/>
  <c r="A22" i="10"/>
  <c r="B22" i="10"/>
  <c r="C21" i="10"/>
  <c r="A21" i="10"/>
  <c r="B21" i="10"/>
  <c r="C20" i="10"/>
  <c r="A20" i="10"/>
  <c r="B20" i="10"/>
  <c r="C19" i="10"/>
  <c r="A19" i="10"/>
  <c r="B19" i="10"/>
  <c r="C18" i="10"/>
  <c r="A18" i="10"/>
  <c r="B18" i="10"/>
  <c r="C17" i="10"/>
  <c r="A17" i="10"/>
  <c r="B17" i="10"/>
  <c r="C16" i="10"/>
  <c r="A16" i="10"/>
  <c r="B16" i="10"/>
  <c r="C15" i="10"/>
  <c r="A15" i="10"/>
  <c r="B15" i="10"/>
  <c r="C14" i="10"/>
  <c r="A14" i="10"/>
  <c r="B14" i="10"/>
  <c r="B13" i="10"/>
  <c r="C12" i="10"/>
  <c r="A12" i="10"/>
  <c r="C11" i="10"/>
  <c r="C10" i="10"/>
  <c r="C9" i="10"/>
  <c r="C8" i="10"/>
  <c r="C7" i="10"/>
  <c r="C6" i="10"/>
  <c r="C5" i="10"/>
  <c r="A39" i="7"/>
  <c r="B39" i="7"/>
  <c r="A38" i="7"/>
  <c r="B38" i="7"/>
  <c r="A37" i="7"/>
  <c r="A36" i="7"/>
  <c r="B36" i="7"/>
  <c r="A35" i="7"/>
  <c r="B35" i="7"/>
  <c r="A34" i="7"/>
  <c r="A33" i="7"/>
  <c r="A31" i="7"/>
  <c r="C31" i="7"/>
  <c r="A32" i="7"/>
  <c r="C32" i="7"/>
  <c r="E33" i="7"/>
  <c r="E32" i="7"/>
  <c r="F32" i="7"/>
  <c r="C33" i="7"/>
  <c r="B32" i="7"/>
  <c r="B31" i="7"/>
  <c r="E31" i="7"/>
  <c r="F31" i="7"/>
  <c r="D30" i="7"/>
  <c r="B30" i="7"/>
  <c r="C26" i="7"/>
  <c r="A26" i="7"/>
  <c r="B26" i="7"/>
  <c r="C25" i="7"/>
  <c r="A25" i="7"/>
  <c r="B25" i="7"/>
  <c r="C24" i="7"/>
  <c r="A24" i="7"/>
  <c r="B24" i="7"/>
  <c r="C23" i="7"/>
  <c r="A23" i="7"/>
  <c r="B23" i="7"/>
  <c r="C22" i="7"/>
  <c r="A22" i="7"/>
  <c r="B22" i="7"/>
  <c r="C21" i="7"/>
  <c r="A21" i="7"/>
  <c r="B21" i="7"/>
  <c r="C20" i="7"/>
  <c r="A20" i="7"/>
  <c r="B20" i="7"/>
  <c r="C19" i="7"/>
  <c r="A19" i="7"/>
  <c r="B19" i="7"/>
  <c r="C18" i="7"/>
  <c r="A18" i="7"/>
  <c r="B18" i="7"/>
  <c r="C17" i="7"/>
  <c r="A17" i="7"/>
  <c r="B17" i="7"/>
  <c r="C16" i="7"/>
  <c r="A16" i="7"/>
  <c r="B16" i="7"/>
  <c r="C15" i="7"/>
  <c r="A15" i="7"/>
  <c r="B15" i="7"/>
  <c r="C14" i="7"/>
  <c r="A14" i="7"/>
  <c r="B14" i="7"/>
  <c r="B13" i="7"/>
  <c r="C12" i="7"/>
  <c r="C11" i="7"/>
  <c r="A12" i="7"/>
  <c r="A11" i="7"/>
  <c r="C10" i="7"/>
  <c r="C9" i="7"/>
  <c r="C8" i="7"/>
  <c r="C7" i="7"/>
  <c r="C6" i="7"/>
  <c r="C5" i="7"/>
  <c r="C39" i="2"/>
  <c r="A39" i="2"/>
  <c r="B39" i="2"/>
  <c r="C38" i="2"/>
  <c r="A38" i="2"/>
  <c r="B38" i="2"/>
  <c r="C37" i="2"/>
  <c r="A37" i="2"/>
  <c r="A31" i="2"/>
  <c r="C31" i="2"/>
  <c r="A32" i="2"/>
  <c r="C32" i="2"/>
  <c r="A33" i="2"/>
  <c r="C33" i="2"/>
  <c r="A34" i="2"/>
  <c r="C34" i="2"/>
  <c r="A35" i="2"/>
  <c r="C35" i="2"/>
  <c r="A36" i="2"/>
  <c r="C36" i="2"/>
  <c r="E37" i="2"/>
  <c r="F37" i="2"/>
  <c r="B36" i="2"/>
  <c r="E36" i="2"/>
  <c r="F36" i="2"/>
  <c r="B35" i="2"/>
  <c r="B34" i="2"/>
  <c r="E33" i="2"/>
  <c r="F33" i="2"/>
  <c r="B32" i="2"/>
  <c r="E32" i="2"/>
  <c r="F32" i="2"/>
  <c r="E31" i="2"/>
  <c r="F31" i="2"/>
  <c r="E38" i="2"/>
  <c r="F38" i="2"/>
  <c r="B31" i="2"/>
  <c r="D30" i="2"/>
  <c r="D41" i="2"/>
  <c r="B30" i="2"/>
  <c r="C26" i="2"/>
  <c r="A26" i="2"/>
  <c r="B26" i="2"/>
  <c r="C25" i="2"/>
  <c r="A25" i="2"/>
  <c r="B25" i="2"/>
  <c r="C24" i="2"/>
  <c r="A24" i="2"/>
  <c r="B24" i="2"/>
  <c r="C23" i="2"/>
  <c r="A23" i="2"/>
  <c r="B23" i="2"/>
  <c r="C22" i="2"/>
  <c r="A22" i="2"/>
  <c r="B22" i="2"/>
  <c r="C21" i="2"/>
  <c r="A21" i="2"/>
  <c r="B21" i="2"/>
  <c r="C20" i="2"/>
  <c r="A20" i="2"/>
  <c r="B20" i="2"/>
  <c r="C19" i="2"/>
  <c r="A19" i="2"/>
  <c r="B19" i="2"/>
  <c r="C18" i="2"/>
  <c r="A18" i="2"/>
  <c r="B18" i="2"/>
  <c r="C17" i="2"/>
  <c r="A17" i="2"/>
  <c r="B17" i="2"/>
  <c r="C16" i="2"/>
  <c r="A16" i="2"/>
  <c r="B16" i="2"/>
  <c r="C15" i="2"/>
  <c r="A15" i="2"/>
  <c r="B15" i="2"/>
  <c r="C14" i="2"/>
  <c r="A14" i="2"/>
  <c r="B14" i="2"/>
  <c r="B13" i="2"/>
  <c r="C12" i="2"/>
  <c r="A12" i="2"/>
  <c r="B12" i="2"/>
  <c r="C11" i="2"/>
  <c r="C10" i="2"/>
  <c r="C9" i="2"/>
  <c r="C8" i="2"/>
  <c r="C7" i="2"/>
  <c r="C6" i="2"/>
  <c r="C5" i="2"/>
  <c r="D41" i="5"/>
  <c r="A39" i="5"/>
  <c r="B39" i="5"/>
  <c r="A38" i="5"/>
  <c r="A37" i="5"/>
  <c r="B37" i="5"/>
  <c r="A36" i="5"/>
  <c r="B36" i="5"/>
  <c r="A35" i="5"/>
  <c r="B35" i="5"/>
  <c r="A34" i="5"/>
  <c r="A33" i="5"/>
  <c r="B33" i="5"/>
  <c r="C31" i="5"/>
  <c r="C32" i="5"/>
  <c r="A32" i="5"/>
  <c r="B32" i="5"/>
  <c r="A31" i="5"/>
  <c r="E31" i="5"/>
  <c r="F31" i="5"/>
  <c r="B31" i="5"/>
  <c r="B30" i="5"/>
  <c r="C26" i="5"/>
  <c r="A26" i="5"/>
  <c r="B26" i="5"/>
  <c r="C25" i="5"/>
  <c r="A25" i="5"/>
  <c r="B25" i="5"/>
  <c r="C24" i="5"/>
  <c r="A24" i="5"/>
  <c r="B24" i="5"/>
  <c r="C23" i="5"/>
  <c r="A23" i="5"/>
  <c r="B23" i="5"/>
  <c r="C22" i="5"/>
  <c r="A22" i="5"/>
  <c r="B22" i="5"/>
  <c r="C21" i="5"/>
  <c r="A21" i="5"/>
  <c r="B21" i="5"/>
  <c r="C20" i="5"/>
  <c r="A20" i="5"/>
  <c r="B20" i="5"/>
  <c r="C19" i="5"/>
  <c r="A19" i="5"/>
  <c r="B19" i="5"/>
  <c r="C18" i="5"/>
  <c r="A18" i="5"/>
  <c r="B18" i="5"/>
  <c r="C17" i="5"/>
  <c r="A17" i="5"/>
  <c r="B17" i="5"/>
  <c r="C16" i="5"/>
  <c r="A16" i="5"/>
  <c r="B16" i="5"/>
  <c r="C15" i="5"/>
  <c r="A15" i="5"/>
  <c r="B15" i="5"/>
  <c r="C14" i="5"/>
  <c r="A14" i="5"/>
  <c r="B14" i="5"/>
  <c r="B13" i="5"/>
  <c r="C12" i="5"/>
  <c r="A12" i="5"/>
  <c r="B12" i="5"/>
  <c r="C11" i="5"/>
  <c r="C10" i="5"/>
  <c r="C9" i="5"/>
  <c r="C8" i="5"/>
  <c r="C7" i="5"/>
  <c r="C6" i="5"/>
  <c r="C5" i="5"/>
  <c r="C39" i="3"/>
  <c r="A39" i="3"/>
  <c r="B39" i="3"/>
  <c r="C38" i="3"/>
  <c r="A38" i="3"/>
  <c r="C37" i="3"/>
  <c r="A37" i="3"/>
  <c r="B37" i="3"/>
  <c r="C36" i="3"/>
  <c r="A36" i="3"/>
  <c r="B36" i="3"/>
  <c r="C35" i="3"/>
  <c r="A35" i="3"/>
  <c r="B35" i="3"/>
  <c r="C34" i="3"/>
  <c r="A34" i="3"/>
  <c r="B34" i="3"/>
  <c r="C33" i="3"/>
  <c r="A33" i="3"/>
  <c r="B33" i="3"/>
  <c r="C32" i="3"/>
  <c r="A32" i="3"/>
  <c r="B32" i="3"/>
  <c r="C31" i="3"/>
  <c r="A31" i="3"/>
  <c r="B31" i="3"/>
  <c r="D30" i="3"/>
  <c r="D41" i="3"/>
  <c r="B30" i="3"/>
  <c r="C26" i="3"/>
  <c r="A26" i="3"/>
  <c r="B26" i="3"/>
  <c r="C25" i="3"/>
  <c r="A25" i="3"/>
  <c r="B25" i="3"/>
  <c r="C24" i="3"/>
  <c r="A24" i="3"/>
  <c r="B24" i="3"/>
  <c r="C23" i="3"/>
  <c r="A23" i="3"/>
  <c r="B23" i="3"/>
  <c r="C22" i="3"/>
  <c r="A22" i="3"/>
  <c r="B22" i="3"/>
  <c r="C21" i="3"/>
  <c r="A21" i="3"/>
  <c r="B21" i="3"/>
  <c r="C20" i="3"/>
  <c r="A20" i="3"/>
  <c r="B20" i="3"/>
  <c r="C19" i="3"/>
  <c r="A19" i="3"/>
  <c r="B19" i="3"/>
  <c r="C18" i="3"/>
  <c r="A18" i="3"/>
  <c r="B18" i="3"/>
  <c r="C17" i="3"/>
  <c r="A17" i="3"/>
  <c r="B17" i="3"/>
  <c r="C16" i="3"/>
  <c r="A16" i="3"/>
  <c r="B16" i="3"/>
  <c r="C15" i="3"/>
  <c r="A15" i="3"/>
  <c r="B15" i="3"/>
  <c r="C14" i="3"/>
  <c r="A14" i="3"/>
  <c r="B14" i="3"/>
  <c r="B13" i="3"/>
  <c r="C12" i="3"/>
  <c r="A12" i="3"/>
  <c r="B12" i="3"/>
  <c r="C11" i="3"/>
  <c r="A11" i="3"/>
  <c r="C10" i="3"/>
  <c r="C9" i="3"/>
  <c r="C8" i="3"/>
  <c r="C7" i="3"/>
  <c r="C6" i="3"/>
  <c r="C5" i="3"/>
  <c r="D41" i="14"/>
  <c r="A39" i="14"/>
  <c r="B39" i="14"/>
  <c r="A38" i="14"/>
  <c r="B38" i="14"/>
  <c r="A37" i="14"/>
  <c r="B37" i="14"/>
  <c r="A36" i="14"/>
  <c r="B36" i="14"/>
  <c r="A35" i="14"/>
  <c r="B35" i="14"/>
  <c r="A34" i="14"/>
  <c r="B34" i="14"/>
  <c r="A33" i="14"/>
  <c r="B33" i="14"/>
  <c r="C31" i="14"/>
  <c r="C32" i="14"/>
  <c r="A32" i="14"/>
  <c r="B32" i="14"/>
  <c r="A31" i="14"/>
  <c r="E31" i="14"/>
  <c r="F31" i="14"/>
  <c r="B30" i="14"/>
  <c r="C26" i="14"/>
  <c r="A26" i="14"/>
  <c r="B26" i="14"/>
  <c r="C25" i="14"/>
  <c r="A25" i="14"/>
  <c r="B25" i="14"/>
  <c r="C24" i="14"/>
  <c r="A24" i="14"/>
  <c r="B24" i="14"/>
  <c r="C23" i="14"/>
  <c r="A23" i="14"/>
  <c r="B23" i="14"/>
  <c r="C22" i="14"/>
  <c r="A22" i="14"/>
  <c r="B22" i="14"/>
  <c r="C21" i="14"/>
  <c r="A21" i="14"/>
  <c r="B21" i="14"/>
  <c r="C20" i="14"/>
  <c r="A20" i="14"/>
  <c r="B20" i="14"/>
  <c r="C19" i="14"/>
  <c r="A19" i="14"/>
  <c r="B19" i="14"/>
  <c r="C18" i="14"/>
  <c r="A18" i="14"/>
  <c r="B18" i="14"/>
  <c r="C17" i="14"/>
  <c r="A17" i="14"/>
  <c r="B17" i="14"/>
  <c r="C16" i="14"/>
  <c r="A16" i="14"/>
  <c r="B16" i="14"/>
  <c r="C15" i="14"/>
  <c r="A15" i="14"/>
  <c r="B15" i="14"/>
  <c r="C14" i="14"/>
  <c r="A14" i="14"/>
  <c r="B14" i="14"/>
  <c r="B13" i="14"/>
  <c r="C12" i="14"/>
  <c r="A12" i="14"/>
  <c r="B12" i="14"/>
  <c r="C11" i="14"/>
  <c r="C10" i="14"/>
  <c r="C9" i="14"/>
  <c r="C8" i="14"/>
  <c r="C7" i="14"/>
  <c r="C6" i="14"/>
  <c r="C5" i="14"/>
  <c r="A39" i="13"/>
  <c r="B39" i="13"/>
  <c r="A38" i="13"/>
  <c r="B38" i="13"/>
  <c r="A37" i="13"/>
  <c r="B37" i="13"/>
  <c r="A36" i="13"/>
  <c r="B36" i="13"/>
  <c r="A35" i="13"/>
  <c r="B35" i="13"/>
  <c r="A34" i="13"/>
  <c r="B34" i="13"/>
  <c r="A31" i="13"/>
  <c r="C31" i="13"/>
  <c r="A32" i="13"/>
  <c r="C32" i="13"/>
  <c r="A33" i="13"/>
  <c r="C33" i="13"/>
  <c r="E34" i="13"/>
  <c r="C34" i="13"/>
  <c r="F34" i="13"/>
  <c r="B33" i="13"/>
  <c r="C35" i="13"/>
  <c r="C36" i="13"/>
  <c r="C37" i="13"/>
  <c r="C38" i="13"/>
  <c r="C39" i="13"/>
  <c r="B32" i="13"/>
  <c r="C41" i="13"/>
  <c r="E37" i="13"/>
  <c r="F37" i="13"/>
  <c r="D30" i="13"/>
  <c r="D41" i="13"/>
  <c r="B30" i="13"/>
  <c r="C26" i="13"/>
  <c r="A26" i="13"/>
  <c r="B26" i="13"/>
  <c r="C25" i="13"/>
  <c r="A25" i="13"/>
  <c r="B25" i="13"/>
  <c r="C24" i="13"/>
  <c r="A24" i="13"/>
  <c r="B24" i="13"/>
  <c r="C23" i="13"/>
  <c r="A23" i="13"/>
  <c r="B23" i="13"/>
  <c r="C22" i="13"/>
  <c r="A22" i="13"/>
  <c r="B22" i="13"/>
  <c r="C21" i="13"/>
  <c r="A21" i="13"/>
  <c r="B21" i="13"/>
  <c r="C20" i="13"/>
  <c r="A20" i="13"/>
  <c r="B20" i="13"/>
  <c r="C19" i="13"/>
  <c r="A19" i="13"/>
  <c r="B19" i="13"/>
  <c r="C18" i="13"/>
  <c r="A18" i="13"/>
  <c r="B18" i="13"/>
  <c r="C17" i="13"/>
  <c r="A17" i="13"/>
  <c r="B17" i="13"/>
  <c r="C16" i="13"/>
  <c r="A16" i="13"/>
  <c r="B16" i="13"/>
  <c r="C15" i="13"/>
  <c r="A15" i="13"/>
  <c r="B15" i="13"/>
  <c r="C14" i="13"/>
  <c r="A14" i="13"/>
  <c r="B14" i="13"/>
  <c r="B13" i="13"/>
  <c r="C12" i="13"/>
  <c r="C11" i="13"/>
  <c r="C10" i="13"/>
  <c r="C9" i="13"/>
  <c r="C8" i="13"/>
  <c r="C7" i="13"/>
  <c r="C6" i="13"/>
  <c r="C5" i="13"/>
  <c r="A12" i="13"/>
  <c r="B12" i="13"/>
  <c r="A11" i="13"/>
  <c r="B11" i="13"/>
  <c r="D41" i="12"/>
  <c r="A39" i="12"/>
  <c r="B39" i="12"/>
  <c r="A38" i="12"/>
  <c r="B38" i="12"/>
  <c r="A37" i="12"/>
  <c r="B37" i="12"/>
  <c r="A36" i="12"/>
  <c r="B36" i="12"/>
  <c r="A35" i="12"/>
  <c r="B35" i="12"/>
  <c r="A34" i="12"/>
  <c r="B34" i="12"/>
  <c r="A33" i="12"/>
  <c r="B33" i="12"/>
  <c r="A32" i="12"/>
  <c r="B32" i="12"/>
  <c r="C31" i="12"/>
  <c r="C32" i="12"/>
  <c r="A31" i="12"/>
  <c r="B31" i="12"/>
  <c r="B30" i="12"/>
  <c r="C26" i="12"/>
  <c r="A26" i="12"/>
  <c r="B26" i="12"/>
  <c r="C25" i="12"/>
  <c r="A25" i="12"/>
  <c r="B25" i="12"/>
  <c r="C24" i="12"/>
  <c r="A24" i="12"/>
  <c r="B24" i="12"/>
  <c r="C23" i="12"/>
  <c r="A23" i="12"/>
  <c r="B23" i="12"/>
  <c r="C22" i="12"/>
  <c r="A22" i="12"/>
  <c r="B22" i="12"/>
  <c r="C21" i="12"/>
  <c r="A21" i="12"/>
  <c r="B21" i="12"/>
  <c r="C20" i="12"/>
  <c r="A20" i="12"/>
  <c r="B20" i="12"/>
  <c r="C19" i="12"/>
  <c r="A19" i="12"/>
  <c r="B19" i="12"/>
  <c r="C18" i="12"/>
  <c r="A18" i="12"/>
  <c r="B18" i="12"/>
  <c r="C17" i="12"/>
  <c r="A17" i="12"/>
  <c r="B17" i="12"/>
  <c r="C16" i="12"/>
  <c r="A16" i="12"/>
  <c r="B16" i="12"/>
  <c r="C15" i="12"/>
  <c r="A15" i="12"/>
  <c r="B15" i="12"/>
  <c r="C14" i="12"/>
  <c r="A14" i="12"/>
  <c r="B14" i="12"/>
  <c r="B13" i="12"/>
  <c r="C12" i="12"/>
  <c r="C11" i="12"/>
  <c r="C10" i="12"/>
  <c r="C9" i="12"/>
  <c r="C8" i="12"/>
  <c r="C7" i="12"/>
  <c r="C6" i="12"/>
  <c r="C5" i="12"/>
  <c r="A12" i="12"/>
  <c r="B12" i="12"/>
  <c r="A11" i="12"/>
  <c r="B11" i="12"/>
  <c r="A39" i="9"/>
  <c r="B39" i="9"/>
  <c r="A38" i="9"/>
  <c r="B38" i="9"/>
  <c r="A37" i="9"/>
  <c r="B37" i="9"/>
  <c r="A36" i="9"/>
  <c r="B36" i="9"/>
  <c r="A35" i="9"/>
  <c r="B35" i="9"/>
  <c r="A34" i="9"/>
  <c r="B34" i="9"/>
  <c r="A33" i="9"/>
  <c r="B33" i="9"/>
  <c r="A32" i="9"/>
  <c r="B32" i="9"/>
  <c r="C31" i="9"/>
  <c r="C32" i="9"/>
  <c r="A31" i="9"/>
  <c r="B31" i="9"/>
  <c r="D30" i="9"/>
  <c r="D41" i="9"/>
  <c r="B30" i="9"/>
  <c r="C26" i="9"/>
  <c r="A26" i="9"/>
  <c r="B26" i="9"/>
  <c r="C25" i="9"/>
  <c r="A25" i="9"/>
  <c r="B25" i="9"/>
  <c r="C24" i="9"/>
  <c r="A24" i="9"/>
  <c r="B24" i="9"/>
  <c r="C23" i="9"/>
  <c r="A23" i="9"/>
  <c r="B23" i="9"/>
  <c r="C22" i="9"/>
  <c r="A22" i="9"/>
  <c r="B22" i="9"/>
  <c r="C21" i="9"/>
  <c r="A21" i="9"/>
  <c r="B21" i="9"/>
  <c r="C20" i="9"/>
  <c r="A20" i="9"/>
  <c r="B20" i="9"/>
  <c r="C19" i="9"/>
  <c r="A19" i="9"/>
  <c r="B19" i="9"/>
  <c r="C18" i="9"/>
  <c r="A18" i="9"/>
  <c r="B18" i="9"/>
  <c r="C17" i="9"/>
  <c r="A17" i="9"/>
  <c r="B17" i="9"/>
  <c r="C16" i="9"/>
  <c r="A16" i="9"/>
  <c r="B16" i="9"/>
  <c r="C15" i="9"/>
  <c r="A15" i="9"/>
  <c r="B15" i="9"/>
  <c r="C14" i="9"/>
  <c r="A14" i="9"/>
  <c r="B14" i="9"/>
  <c r="B13" i="9"/>
  <c r="C12" i="9"/>
  <c r="C11" i="9"/>
  <c r="C10" i="9"/>
  <c r="A12" i="9"/>
  <c r="B12" i="9"/>
  <c r="A11" i="9"/>
  <c r="B11" i="9"/>
  <c r="A10" i="9"/>
  <c r="C9" i="9"/>
  <c r="C8" i="9"/>
  <c r="C7" i="9"/>
  <c r="C6" i="9"/>
  <c r="C5" i="9"/>
  <c r="A39" i="6"/>
  <c r="B39" i="6"/>
  <c r="A38" i="6"/>
  <c r="B38" i="6"/>
  <c r="A37" i="6"/>
  <c r="B37" i="6"/>
  <c r="A36" i="6"/>
  <c r="B36" i="6"/>
  <c r="A35" i="6"/>
  <c r="B35" i="6"/>
  <c r="A34" i="6"/>
  <c r="A31" i="6"/>
  <c r="C31" i="6"/>
  <c r="A32" i="6"/>
  <c r="C32" i="6"/>
  <c r="A33" i="6"/>
  <c r="C33" i="6"/>
  <c r="E34" i="6"/>
  <c r="C34" i="6"/>
  <c r="F34" i="6"/>
  <c r="B33" i="6"/>
  <c r="E33" i="6"/>
  <c r="F33" i="6"/>
  <c r="C35" i="6"/>
  <c r="C36" i="6"/>
  <c r="C37" i="6"/>
  <c r="C38" i="6"/>
  <c r="C39" i="6"/>
  <c r="B32" i="6"/>
  <c r="E32" i="6"/>
  <c r="F32" i="6"/>
  <c r="E31" i="6"/>
  <c r="F31" i="6"/>
  <c r="C41" i="6"/>
  <c r="B6" i="1"/>
  <c r="B31" i="6"/>
  <c r="D30" i="6"/>
  <c r="D41" i="6"/>
  <c r="C6" i="1"/>
  <c r="B30" i="6"/>
  <c r="C26" i="6"/>
  <c r="A26" i="6"/>
  <c r="B26" i="6"/>
  <c r="C25" i="6"/>
  <c r="A25" i="6"/>
  <c r="B25" i="6"/>
  <c r="C24" i="6"/>
  <c r="A24" i="6"/>
  <c r="B24" i="6"/>
  <c r="C23" i="6"/>
  <c r="A23" i="6"/>
  <c r="B23" i="6"/>
  <c r="C22" i="6"/>
  <c r="A22" i="6"/>
  <c r="B22" i="6"/>
  <c r="C21" i="6"/>
  <c r="A21" i="6"/>
  <c r="B21" i="6"/>
  <c r="C20" i="6"/>
  <c r="A20" i="6"/>
  <c r="B20" i="6"/>
  <c r="C19" i="6"/>
  <c r="A19" i="6"/>
  <c r="B19" i="6"/>
  <c r="C18" i="6"/>
  <c r="A18" i="6"/>
  <c r="B18" i="6"/>
  <c r="C17" i="6"/>
  <c r="A17" i="6"/>
  <c r="B17" i="6"/>
  <c r="C16" i="6"/>
  <c r="A16" i="6"/>
  <c r="B16" i="6"/>
  <c r="C15" i="6"/>
  <c r="A15" i="6"/>
  <c r="B15" i="6"/>
  <c r="C14" i="6"/>
  <c r="A14" i="6"/>
  <c r="B14" i="6"/>
  <c r="B13" i="6"/>
  <c r="C12" i="6"/>
  <c r="A12" i="6"/>
  <c r="B12" i="6"/>
  <c r="C11" i="6"/>
  <c r="C10" i="6"/>
  <c r="C9" i="6"/>
  <c r="C8" i="6"/>
  <c r="C7" i="6"/>
  <c r="C6" i="6"/>
  <c r="C5" i="6"/>
  <c r="D41" i="4"/>
  <c r="A39" i="4"/>
  <c r="A31" i="4"/>
  <c r="C31" i="4"/>
  <c r="A32" i="4"/>
  <c r="C32" i="4"/>
  <c r="A33" i="4"/>
  <c r="C33" i="4"/>
  <c r="A34" i="4"/>
  <c r="C34" i="4"/>
  <c r="A35" i="4"/>
  <c r="C35" i="4"/>
  <c r="A36" i="4"/>
  <c r="C36" i="4"/>
  <c r="A37" i="4"/>
  <c r="C37" i="4"/>
  <c r="A38" i="4"/>
  <c r="C38" i="4"/>
  <c r="E39" i="4"/>
  <c r="C39" i="4"/>
  <c r="F39" i="4"/>
  <c r="B38" i="4"/>
  <c r="B37" i="4"/>
  <c r="E37" i="4"/>
  <c r="F37" i="4"/>
  <c r="B36" i="4"/>
  <c r="B34" i="4"/>
  <c r="E34" i="4"/>
  <c r="F34" i="4"/>
  <c r="B33" i="4"/>
  <c r="E33" i="4"/>
  <c r="F33" i="4"/>
  <c r="B32" i="4"/>
  <c r="C41" i="4"/>
  <c r="B4" i="1"/>
  <c r="E31" i="4"/>
  <c r="F31" i="4"/>
  <c r="B30" i="4"/>
  <c r="C26" i="4"/>
  <c r="A26" i="4"/>
  <c r="B26" i="4"/>
  <c r="C25" i="4"/>
  <c r="A25" i="4"/>
  <c r="B25" i="4"/>
  <c r="C24" i="4"/>
  <c r="A24" i="4"/>
  <c r="B24" i="4"/>
  <c r="C23" i="4"/>
  <c r="A23" i="4"/>
  <c r="B23" i="4"/>
  <c r="C22" i="4"/>
  <c r="A22" i="4"/>
  <c r="B22" i="4"/>
  <c r="C21" i="4"/>
  <c r="A21" i="4"/>
  <c r="B21" i="4"/>
  <c r="C20" i="4"/>
  <c r="A20" i="4"/>
  <c r="B20" i="4"/>
  <c r="C19" i="4"/>
  <c r="A19" i="4"/>
  <c r="B19" i="4"/>
  <c r="C18" i="4"/>
  <c r="A18" i="4"/>
  <c r="B18" i="4"/>
  <c r="C17" i="4"/>
  <c r="A17" i="4"/>
  <c r="B17" i="4"/>
  <c r="C16" i="4"/>
  <c r="A16" i="4"/>
  <c r="B16" i="4"/>
  <c r="C15" i="4"/>
  <c r="A15" i="4"/>
  <c r="B15" i="4"/>
  <c r="C14" i="4"/>
  <c r="A14" i="4"/>
  <c r="B14" i="4"/>
  <c r="B13" i="4"/>
  <c r="C12" i="4"/>
  <c r="A12" i="4"/>
  <c r="B12" i="4"/>
  <c r="C11" i="4"/>
  <c r="C10" i="4"/>
  <c r="C9" i="4"/>
  <c r="C8" i="4"/>
  <c r="C7" i="4"/>
  <c r="C6" i="4"/>
  <c r="C5" i="4"/>
  <c r="A39" i="8"/>
  <c r="A38" i="8"/>
  <c r="B38" i="8"/>
  <c r="A31" i="8"/>
  <c r="C31" i="8"/>
  <c r="A32" i="8"/>
  <c r="C32" i="8"/>
  <c r="A33" i="8"/>
  <c r="C33" i="8"/>
  <c r="A34" i="8"/>
  <c r="C34" i="8"/>
  <c r="A35" i="8"/>
  <c r="C35" i="8"/>
  <c r="A36" i="8"/>
  <c r="C36" i="8"/>
  <c r="A37" i="8"/>
  <c r="C37" i="8"/>
  <c r="E38" i="8"/>
  <c r="C38" i="8"/>
  <c r="F38" i="8"/>
  <c r="B37" i="8"/>
  <c r="B36" i="8"/>
  <c r="B34" i="8"/>
  <c r="E34" i="8"/>
  <c r="C39" i="8"/>
  <c r="B33" i="8"/>
  <c r="E33" i="8"/>
  <c r="F33" i="8"/>
  <c r="E32" i="8"/>
  <c r="F32" i="8"/>
  <c r="B32" i="8"/>
  <c r="B31" i="8"/>
  <c r="E31" i="8"/>
  <c r="F31" i="8"/>
  <c r="D30" i="8"/>
  <c r="B30" i="8"/>
  <c r="C26" i="8"/>
  <c r="A26" i="8"/>
  <c r="B26" i="8"/>
  <c r="C25" i="8"/>
  <c r="A25" i="8"/>
  <c r="B25" i="8"/>
  <c r="C24" i="8"/>
  <c r="A24" i="8"/>
  <c r="B24" i="8"/>
  <c r="C23" i="8"/>
  <c r="A23" i="8"/>
  <c r="B23" i="8"/>
  <c r="C22" i="8"/>
  <c r="A22" i="8"/>
  <c r="B22" i="8"/>
  <c r="C21" i="8"/>
  <c r="A21" i="8"/>
  <c r="B21" i="8"/>
  <c r="C20" i="8"/>
  <c r="A20" i="8"/>
  <c r="B20" i="8"/>
  <c r="C19" i="8"/>
  <c r="A19" i="8"/>
  <c r="B19" i="8"/>
  <c r="C18" i="8"/>
  <c r="A18" i="8"/>
  <c r="B18" i="8"/>
  <c r="C17" i="8"/>
  <c r="A17" i="8"/>
  <c r="B17" i="8"/>
  <c r="C16" i="8"/>
  <c r="A16" i="8"/>
  <c r="B16" i="8"/>
  <c r="C15" i="8"/>
  <c r="A15" i="8"/>
  <c r="B15" i="8"/>
  <c r="C14" i="8"/>
  <c r="A14" i="8"/>
  <c r="B14" i="8"/>
  <c r="B13" i="8"/>
  <c r="C12" i="8"/>
  <c r="C11" i="8"/>
  <c r="C10" i="8"/>
  <c r="C9" i="8"/>
  <c r="C8" i="8"/>
  <c r="C7" i="8"/>
  <c r="C6" i="8"/>
  <c r="C5" i="8"/>
  <c r="A12" i="8"/>
  <c r="B12" i="8"/>
  <c r="A11" i="8"/>
  <c r="B11" i="8"/>
  <c r="A10" i="8"/>
  <c r="B10" i="8"/>
  <c r="C16" i="1"/>
  <c r="C15" i="1"/>
  <c r="C14" i="1"/>
  <c r="C13" i="1"/>
  <c r="B13" i="1"/>
  <c r="C12" i="1"/>
  <c r="C11" i="1"/>
  <c r="C9" i="1"/>
  <c r="C5" i="1"/>
  <c r="C4" i="1"/>
  <c r="C3" i="1"/>
  <c r="C2" i="1"/>
  <c r="A11" i="20"/>
  <c r="E32" i="20"/>
  <c r="F32" i="20"/>
  <c r="C33" i="20"/>
  <c r="C34" i="20"/>
  <c r="C35" i="20"/>
  <c r="C36" i="20"/>
  <c r="C37" i="20"/>
  <c r="C38" i="20"/>
  <c r="C39" i="20"/>
  <c r="B34" i="20"/>
  <c r="B38" i="20"/>
  <c r="E39" i="20"/>
  <c r="F39" i="20"/>
  <c r="B31" i="20"/>
  <c r="E33" i="20"/>
  <c r="F31" i="19"/>
  <c r="C33" i="21"/>
  <c r="C34" i="21"/>
  <c r="C35" i="21"/>
  <c r="C36" i="21"/>
  <c r="E37" i="21"/>
  <c r="C37" i="21"/>
  <c r="F37" i="21"/>
  <c r="E38" i="21"/>
  <c r="C38" i="21"/>
  <c r="F38" i="21"/>
  <c r="E35" i="21"/>
  <c r="F35" i="21"/>
  <c r="A11" i="21"/>
  <c r="E32" i="21"/>
  <c r="F32" i="21"/>
  <c r="C39" i="21"/>
  <c r="B34" i="21"/>
  <c r="B38" i="21"/>
  <c r="B31" i="21"/>
  <c r="E33" i="21"/>
  <c r="F33" i="21"/>
  <c r="C41" i="19"/>
  <c r="E33" i="19"/>
  <c r="F33" i="19"/>
  <c r="E37" i="19"/>
  <c r="F37" i="19"/>
  <c r="E34" i="19"/>
  <c r="F34" i="19"/>
  <c r="B12" i="19"/>
  <c r="B37" i="19"/>
  <c r="E38" i="19"/>
  <c r="F38" i="19"/>
  <c r="B33" i="19"/>
  <c r="A10" i="19"/>
  <c r="B31" i="19"/>
  <c r="E32" i="19"/>
  <c r="F32" i="19"/>
  <c r="B34" i="19"/>
  <c r="E36" i="19"/>
  <c r="F36" i="19"/>
  <c r="B38" i="19"/>
  <c r="E35" i="19"/>
  <c r="F35" i="19"/>
  <c r="E39" i="19"/>
  <c r="F39" i="19"/>
  <c r="D41" i="19"/>
  <c r="C32" i="18"/>
  <c r="C33" i="18"/>
  <c r="C34" i="18"/>
  <c r="C35" i="18"/>
  <c r="C36" i="18"/>
  <c r="C37" i="18"/>
  <c r="C38" i="18"/>
  <c r="C39" i="18"/>
  <c r="E31" i="18"/>
  <c r="F31" i="18"/>
  <c r="B33" i="18"/>
  <c r="E34" i="18"/>
  <c r="F34" i="18"/>
  <c r="A11" i="18"/>
  <c r="E32" i="18"/>
  <c r="F32" i="18"/>
  <c r="B34" i="18"/>
  <c r="B38" i="18"/>
  <c r="C41" i="8"/>
  <c r="B8" i="1"/>
  <c r="F34" i="8"/>
  <c r="E37" i="8"/>
  <c r="F37" i="8"/>
  <c r="E39" i="8"/>
  <c r="F39" i="8"/>
  <c r="E35" i="4"/>
  <c r="F35" i="4"/>
  <c r="E35" i="8"/>
  <c r="F35" i="8"/>
  <c r="E38" i="4"/>
  <c r="F38" i="4"/>
  <c r="E36" i="8"/>
  <c r="F36" i="8"/>
  <c r="E32" i="4"/>
  <c r="F32" i="4"/>
  <c r="E36" i="4"/>
  <c r="F36" i="4"/>
  <c r="E35" i="6"/>
  <c r="F35" i="6"/>
  <c r="E39" i="6"/>
  <c r="F39" i="6"/>
  <c r="B10" i="9"/>
  <c r="A9" i="9"/>
  <c r="C33" i="9"/>
  <c r="C34" i="9"/>
  <c r="C35" i="9"/>
  <c r="C36" i="9"/>
  <c r="C37" i="9"/>
  <c r="C38" i="9"/>
  <c r="C39" i="9"/>
  <c r="A9" i="8"/>
  <c r="B35" i="8"/>
  <c r="B39" i="8"/>
  <c r="A11" i="4"/>
  <c r="B31" i="4"/>
  <c r="B35" i="4"/>
  <c r="B39" i="4"/>
  <c r="A11" i="6"/>
  <c r="B34" i="6"/>
  <c r="D31" i="8"/>
  <c r="D41" i="8"/>
  <c r="C8" i="1"/>
  <c r="E36" i="6"/>
  <c r="F36" i="6"/>
  <c r="E37" i="6"/>
  <c r="F37" i="6"/>
  <c r="C33" i="12"/>
  <c r="C34" i="12"/>
  <c r="C35" i="12"/>
  <c r="C36" i="12"/>
  <c r="C37" i="12"/>
  <c r="C38" i="12"/>
  <c r="C39" i="12"/>
  <c r="E38" i="13"/>
  <c r="F38" i="13"/>
  <c r="E38" i="6"/>
  <c r="F38" i="6"/>
  <c r="E39" i="9"/>
  <c r="F39" i="9"/>
  <c r="E31" i="9"/>
  <c r="F31" i="9"/>
  <c r="E31" i="12"/>
  <c r="F31" i="12"/>
  <c r="E31" i="3"/>
  <c r="F31" i="3"/>
  <c r="E32" i="3"/>
  <c r="F32" i="3"/>
  <c r="E34" i="3"/>
  <c r="F34" i="3"/>
  <c r="E39" i="3"/>
  <c r="F39" i="3"/>
  <c r="E32" i="9"/>
  <c r="F32" i="9"/>
  <c r="E32" i="12"/>
  <c r="F32" i="12"/>
  <c r="E36" i="12"/>
  <c r="F36" i="12"/>
  <c r="E31" i="13"/>
  <c r="F31" i="13"/>
  <c r="E35" i="13"/>
  <c r="F35" i="13"/>
  <c r="E39" i="13"/>
  <c r="F39" i="13"/>
  <c r="C33" i="14"/>
  <c r="C34" i="14"/>
  <c r="E35" i="14"/>
  <c r="C35" i="14"/>
  <c r="F35" i="14"/>
  <c r="B11" i="3"/>
  <c r="A10" i="3"/>
  <c r="E33" i="3"/>
  <c r="F33" i="3"/>
  <c r="C33" i="5"/>
  <c r="E34" i="5"/>
  <c r="C34" i="5"/>
  <c r="F34" i="5"/>
  <c r="E33" i="9"/>
  <c r="E37" i="9"/>
  <c r="F37" i="9"/>
  <c r="E33" i="12"/>
  <c r="F33" i="12"/>
  <c r="E32" i="13"/>
  <c r="F32" i="13"/>
  <c r="E36" i="13"/>
  <c r="F36" i="13"/>
  <c r="C36" i="14"/>
  <c r="C37" i="14"/>
  <c r="E38" i="14"/>
  <c r="C38" i="14"/>
  <c r="F38" i="14"/>
  <c r="E32" i="14"/>
  <c r="F32" i="14"/>
  <c r="C39" i="14"/>
  <c r="E35" i="3"/>
  <c r="F35" i="3"/>
  <c r="E36" i="3"/>
  <c r="F36" i="3"/>
  <c r="E38" i="3"/>
  <c r="F38" i="3"/>
  <c r="C35" i="5"/>
  <c r="C36" i="5"/>
  <c r="C37" i="5"/>
  <c r="C38" i="5"/>
  <c r="E39" i="5"/>
  <c r="C39" i="5"/>
  <c r="F39" i="5"/>
  <c r="E35" i="5"/>
  <c r="F35" i="5"/>
  <c r="B11" i="7"/>
  <c r="A10" i="7"/>
  <c r="E34" i="7"/>
  <c r="C34" i="7"/>
  <c r="F34" i="7"/>
  <c r="E34" i="9"/>
  <c r="F34" i="9"/>
  <c r="A10" i="12"/>
  <c r="E34" i="12"/>
  <c r="F34" i="12"/>
  <c r="A10" i="13"/>
  <c r="B31" i="13"/>
  <c r="E33" i="13"/>
  <c r="F33" i="13"/>
  <c r="A11" i="14"/>
  <c r="B31" i="14"/>
  <c r="E33" i="14"/>
  <c r="F33" i="14"/>
  <c r="E37" i="14"/>
  <c r="F37" i="14"/>
  <c r="E39" i="14"/>
  <c r="F39" i="14"/>
  <c r="C41" i="3"/>
  <c r="B3" i="1"/>
  <c r="E37" i="3"/>
  <c r="F37" i="3"/>
  <c r="B38" i="3"/>
  <c r="E33" i="5"/>
  <c r="F33" i="5"/>
  <c r="E38" i="5"/>
  <c r="F38" i="5"/>
  <c r="C35" i="7"/>
  <c r="C36" i="7"/>
  <c r="C37" i="7"/>
  <c r="C38" i="7"/>
  <c r="C39" i="7"/>
  <c r="E39" i="7"/>
  <c r="F39" i="7"/>
  <c r="E36" i="7"/>
  <c r="F36" i="7"/>
  <c r="F33" i="7"/>
  <c r="C35" i="11"/>
  <c r="C36" i="11"/>
  <c r="C37" i="11"/>
  <c r="C38" i="11"/>
  <c r="C39" i="11"/>
  <c r="C41" i="11"/>
  <c r="B11" i="1"/>
  <c r="E32" i="5"/>
  <c r="F32" i="5"/>
  <c r="B34" i="5"/>
  <c r="E36" i="5"/>
  <c r="F36" i="5"/>
  <c r="B38" i="5"/>
  <c r="B33" i="2"/>
  <c r="E35" i="2"/>
  <c r="F35" i="2"/>
  <c r="B37" i="2"/>
  <c r="E39" i="2"/>
  <c r="F39" i="2"/>
  <c r="C41" i="7"/>
  <c r="B7" i="1"/>
  <c r="E37" i="7"/>
  <c r="F37" i="7"/>
  <c r="B12" i="10"/>
  <c r="A11" i="10"/>
  <c r="E33" i="10"/>
  <c r="F33" i="10"/>
  <c r="E35" i="11"/>
  <c r="F35" i="11"/>
  <c r="C41" i="15"/>
  <c r="B15" i="1"/>
  <c r="E37" i="15"/>
  <c r="F37" i="15"/>
  <c r="E33" i="16"/>
  <c r="F33" i="16"/>
  <c r="E38" i="16"/>
  <c r="F38" i="16"/>
  <c r="B38" i="16"/>
  <c r="E39" i="16"/>
  <c r="F39" i="16"/>
  <c r="B9" i="17"/>
  <c r="A8" i="17"/>
  <c r="A11" i="5"/>
  <c r="A11" i="2"/>
  <c r="B12" i="7"/>
  <c r="D31" i="7"/>
  <c r="D41" i="7"/>
  <c r="C7" i="1"/>
  <c r="B33" i="7"/>
  <c r="B34" i="7"/>
  <c r="B37" i="7"/>
  <c r="B32" i="10"/>
  <c r="E34" i="10"/>
  <c r="F34" i="10"/>
  <c r="E36" i="10"/>
  <c r="F36" i="10"/>
  <c r="E37" i="10"/>
  <c r="F37" i="10"/>
  <c r="E34" i="15"/>
  <c r="F34" i="15"/>
  <c r="E39" i="15"/>
  <c r="F39" i="15"/>
  <c r="B39" i="15"/>
  <c r="B12" i="16"/>
  <c r="A11" i="16"/>
  <c r="F32" i="16"/>
  <c r="C32" i="17"/>
  <c r="E33" i="17"/>
  <c r="B33" i="17"/>
  <c r="C41" i="2"/>
  <c r="B2" i="1"/>
  <c r="E35" i="7"/>
  <c r="F35" i="7"/>
  <c r="E35" i="10"/>
  <c r="F35" i="10"/>
  <c r="E38" i="10"/>
  <c r="F38" i="10"/>
  <c r="C41" i="10"/>
  <c r="B10" i="1"/>
  <c r="E33" i="11"/>
  <c r="F33" i="11"/>
  <c r="E33" i="15"/>
  <c r="F33" i="15"/>
  <c r="E34" i="16"/>
  <c r="F34" i="16"/>
  <c r="B34" i="16"/>
  <c r="E35" i="16"/>
  <c r="F35" i="16"/>
  <c r="E37" i="16"/>
  <c r="F37" i="16"/>
  <c r="E34" i="2"/>
  <c r="F34" i="2"/>
  <c r="E38" i="7"/>
  <c r="F38" i="7"/>
  <c r="D31" i="10"/>
  <c r="D41" i="10"/>
  <c r="C10" i="1"/>
  <c r="E39" i="10"/>
  <c r="F39" i="10"/>
  <c r="B10" i="11"/>
  <c r="A9" i="11"/>
  <c r="F34" i="11"/>
  <c r="E36" i="11"/>
  <c r="F36" i="11"/>
  <c r="B11" i="15"/>
  <c r="A10" i="15"/>
  <c r="E31" i="15"/>
  <c r="F31" i="15"/>
  <c r="B31" i="15"/>
  <c r="E35" i="15"/>
  <c r="F35" i="15"/>
  <c r="B35" i="15"/>
  <c r="E36" i="15"/>
  <c r="F36" i="15"/>
  <c r="E38" i="15"/>
  <c r="F38" i="15"/>
  <c r="C41" i="16"/>
  <c r="B16" i="1"/>
  <c r="E36" i="16"/>
  <c r="F36" i="16"/>
  <c r="F32" i="17"/>
  <c r="B37" i="17"/>
  <c r="E38" i="20"/>
  <c r="F38" i="20"/>
  <c r="E35" i="20"/>
  <c r="F35" i="20"/>
  <c r="F33" i="20"/>
  <c r="E36" i="20"/>
  <c r="F36" i="20"/>
  <c r="B11" i="20"/>
  <c r="A10" i="20"/>
  <c r="E37" i="20"/>
  <c r="F37" i="20"/>
  <c r="C41" i="20"/>
  <c r="E34" i="20"/>
  <c r="F34" i="20"/>
  <c r="E36" i="21"/>
  <c r="F36" i="21"/>
  <c r="B11" i="21"/>
  <c r="A10" i="21"/>
  <c r="E39" i="21"/>
  <c r="F39" i="21"/>
  <c r="C41" i="21"/>
  <c r="E34" i="21"/>
  <c r="F34" i="21"/>
  <c r="B10" i="19"/>
  <c r="A9" i="19"/>
  <c r="E36" i="18"/>
  <c r="F36" i="18"/>
  <c r="E39" i="18"/>
  <c r="F39" i="18"/>
  <c r="E33" i="18"/>
  <c r="F33" i="18"/>
  <c r="E35" i="18"/>
  <c r="F35" i="18"/>
  <c r="E37" i="18"/>
  <c r="F37" i="18"/>
  <c r="E38" i="18"/>
  <c r="F38" i="18"/>
  <c r="C41" i="18"/>
  <c r="B11" i="18"/>
  <c r="A10" i="18"/>
  <c r="C17" i="1"/>
  <c r="B11" i="14"/>
  <c r="A10" i="14"/>
  <c r="E39" i="12"/>
  <c r="F39" i="12"/>
  <c r="B8" i="17"/>
  <c r="A7" i="17"/>
  <c r="B10" i="12"/>
  <c r="A9" i="12"/>
  <c r="B10" i="7"/>
  <c r="A9" i="7"/>
  <c r="C41" i="12"/>
  <c r="B12" i="1"/>
  <c r="E35" i="9"/>
  <c r="F35" i="9"/>
  <c r="C41" i="9"/>
  <c r="B9" i="1"/>
  <c r="B10" i="15"/>
  <c r="A9" i="15"/>
  <c r="B9" i="11"/>
  <c r="A8" i="11"/>
  <c r="B11" i="16"/>
  <c r="A10" i="16"/>
  <c r="B11" i="2"/>
  <c r="A10" i="2"/>
  <c r="E37" i="11"/>
  <c r="F37" i="11"/>
  <c r="C41" i="5"/>
  <c r="B5" i="1"/>
  <c r="F33" i="9"/>
  <c r="B10" i="3"/>
  <c r="A9" i="3"/>
  <c r="E36" i="9"/>
  <c r="F36" i="9"/>
  <c r="C41" i="14"/>
  <c r="B14" i="1"/>
  <c r="E38" i="9"/>
  <c r="F38" i="9"/>
  <c r="E36" i="14"/>
  <c r="F36" i="14"/>
  <c r="B9" i="8"/>
  <c r="A8" i="8"/>
  <c r="B9" i="9"/>
  <c r="A8" i="9"/>
  <c r="C33" i="17"/>
  <c r="E34" i="17"/>
  <c r="E39" i="11"/>
  <c r="F39" i="11"/>
  <c r="B11" i="5"/>
  <c r="A10" i="5"/>
  <c r="B11" i="10"/>
  <c r="A10" i="10"/>
  <c r="E38" i="11"/>
  <c r="F38" i="11"/>
  <c r="B10" i="13"/>
  <c r="A9" i="13"/>
  <c r="E37" i="12"/>
  <c r="F37" i="12"/>
  <c r="E37" i="5"/>
  <c r="F37" i="5"/>
  <c r="E35" i="12"/>
  <c r="F35" i="12"/>
  <c r="E34" i="14"/>
  <c r="F34" i="14"/>
  <c r="B11" i="6"/>
  <c r="A10" i="6"/>
  <c r="B11" i="4"/>
  <c r="A10" i="4"/>
  <c r="E38" i="12"/>
  <c r="F38" i="12"/>
  <c r="B10" i="20"/>
  <c r="A9" i="20"/>
  <c r="B10" i="21"/>
  <c r="A9" i="21"/>
  <c r="B9" i="19"/>
  <c r="A8" i="19"/>
  <c r="B10" i="18"/>
  <c r="A9" i="18"/>
  <c r="B9" i="3"/>
  <c r="A8" i="3"/>
  <c r="B10" i="16"/>
  <c r="A9" i="16"/>
  <c r="B9" i="15"/>
  <c r="A8" i="15"/>
  <c r="B9" i="7"/>
  <c r="A8" i="7"/>
  <c r="B7" i="17"/>
  <c r="A6" i="17"/>
  <c r="A7" i="9"/>
  <c r="B8" i="9"/>
  <c r="B10" i="4"/>
  <c r="A9" i="4"/>
  <c r="B8" i="8"/>
  <c r="A7" i="8"/>
  <c r="B17" i="1"/>
  <c r="D14" i="1"/>
  <c r="B10" i="2"/>
  <c r="A9" i="2"/>
  <c r="B10" i="14"/>
  <c r="A9" i="14"/>
  <c r="B9" i="13"/>
  <c r="A8" i="13"/>
  <c r="A9" i="10"/>
  <c r="B10" i="10"/>
  <c r="B10" i="6"/>
  <c r="A9" i="6"/>
  <c r="B10" i="5"/>
  <c r="A9" i="5"/>
  <c r="C34" i="17"/>
  <c r="E35" i="17"/>
  <c r="A7" i="11"/>
  <c r="B8" i="11"/>
  <c r="D12" i="1"/>
  <c r="B9" i="12"/>
  <c r="A8" i="12"/>
  <c r="F33" i="17"/>
  <c r="B9" i="20"/>
  <c r="A8" i="20"/>
  <c r="B9" i="21"/>
  <c r="A8" i="21"/>
  <c r="B8" i="19"/>
  <c r="A7" i="19"/>
  <c r="A8" i="18"/>
  <c r="B9" i="18"/>
  <c r="A8" i="10"/>
  <c r="B9" i="10"/>
  <c r="B9" i="14"/>
  <c r="A8" i="14"/>
  <c r="B9" i="4"/>
  <c r="A8" i="4"/>
  <c r="B6" i="17"/>
  <c r="A5" i="17"/>
  <c r="B5" i="17"/>
  <c r="A7" i="15"/>
  <c r="B8" i="15"/>
  <c r="B9" i="6"/>
  <c r="A8" i="6"/>
  <c r="A7" i="3"/>
  <c r="B8" i="3"/>
  <c r="B8" i="13"/>
  <c r="A7" i="13"/>
  <c r="D5" i="1"/>
  <c r="C35" i="17"/>
  <c r="D9" i="1"/>
  <c r="B7" i="8"/>
  <c r="A6" i="8"/>
  <c r="B8" i="7"/>
  <c r="A7" i="7"/>
  <c r="B8" i="12"/>
  <c r="A7" i="12"/>
  <c r="B7" i="11"/>
  <c r="A6" i="11"/>
  <c r="D13" i="1"/>
  <c r="D4" i="1"/>
  <c r="D6" i="1"/>
  <c r="D3" i="1"/>
  <c r="D8" i="1"/>
  <c r="D15" i="1"/>
  <c r="D10" i="1"/>
  <c r="D7" i="1"/>
  <c r="D11" i="1"/>
  <c r="D2" i="1"/>
  <c r="A8" i="5"/>
  <c r="B9" i="5"/>
  <c r="D17" i="1"/>
  <c r="B9" i="2"/>
  <c r="A8" i="2"/>
  <c r="A6" i="9"/>
  <c r="B7" i="9"/>
  <c r="B9" i="16"/>
  <c r="A8" i="16"/>
  <c r="F34" i="17"/>
  <c r="B8" i="20"/>
  <c r="A7" i="20"/>
  <c r="B8" i="21"/>
  <c r="A7" i="21"/>
  <c r="B7" i="19"/>
  <c r="A6" i="19"/>
  <c r="B8" i="18"/>
  <c r="A7" i="18"/>
  <c r="B8" i="16"/>
  <c r="A7" i="16"/>
  <c r="B8" i="5"/>
  <c r="A7" i="5"/>
  <c r="B6" i="8"/>
  <c r="A5" i="8"/>
  <c r="B5" i="8"/>
  <c r="B8" i="6"/>
  <c r="A7" i="6"/>
  <c r="B8" i="14"/>
  <c r="A7" i="14"/>
  <c r="C36" i="17"/>
  <c r="E36" i="17"/>
  <c r="E37" i="17"/>
  <c r="F35" i="17"/>
  <c r="B8" i="2"/>
  <c r="A7" i="2"/>
  <c r="B7" i="12"/>
  <c r="A6" i="12"/>
  <c r="B6" i="9"/>
  <c r="A5" i="9"/>
  <c r="B5" i="9"/>
  <c r="B6" i="11"/>
  <c r="A5" i="11"/>
  <c r="B5" i="11"/>
  <c r="B7" i="7"/>
  <c r="A6" i="7"/>
  <c r="B8" i="4"/>
  <c r="A7" i="4"/>
  <c r="B7" i="13"/>
  <c r="A6" i="13"/>
  <c r="B7" i="3"/>
  <c r="A6" i="3"/>
  <c r="B7" i="15"/>
  <c r="A6" i="15"/>
  <c r="B8" i="10"/>
  <c r="A7" i="10"/>
  <c r="B7" i="20"/>
  <c r="A6" i="20"/>
  <c r="B7" i="21"/>
  <c r="A6" i="21"/>
  <c r="B6" i="19"/>
  <c r="A5" i="19"/>
  <c r="B5" i="19"/>
  <c r="B7" i="18"/>
  <c r="A6" i="18"/>
  <c r="B7" i="6"/>
  <c r="A6" i="6"/>
  <c r="B7" i="5"/>
  <c r="A6" i="5"/>
  <c r="B7" i="10"/>
  <c r="A6" i="10"/>
  <c r="B6" i="3"/>
  <c r="A5" i="3"/>
  <c r="B5" i="3"/>
  <c r="B7" i="4"/>
  <c r="A6" i="4"/>
  <c r="B6" i="12"/>
  <c r="A5" i="12"/>
  <c r="B5" i="12"/>
  <c r="C37" i="17"/>
  <c r="E38" i="17"/>
  <c r="F37" i="17"/>
  <c r="B7" i="14"/>
  <c r="A6" i="14"/>
  <c r="B7" i="16"/>
  <c r="A6" i="16"/>
  <c r="B6" i="15"/>
  <c r="A5" i="15"/>
  <c r="B5" i="15"/>
  <c r="B6" i="13"/>
  <c r="A5" i="13"/>
  <c r="B5" i="13"/>
  <c r="B6" i="7"/>
  <c r="A5" i="7"/>
  <c r="B5" i="7"/>
  <c r="B7" i="2"/>
  <c r="A6" i="2"/>
  <c r="F36" i="17"/>
  <c r="B6" i="20"/>
  <c r="A5" i="20"/>
  <c r="B5" i="20"/>
  <c r="B6" i="21"/>
  <c r="A5" i="21"/>
  <c r="B5" i="21"/>
  <c r="B6" i="18"/>
  <c r="A5" i="18"/>
  <c r="B5" i="18"/>
  <c r="A5" i="5"/>
  <c r="B5" i="5"/>
  <c r="B6" i="5"/>
  <c r="B6" i="2"/>
  <c r="A5" i="2"/>
  <c r="B5" i="2"/>
  <c r="C38" i="17"/>
  <c r="F38" i="17"/>
  <c r="B6" i="4"/>
  <c r="A5" i="4"/>
  <c r="B5" i="4"/>
  <c r="B6" i="10"/>
  <c r="A5" i="10"/>
  <c r="B5" i="10"/>
  <c r="B6" i="6"/>
  <c r="A5" i="6"/>
  <c r="B5" i="6"/>
  <c r="B6" i="16"/>
  <c r="A5" i="16"/>
  <c r="B5" i="16"/>
  <c r="B6" i="14"/>
  <c r="A5" i="14"/>
  <c r="B5" i="14"/>
  <c r="E39" i="17"/>
  <c r="C39" i="17"/>
  <c r="F39" i="17"/>
  <c r="C41" i="17"/>
</calcChain>
</file>

<file path=xl/sharedStrings.xml><?xml version="1.0" encoding="utf-8"?>
<sst xmlns="http://schemas.openxmlformats.org/spreadsheetml/2006/main" count="58" uniqueCount="44">
  <si>
    <t>军工</t>
  </si>
  <si>
    <t>50AHA</t>
  </si>
  <si>
    <t>300价值</t>
  </si>
  <si>
    <t>中证500</t>
  </si>
  <si>
    <t>基本面50</t>
  </si>
  <si>
    <t>银行</t>
  </si>
  <si>
    <t>PE 7.99/4.33%</t>
  </si>
  <si>
    <t>PE 7.34/14.84%</t>
  </si>
  <si>
    <t>PE 8.47/23.84%</t>
  </si>
  <si>
    <t>沪深300</t>
  </si>
  <si>
    <t>PB 0.93/2.07%</t>
  </si>
  <si>
    <t>PB 0.88/0.72%</t>
  </si>
  <si>
    <t>PB 1.04/7%</t>
  </si>
  <si>
    <t>证券</t>
  </si>
  <si>
    <t>地产等权</t>
  </si>
  <si>
    <t>基建</t>
  </si>
  <si>
    <t>养老</t>
  </si>
  <si>
    <t>上证50</t>
  </si>
  <si>
    <t>中小板</t>
  </si>
  <si>
    <t>中证红利</t>
  </si>
  <si>
    <t>恒生指数</t>
  </si>
  <si>
    <t>PE 11.38/34.76%</t>
  </si>
  <si>
    <t>PB 1.36/14.88%</t>
  </si>
  <si>
    <t>PE  8.86/18.48%</t>
  </si>
  <si>
    <t>PB 1.09/1.84%</t>
  </si>
  <si>
    <t>PE  26.37/21.12%</t>
  </si>
  <si>
    <t>PB 1.83/10.52%</t>
  </si>
  <si>
    <t>PE 28.28/34%</t>
  </si>
  <si>
    <t>PB 3.51/32%</t>
  </si>
  <si>
    <t>PE 5.89/25.64%</t>
  </si>
  <si>
    <t>PB 0.73/1.03%</t>
  </si>
  <si>
    <t>PE 26.14/57.03%</t>
  </si>
  <si>
    <t>PB 1.69/32.21%</t>
  </si>
  <si>
    <t>PE 56.7/12.41%</t>
  </si>
  <si>
    <t>PB 2.59/23.39%</t>
  </si>
  <si>
    <t xml:space="preserve"> </t>
  </si>
  <si>
    <t>PE 7.06/1.4%</t>
  </si>
  <si>
    <t>PB 1.36/2.71%</t>
  </si>
  <si>
    <t>PE  7.78/2.05%</t>
  </si>
  <si>
    <t>PB 0.77/1.56%</t>
  </si>
  <si>
    <t>PE  18.56/5.86%</t>
  </si>
  <si>
    <t>PB 2.98/47.45%</t>
  </si>
  <si>
    <t>PE  6.65/11.28%</t>
  </si>
  <si>
    <t>PB 0.76/0.08%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</si>
</sst>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￥&quot;#,##0.00;&quot;￥&quot;\-#,##0.00"/>
    <numFmt numFmtId="177" formatCode="0.00_ "/>
    <numFmt numFmtId="178" formatCode="0.000_ "/>
  </numFmts>
  <fonts count="10">
    <font>
      <sz val="12"/>
      <name val="宋体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000000"/>
      <name val="宋体"/>
      <family val="3"/>
      <charset val="134"/>
      <scheme val="major"/>
    </font>
    <font>
      <strike/>
      <sz val="12"/>
      <color rgb="FF000000"/>
      <name val="宋体"/>
      <family val="3"/>
      <charset val="134"/>
    </font>
    <font>
      <sz val="12"/>
      <color rgb="FF92D050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top"/>
      <protection locked="0"/>
    </xf>
  </cellStyleXfs>
  <cellXfs count="29">
    <xf numFmtId="0" fontId="0" fillId="0" borderId="0" xfId="0">
      <alignment vertical="center"/>
    </xf>
    <xf numFmtId="0" fontId="1" fillId="0" borderId="0" xfId="0" applyFont="1" applyFill="1">
      <alignment vertical="center"/>
    </xf>
    <xf numFmtId="14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6" fontId="0" fillId="3" borderId="0" xfId="0" applyNumberFormat="1" applyFont="1" applyFill="1">
      <alignment vertical="center"/>
    </xf>
    <xf numFmtId="176" fontId="1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6" fontId="2" fillId="0" borderId="0" xfId="0" applyNumberFormat="1" applyFont="1" applyFill="1">
      <alignment vertical="center"/>
    </xf>
    <xf numFmtId="14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0" fontId="1" fillId="2" borderId="0" xfId="0" applyNumberFormat="1" applyFont="1" applyFill="1">
      <alignment vertical="center"/>
    </xf>
    <xf numFmtId="176" fontId="1" fillId="3" borderId="0" xfId="0" applyNumberFormat="1" applyFont="1" applyFill="1">
      <alignment vertical="center"/>
    </xf>
    <xf numFmtId="10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4" fontId="1" fillId="2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10" fontId="1" fillId="5" borderId="0" xfId="0" applyNumberFormat="1" applyFont="1" applyFill="1">
      <alignment vertical="center"/>
    </xf>
    <xf numFmtId="0" fontId="7" fillId="0" borderId="0" xfId="1" applyFont="1" applyAlignment="1" applyProtection="1">
      <alignment vertical="center"/>
    </xf>
    <xf numFmtId="178" fontId="1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21</xdr:row>
      <xdr:rowOff>215265</xdr:rowOff>
    </xdr:from>
    <xdr:to>
      <xdr:col>1</xdr:col>
      <xdr:colOff>1203325</xdr:colOff>
      <xdr:row>24</xdr:row>
      <xdr:rowOff>189865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685" y="4909185"/>
          <a:ext cx="2072640" cy="645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宋体" charset="0"/>
              <a:ea typeface="宋体" charset="0"/>
            </a:rPr>
            <a:t>增量资金做定投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charset="0"/>
              <a:ea typeface="宋体" charset="0"/>
            </a:rPr>
            <a:t>存量资金分批买入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charset="0"/>
              <a:ea typeface="宋体" charset="0"/>
            </a:rPr>
            <a:t>宁愿少</a:t>
          </a:r>
          <a:r>
            <a:rPr lang="zh-CN" altLang="en-US" sz="1100">
              <a:solidFill>
                <a:srgbClr val="000000"/>
              </a:solidFill>
              <a:latin typeface="宋体" charset="0"/>
              <a:ea typeface="宋体" charset="0"/>
            </a:rPr>
            <a:t>买</a:t>
          </a:r>
          <a:r>
            <a:rPr lang="en-US" altLang="zh-CN" sz="1100">
              <a:solidFill>
                <a:srgbClr val="000000"/>
              </a:solidFill>
              <a:latin typeface="宋体" charset="0"/>
              <a:ea typeface="宋体" charset="0"/>
            </a:rPr>
            <a:t>一点，也不买高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"/>
  <sheetViews>
    <sheetView workbookViewId="0">
      <selection activeCell="D4" sqref="D4"/>
    </sheetView>
  </sheetViews>
  <sheetFormatPr defaultColWidth="8.94921875" defaultRowHeight="17.25"/>
  <cols>
    <col min="1" max="1" width="12.46875" customWidth="1"/>
    <col min="2" max="2" width="20.78125" customWidth="1"/>
    <col min="3" max="3" width="15.87890625" customWidth="1"/>
    <col min="4" max="5" width="20.78125" customWidth="1"/>
    <col min="6" max="6" width="27.70703125" customWidth="1"/>
    <col min="7" max="7" width="23.66015625" customWidth="1"/>
    <col min="8" max="8" width="24.19140625" customWidth="1"/>
    <col min="9" max="9" width="23.4453125" customWidth="1"/>
    <col min="10" max="10" width="22.37890625" customWidth="1"/>
    <col min="11" max="11" width="28.34765625" customWidth="1"/>
    <col min="12" max="12" width="14.4921875" style="5" customWidth="1"/>
    <col min="13" max="13" width="15.453125" customWidth="1"/>
    <col min="14" max="14" width="11.1875" customWidth="1"/>
  </cols>
  <sheetData>
    <row r="2" spans="1:10">
      <c r="A2" t="s">
        <v>0</v>
      </c>
      <c r="B2" s="5">
        <f>军工!C41</f>
        <v>23200</v>
      </c>
      <c r="C2" s="5">
        <f>军工!D41</f>
        <v>1600</v>
      </c>
      <c r="D2" s="4">
        <f>B2/B17</f>
        <v>3.6394947071122688E-2</v>
      </c>
      <c r="E2" s="4"/>
      <c r="F2" s="2">
        <v>43940</v>
      </c>
      <c r="G2" s="27" t="s">
        <v>1</v>
      </c>
      <c r="H2" s="27" t="s">
        <v>2</v>
      </c>
      <c r="I2" s="27" t="s">
        <v>3</v>
      </c>
      <c r="J2" s="27" t="s">
        <v>4</v>
      </c>
    </row>
    <row r="3" spans="1:10">
      <c r="A3" t="s">
        <v>5</v>
      </c>
      <c r="B3" s="5">
        <f>银行!C41</f>
        <v>59301.554800000005</v>
      </c>
      <c r="C3" s="5">
        <f>银行!D41</f>
        <v>4089.7624000000001</v>
      </c>
      <c r="D3" s="4">
        <f>B3/B17</f>
        <v>9.3029178800917323E-2</v>
      </c>
      <c r="E3" s="4"/>
      <c r="G3" s="15" t="s">
        <v>6</v>
      </c>
      <c r="H3" s="15" t="s">
        <v>7</v>
      </c>
      <c r="I3" s="15" t="s">
        <v>7</v>
      </c>
      <c r="J3" s="15" t="s">
        <v>8</v>
      </c>
    </row>
    <row r="4" spans="1:10">
      <c r="A4" t="s">
        <v>9</v>
      </c>
      <c r="B4" s="5">
        <f>沪深300!C41</f>
        <v>39843.561502500022</v>
      </c>
      <c r="C4" s="5">
        <f>沪深300!D41</f>
        <v>0</v>
      </c>
      <c r="D4" s="4">
        <f>B4/B17</f>
        <v>6.2504496207263366E-2</v>
      </c>
      <c r="E4" s="4"/>
      <c r="G4" s="15" t="s">
        <v>10</v>
      </c>
      <c r="H4" s="15" t="s">
        <v>11</v>
      </c>
      <c r="I4" s="15" t="s">
        <v>11</v>
      </c>
      <c r="J4" s="15" t="s">
        <v>12</v>
      </c>
    </row>
    <row r="5" spans="1:10">
      <c r="A5" t="s">
        <v>13</v>
      </c>
      <c r="B5" s="5">
        <f>证券!C41</f>
        <v>15937.424601000002</v>
      </c>
      <c r="C5" s="5">
        <f>证券!D41</f>
        <v>0</v>
      </c>
      <c r="D5" s="4">
        <f>B5/B17</f>
        <v>2.5001798482905336E-2</v>
      </c>
      <c r="E5" s="4"/>
    </row>
    <row r="6" spans="1:10">
      <c r="A6" t="s">
        <v>4</v>
      </c>
      <c r="B6" s="5">
        <f>基本面50!C41</f>
        <v>27093.621821700013</v>
      </c>
      <c r="C6" s="5">
        <f>基本面50!D41</f>
        <v>1700</v>
      </c>
      <c r="D6" s="4">
        <f>B6/B17</f>
        <v>4.2503057420939079E-2</v>
      </c>
      <c r="E6" s="4"/>
    </row>
    <row r="7" spans="1:10">
      <c r="A7" t="s">
        <v>14</v>
      </c>
      <c r="B7" s="5">
        <f>地产等权!C41</f>
        <v>38249.819042400013</v>
      </c>
      <c r="C7" s="5">
        <f>地产等权!D41</f>
        <v>5040</v>
      </c>
      <c r="D7" s="4">
        <f>B7/B17</f>
        <v>6.0004316358972812E-2</v>
      </c>
      <c r="E7" s="4"/>
    </row>
    <row r="8" spans="1:10">
      <c r="A8" t="s">
        <v>2</v>
      </c>
      <c r="B8" s="5">
        <f>'300价值'!C41</f>
        <v>79687.123005000045</v>
      </c>
      <c r="C8" s="5">
        <f>'300价值'!D41</f>
        <v>10500</v>
      </c>
      <c r="D8" s="4">
        <f>B8/B17</f>
        <v>0.12500899241452673</v>
      </c>
      <c r="E8" s="4"/>
    </row>
    <row r="9" spans="1:10">
      <c r="A9" t="s">
        <v>1</v>
      </c>
      <c r="B9" s="5">
        <f>'50AH'!C41</f>
        <v>43031.046422700027</v>
      </c>
      <c r="C9" s="5">
        <f>'50AH'!D41</f>
        <v>2700</v>
      </c>
      <c r="D9" s="4">
        <f>B9/B17</f>
        <v>6.7504855903844432E-2</v>
      </c>
      <c r="E9" s="4"/>
    </row>
    <row r="10" spans="1:10">
      <c r="A10" t="s">
        <v>15</v>
      </c>
      <c r="B10" s="5">
        <f>基建!C41</f>
        <v>17858.362388158537</v>
      </c>
      <c r="C10" s="5">
        <f>基建!D41</f>
        <v>2353.1130000000003</v>
      </c>
      <c r="D10" s="4">
        <f>B10/B17</f>
        <v>2.8015265254049921E-2</v>
      </c>
      <c r="E10" s="4"/>
    </row>
    <row r="11" spans="1:10">
      <c r="A11" t="s">
        <v>16</v>
      </c>
      <c r="B11" s="5">
        <f>养老!C41</f>
        <v>43031.046422700027</v>
      </c>
      <c r="C11" s="5">
        <f>养老!D41</f>
        <v>0</v>
      </c>
      <c r="D11" s="4">
        <f>B11/B17</f>
        <v>6.7504855903844432E-2</v>
      </c>
      <c r="E11" s="4"/>
    </row>
    <row r="12" spans="1:10">
      <c r="A12" t="s">
        <v>17</v>
      </c>
      <c r="B12" s="5">
        <f>上证50!C41</f>
        <v>63749.69840400001</v>
      </c>
      <c r="C12" s="5">
        <f>上证50!D41</f>
        <v>0</v>
      </c>
      <c r="D12" s="4">
        <f>B12/B17</f>
        <v>0.10000719393162134</v>
      </c>
      <c r="E12" s="4"/>
    </row>
    <row r="13" spans="1:10">
      <c r="A13" t="s">
        <v>3</v>
      </c>
      <c r="B13" s="5">
        <f>中证500!C41</f>
        <v>47812.273803000018</v>
      </c>
      <c r="C13" s="5">
        <f>中证500!D41</f>
        <v>3000</v>
      </c>
      <c r="D13" s="4">
        <f>B13/B17</f>
        <v>7.5005395448716025E-2</v>
      </c>
      <c r="E13" s="4"/>
    </row>
    <row r="14" spans="1:10">
      <c r="A14" t="s">
        <v>18</v>
      </c>
      <c r="B14" s="5">
        <f>中小板!C41</f>
        <v>87655.835305500063</v>
      </c>
      <c r="C14" s="5">
        <f>中小板!D41</f>
        <v>0</v>
      </c>
      <c r="D14" s="4">
        <f>B14/B17</f>
        <v>0.1375098916559794</v>
      </c>
      <c r="E14" s="4"/>
    </row>
    <row r="15" spans="1:10">
      <c r="A15" t="s">
        <v>19</v>
      </c>
      <c r="B15" s="5">
        <f>中证红利!C41</f>
        <v>19124.909521200007</v>
      </c>
      <c r="C15" s="5">
        <f>中证红利!D41</f>
        <v>1200</v>
      </c>
      <c r="D15" s="4">
        <f>B15/B17</f>
        <v>3.0002158179486406E-2</v>
      </c>
    </row>
    <row r="16" spans="1:10">
      <c r="A16" t="s">
        <v>20</v>
      </c>
      <c r="B16">
        <f>恒生指数!C41</f>
        <v>31874.849202000005</v>
      </c>
      <c r="C16">
        <f>恒生指数!D41</f>
        <v>2000</v>
      </c>
    </row>
    <row r="17" spans="2:4">
      <c r="B17" s="9">
        <f>SUM(B2:B16)</f>
        <v>637451.12624185882</v>
      </c>
      <c r="C17" s="16">
        <f>SUM(C2:C16)</f>
        <v>34182.875400000004</v>
      </c>
      <c r="D17" s="26">
        <f>C17/B17</f>
        <v>5.3624307798352672E-2</v>
      </c>
    </row>
  </sheetData>
  <phoneticPr fontId="9" type="noConversion"/>
  <hyperlinks>
    <hyperlink ref="G2" location="'50AHA'!A1" display="50AHA" xr:uid="{00000000-0004-0000-0000-000000000000}"/>
    <hyperlink ref="H2" location="'300价值'!A1" display="300价值" xr:uid="{00000000-0004-0000-0000-000001000000}"/>
    <hyperlink ref="I2" location="中证500!A1" display="中证500" xr:uid="{00000000-0004-0000-0000-000002000000}"/>
    <hyperlink ref="J2" location="基本面50!A1" display="基本面50" xr:uid="{00000000-0004-0000-0000-000003000000}"/>
  </hyperlinks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1"/>
  <sheetViews>
    <sheetView topLeftCell="A10" workbookViewId="0">
      <selection activeCell="H29" sqref="H29"/>
    </sheetView>
  </sheetViews>
  <sheetFormatPr defaultColWidth="8.94921875" defaultRowHeight="17.25"/>
  <cols>
    <col min="1" max="2" width="15.87890625" customWidth="1"/>
    <col min="3" max="3" width="21.20703125" customWidth="1"/>
    <col min="4" max="4" width="17.6914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43940</v>
      </c>
    </row>
    <row r="2" spans="1:24">
      <c r="D2" s="15" t="s">
        <v>31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32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1069.5595448677784</v>
      </c>
      <c r="B5" s="4">
        <f>(A5-A13)/A13</f>
        <v>0.47745544378906296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1018.6281379693128</v>
      </c>
      <c r="B6" s="4">
        <f>(A6-A13)/A13</f>
        <v>0.40710042265625046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970.12203616125021</v>
      </c>
      <c r="B7" s="4">
        <f>(A7-A13)/A13</f>
        <v>0.34009564062500036</v>
      </c>
      <c r="C7" s="5">
        <f t="shared" si="1"/>
        <v>132.86025000000001</v>
      </c>
      <c r="K7" s="13"/>
    </row>
    <row r="8" spans="1:24">
      <c r="A8" s="3">
        <f t="shared" si="0"/>
        <v>923.92574872500018</v>
      </c>
      <c r="B8" s="4">
        <f>(A8-A13)/A13</f>
        <v>0.2762815625000003</v>
      </c>
      <c r="C8" s="5">
        <f t="shared" si="1"/>
        <v>147.6225</v>
      </c>
      <c r="I8" s="3"/>
    </row>
    <row r="9" spans="1:24">
      <c r="A9" s="3">
        <f t="shared" si="0"/>
        <v>879.92928450000011</v>
      </c>
      <c r="B9" s="4">
        <f>(A9-A13)/A13</f>
        <v>0.2155062500000002</v>
      </c>
      <c r="C9" s="5">
        <f t="shared" si="1"/>
        <v>164.02500000000001</v>
      </c>
      <c r="I9" s="3"/>
    </row>
    <row r="10" spans="1:24">
      <c r="A10" s="3">
        <f t="shared" si="0"/>
        <v>838.02789000000007</v>
      </c>
      <c r="B10" s="4">
        <f>(A10-A13)/A13</f>
        <v>0.15762500000000015</v>
      </c>
      <c r="C10" s="5">
        <f t="shared" si="1"/>
        <v>182.25</v>
      </c>
      <c r="I10" s="3"/>
    </row>
    <row r="11" spans="1:24">
      <c r="A11" s="3">
        <f t="shared" si="0"/>
        <v>798.12180000000001</v>
      </c>
      <c r="B11" s="4">
        <f>(A11-A13)/A13</f>
        <v>0.10250000000000008</v>
      </c>
      <c r="C11" s="5">
        <f t="shared" si="1"/>
        <v>202.5</v>
      </c>
      <c r="I11" s="3"/>
    </row>
    <row r="12" spans="1:24">
      <c r="A12" s="3">
        <f t="shared" si="0"/>
        <v>760.11599999999999</v>
      </c>
      <c r="B12" s="4">
        <f>(A12-A13)/A13</f>
        <v>5.0000000000000037E-2</v>
      </c>
      <c r="C12" s="5">
        <f t="shared" si="1"/>
        <v>225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723.92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687.72399999999993</v>
      </c>
      <c r="B14" s="4">
        <f>(A14-A13)/A13</f>
        <v>-5.0000000000000037E-2</v>
      </c>
      <c r="C14" s="5">
        <f>C13*1.1</f>
        <v>275</v>
      </c>
      <c r="K14" s="13"/>
    </row>
    <row r="15" spans="1:24">
      <c r="A15" s="3">
        <f>A13*0.9</f>
        <v>651.52800000000002</v>
      </c>
      <c r="B15" s="4">
        <f>(A15-A13)/A13</f>
        <v>-9.9999999999999922E-2</v>
      </c>
      <c r="C15" s="5">
        <f>C13*1.2</f>
        <v>300</v>
      </c>
      <c r="I15" s="3"/>
    </row>
    <row r="16" spans="1:24">
      <c r="A16" s="3">
        <f>A13*0.85</f>
        <v>615.33199999999999</v>
      </c>
      <c r="B16" s="4">
        <f>(A16-A13)/A13</f>
        <v>-0.14999999999999997</v>
      </c>
      <c r="C16" s="5">
        <f>C13*1.3</f>
        <v>325</v>
      </c>
      <c r="I16" s="3"/>
    </row>
    <row r="17" spans="1:9">
      <c r="A17" s="3">
        <f>A13*0.8</f>
        <v>579.13599999999997</v>
      </c>
      <c r="B17" s="4">
        <f>(A17-A13)/A13</f>
        <v>-0.2</v>
      </c>
      <c r="C17" s="5">
        <f>C13*1.4</f>
        <v>350</v>
      </c>
      <c r="I17" s="3"/>
    </row>
    <row r="18" spans="1:9">
      <c r="A18" s="3">
        <f>A13*0.75</f>
        <v>542.93999999999994</v>
      </c>
      <c r="B18" s="4">
        <f>(A18-A13)/A13</f>
        <v>-0.25000000000000006</v>
      </c>
      <c r="C18" s="5">
        <f>C13*1.5</f>
        <v>375</v>
      </c>
      <c r="I18" s="3"/>
    </row>
    <row r="19" spans="1:9">
      <c r="A19" s="3">
        <f>A13*0.7</f>
        <v>506.74399999999991</v>
      </c>
      <c r="B19" s="4">
        <f>(A19-A13)/A13</f>
        <v>-0.3000000000000001</v>
      </c>
      <c r="C19" s="5">
        <f>C13*1.6</f>
        <v>400</v>
      </c>
      <c r="I19" s="3"/>
    </row>
    <row r="20" spans="1:9">
      <c r="A20" s="3">
        <f>A13*0.65</f>
        <v>470.548</v>
      </c>
      <c r="B20" s="4">
        <f>(A20-A13)/A13</f>
        <v>-0.35</v>
      </c>
      <c r="C20" s="5">
        <f>C13*1.7</f>
        <v>425</v>
      </c>
    </row>
    <row r="21" spans="1:9">
      <c r="A21" s="3">
        <f>A13*0.6</f>
        <v>434.35199999999998</v>
      </c>
      <c r="B21" s="4">
        <f>(A21-A13)/A13</f>
        <v>-0.4</v>
      </c>
      <c r="C21" s="5">
        <f>C13*1.8</f>
        <v>450</v>
      </c>
    </row>
    <row r="22" spans="1:9">
      <c r="A22" s="3">
        <f>A13*0.55</f>
        <v>398.15600000000001</v>
      </c>
      <c r="B22" s="4">
        <f>(A22-A13)/A13</f>
        <v>-0.44999999999999996</v>
      </c>
      <c r="C22" s="5">
        <f>C13*1.9</f>
        <v>475</v>
      </c>
    </row>
    <row r="23" spans="1:9">
      <c r="A23" s="3">
        <f>A13*0.5</f>
        <v>361.96</v>
      </c>
      <c r="B23" s="4">
        <f>(A23-A13)/A13</f>
        <v>-0.5</v>
      </c>
      <c r="C23" s="5">
        <f>C13*2</f>
        <v>500</v>
      </c>
    </row>
    <row r="24" spans="1:9">
      <c r="A24" s="3">
        <f>A13*0.45</f>
        <v>325.76400000000001</v>
      </c>
      <c r="B24" s="4">
        <f>(A24-A13)/A13</f>
        <v>-0.54999999999999993</v>
      </c>
      <c r="C24" s="5">
        <f>C13*2.1</f>
        <v>525</v>
      </c>
    </row>
    <row r="25" spans="1:9">
      <c r="A25" s="3">
        <f>A13*0.4</f>
        <v>289.56799999999998</v>
      </c>
      <c r="B25" s="4">
        <f>(A25-A13)/A13</f>
        <v>-0.6</v>
      </c>
      <c r="C25" s="5">
        <f>C13*2.2</f>
        <v>550</v>
      </c>
    </row>
    <row r="26" spans="1:9">
      <c r="A26" s="3">
        <f>A13*0.35</f>
        <v>253.37199999999996</v>
      </c>
      <c r="B26" s="4">
        <f>(A26-A13)/A13</f>
        <v>-0.65</v>
      </c>
      <c r="C26" s="5">
        <f>C13*2.3</f>
        <v>575</v>
      </c>
    </row>
    <row r="30" spans="1:9">
      <c r="A30" s="6">
        <v>747.45</v>
      </c>
      <c r="B30">
        <f>(A30-A30)/A30</f>
        <v>0</v>
      </c>
      <c r="C30" s="7">
        <v>1000</v>
      </c>
      <c r="D30" s="8"/>
      <c r="E30" s="10">
        <v>0</v>
      </c>
      <c r="F30" s="11">
        <v>0</v>
      </c>
    </row>
    <row r="31" spans="1:9">
      <c r="A31" s="3">
        <f>A30*0.95</f>
        <v>710.07749999999999</v>
      </c>
      <c r="B31" s="4">
        <f>(A31-A30)/A30</f>
        <v>-5.0000000000000079E-2</v>
      </c>
      <c r="C31" s="7">
        <f t="shared" ref="C31:C39" si="2">C30*1.1</f>
        <v>1100</v>
      </c>
      <c r="D31" s="8"/>
      <c r="E31" s="10">
        <f>(A31-A30)/A30*C30</f>
        <v>-50.000000000000078</v>
      </c>
      <c r="F31" s="11">
        <f>E31/SUM(C30:C31)</f>
        <v>-2.3809523809523846E-2</v>
      </c>
    </row>
    <row r="32" spans="1:9">
      <c r="A32" s="3">
        <f>A30*0.9</f>
        <v>672.70500000000004</v>
      </c>
      <c r="B32" s="4">
        <f>(A32-A30)/A30</f>
        <v>-0.1</v>
      </c>
      <c r="C32" s="5">
        <f t="shared" si="2"/>
        <v>1210</v>
      </c>
      <c r="D32" s="20"/>
      <c r="E32" s="10">
        <f>(A32-A30)/A30*C30+(A32-A31)/A31*C31</f>
        <v>-157.89473684210517</v>
      </c>
      <c r="F32" s="11">
        <f>E32/SUM(C30:C32)</f>
        <v>-4.7702337414533287E-2</v>
      </c>
    </row>
    <row r="33" spans="1:6">
      <c r="A33" s="3">
        <f>A30*0.85</f>
        <v>635.33249999999998</v>
      </c>
      <c r="B33" s="4">
        <f>(A33-A30)/A30</f>
        <v>-0.15000000000000008</v>
      </c>
      <c r="C33" s="5">
        <f t="shared" si="2"/>
        <v>1331</v>
      </c>
      <c r="D33" s="20"/>
      <c r="E33" s="10">
        <f>(A33-A30)/A30*C30+(A33-A31)/A31*C31+(A33-A32)/A32*C32</f>
        <v>-333.01169590643298</v>
      </c>
      <c r="F33" s="11">
        <f>E33/SUM(C30:C33)</f>
        <v>-7.1754297760489763E-2</v>
      </c>
    </row>
    <row r="34" spans="1:6">
      <c r="A34" s="3">
        <f>A30*0.8</f>
        <v>597.96</v>
      </c>
      <c r="B34" s="4">
        <f>(A34-A30)/A30</f>
        <v>-0.2</v>
      </c>
      <c r="C34" s="5">
        <f t="shared" si="2"/>
        <v>1464.1000000000001</v>
      </c>
      <c r="D34" s="20"/>
      <c r="E34" s="10">
        <f>(A34-A30)/A30*C30+(A34-A31)/A31*C31+(A34-A32)/A32*C32+(A34-A33)/A33*C33</f>
        <v>-586.42277261781885</v>
      </c>
      <c r="F34" s="11">
        <f>E34/SUM(C30:C34)</f>
        <v>-9.6054572835468519E-2</v>
      </c>
    </row>
    <row r="35" spans="1:6">
      <c r="A35" s="3">
        <f>A30*0.75</f>
        <v>560.58750000000009</v>
      </c>
      <c r="B35" s="4">
        <f>(A35-A30)/A30</f>
        <v>-0.24999999999999992</v>
      </c>
      <c r="C35" s="5">
        <f t="shared" si="2"/>
        <v>1610.5100000000002</v>
      </c>
      <c r="D35" s="20"/>
      <c r="E35" s="10">
        <f>(A35-A30)/A30*C30+(A35-A31)/A31*C31+(A35-A32)/A32*C32+(A35-A33)/A33*C33+(A35-A34)/A34*C34</f>
        <v>-931.34009932920469</v>
      </c>
      <c r="F35" s="11">
        <f>E35/SUM(C30:C35)</f>
        <v>-0.12070855050076464</v>
      </c>
    </row>
    <row r="36" spans="1:6">
      <c r="A36" s="3">
        <f>A30*0.7</f>
        <v>523.21500000000003</v>
      </c>
      <c r="B36" s="4">
        <f>(A36-A30)/A30</f>
        <v>-0.3</v>
      </c>
      <c r="C36" s="5">
        <f t="shared" si="2"/>
        <v>1771.5610000000004</v>
      </c>
      <c r="D36" s="20"/>
      <c r="E36" s="10">
        <f>(A36-A30)/A30*C30+(A36-A31)/A31*C31+(A36-A32)/A32*C32+(A36-A33)/A33*C33+(A36-A34)/A34*C34+(A36-A35)/A35*C35</f>
        <v>-1383.6247593739251</v>
      </c>
      <c r="F36" s="11">
        <f>E36/SUM(C30:C36)</f>
        <v>-0.14584165915992503</v>
      </c>
    </row>
    <row r="37" spans="1:6">
      <c r="A37" s="3">
        <f>A30*0.65</f>
        <v>485.84250000000003</v>
      </c>
      <c r="B37" s="4">
        <f>(A37-A30)/A30</f>
        <v>-0.35</v>
      </c>
      <c r="C37" s="18">
        <f t="shared" si="2"/>
        <v>1948.7171000000005</v>
      </c>
      <c r="D37" s="20"/>
      <c r="E37" s="10">
        <f>(A37-A30)/A30*C30+(A37-A31)/A31*C31+(A37-A32)/A32*C32+(A37-A33)/A33*C33+(A37-A34)/A34*C34+(A37-A35)/A35*C35+(A37-A36)/A36*C36</f>
        <v>-1962.4494908472161</v>
      </c>
      <c r="F37" s="11">
        <f>E37/SUM(C30:C37)</f>
        <v>-0.17160446776732768</v>
      </c>
    </row>
    <row r="38" spans="1:6">
      <c r="A38" s="3">
        <f>A30*0.6</f>
        <v>448.47</v>
      </c>
      <c r="B38" s="4">
        <f>(A38-A30)/A30</f>
        <v>-0.4</v>
      </c>
      <c r="C38" s="18">
        <f t="shared" si="2"/>
        <v>2143.5888100000006</v>
      </c>
      <c r="D38" s="20"/>
      <c r="E38" s="10">
        <f>(A38-A30)/A30*C30+(A38-A31)/A31*C31+(A38-A32)/A32*C32+(A38-A33)/A33*C33+(A38-A34)/A34*C34+(A38-A35)/A35*C35+(A38-A36)/A36*C36+(A38-A37)/A37*C37</f>
        <v>-2691.1755377051231</v>
      </c>
      <c r="F38" s="11">
        <f>E38/SUM(C30:C38)</f>
        <v>-0.19817961734029141</v>
      </c>
    </row>
    <row r="39" spans="1:6">
      <c r="A39" s="3">
        <f>A30*0.55</f>
        <v>411.09750000000008</v>
      </c>
      <c r="B39" s="4">
        <f>(A39-A30)/A30</f>
        <v>-0.4499999999999999</v>
      </c>
      <c r="C39" s="18">
        <f t="shared" si="2"/>
        <v>2357.9476910000008</v>
      </c>
      <c r="D39" s="20"/>
      <c r="E39" s="10">
        <f>(A39-A30)/A30*C30+(A39-A31)/A31*C31+(A39-A32)/A32*C32+(A39-A33)/A33*C33+(A39-A34)/A34*C34+(A39-A35)/A35*C35+(A39-A36)/A36*C36+(A39-A37)/A37*C37+(A39-A38)/A38*C38</f>
        <v>-3598.5339853963615</v>
      </c>
      <c r="F39" s="11">
        <f>E39/SUM(C30:C39)</f>
        <v>-0.22579143591183293</v>
      </c>
    </row>
    <row r="41" spans="1:6">
      <c r="C41" s="9">
        <f>SUM(C30:C39)</f>
        <v>15937.424601000002</v>
      </c>
      <c r="D41" s="8">
        <f>SUM(D30:D39)</f>
        <v>0</v>
      </c>
    </row>
  </sheetData>
  <phoneticPr fontId="9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1"/>
  <sheetViews>
    <sheetView topLeftCell="A4" workbookViewId="0">
      <selection activeCell="D15" sqref="D15"/>
    </sheetView>
  </sheetViews>
  <sheetFormatPr defaultColWidth="8.94921875" defaultRowHeight="17.25"/>
  <cols>
    <col min="1" max="1" width="15.87890625" customWidth="1"/>
    <col min="2" max="2" width="11.5078125" customWidth="1"/>
    <col min="3" max="3" width="11.828125" customWidth="1"/>
    <col min="4" max="4" width="14.281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2.7890625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43940</v>
      </c>
    </row>
    <row r="2" spans="1:24">
      <c r="D2" s="15" t="s">
        <v>33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34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1627.3137494525877</v>
      </c>
      <c r="B5" s="4">
        <f>(A5-A13)/A13</f>
        <v>0.47745544378906291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1549.8226185262738</v>
      </c>
      <c r="B6" s="4">
        <f>(A6-A13)/A13</f>
        <v>0.40710042265625024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1476.021541453594</v>
      </c>
      <c r="B7" s="4">
        <f>(A7-A13)/A13</f>
        <v>0.34009564062500008</v>
      </c>
      <c r="C7" s="5">
        <f t="shared" si="1"/>
        <v>132.86025000000001</v>
      </c>
      <c r="K7" s="13"/>
    </row>
    <row r="8" spans="1:24">
      <c r="A8" s="3">
        <f t="shared" si="0"/>
        <v>1405.734801384375</v>
      </c>
      <c r="B8" s="4">
        <f>(A8-A13)/A13</f>
        <v>0.27628156249999997</v>
      </c>
      <c r="C8" s="5">
        <f t="shared" si="1"/>
        <v>147.6225</v>
      </c>
      <c r="I8" s="3"/>
    </row>
    <row r="9" spans="1:24">
      <c r="A9" s="3">
        <f t="shared" si="0"/>
        <v>1338.7950489375</v>
      </c>
      <c r="B9" s="4">
        <f>(A9-A13)/A13</f>
        <v>0.21550624999999995</v>
      </c>
      <c r="C9" s="5">
        <f t="shared" si="1"/>
        <v>164.02500000000001</v>
      </c>
      <c r="I9" s="3"/>
    </row>
    <row r="10" spans="1:24">
      <c r="A10" s="3">
        <f t="shared" si="0"/>
        <v>1275.0429037500001</v>
      </c>
      <c r="B10" s="4">
        <f>(A10-A13)/A13</f>
        <v>0.15762499999999999</v>
      </c>
      <c r="C10" s="5">
        <f t="shared" si="1"/>
        <v>182.25</v>
      </c>
      <c r="I10" s="3"/>
    </row>
    <row r="11" spans="1:24">
      <c r="A11" s="3">
        <f t="shared" si="0"/>
        <v>1214.326575</v>
      </c>
      <c r="B11" s="4">
        <f>(A11-A13)/A13</f>
        <v>0.10249999999999998</v>
      </c>
      <c r="C11" s="5">
        <f t="shared" si="1"/>
        <v>202.5</v>
      </c>
      <c r="I11" s="3"/>
    </row>
    <row r="12" spans="1:24">
      <c r="A12" s="3">
        <f t="shared" si="0"/>
        <v>1156.5015000000001</v>
      </c>
      <c r="B12" s="4">
        <f>(A12-A13)/A13</f>
        <v>5.000000000000001E-2</v>
      </c>
      <c r="C12" s="5">
        <f t="shared" si="1"/>
        <v>225</v>
      </c>
      <c r="I12" s="5"/>
      <c r="J12" s="5"/>
      <c r="U12" s="5"/>
      <c r="V12" s="5"/>
      <c r="W12" s="5"/>
      <c r="X12" s="5"/>
    </row>
    <row r="13" spans="1:24">
      <c r="A13" s="6">
        <v>1101.43</v>
      </c>
      <c r="B13">
        <f>(A13-A13)/A13</f>
        <v>0</v>
      </c>
      <c r="C13" s="7">
        <v>250</v>
      </c>
      <c r="I13" s="3"/>
      <c r="J13" s="3"/>
      <c r="U13" s="3"/>
      <c r="V13" s="3"/>
      <c r="W13" s="3"/>
      <c r="X13" s="3"/>
    </row>
    <row r="14" spans="1:24">
      <c r="A14" s="3">
        <f>A13*0.95</f>
        <v>1046.3585</v>
      </c>
      <c r="B14" s="4">
        <f>(A14-A13)/A13</f>
        <v>-5.000000000000001E-2</v>
      </c>
      <c r="C14" s="5">
        <f>C13*1.1</f>
        <v>275</v>
      </c>
      <c r="K14" s="13"/>
    </row>
    <row r="15" spans="1:24">
      <c r="A15" s="3">
        <f>A13*0.9</f>
        <v>991.28700000000003</v>
      </c>
      <c r="B15" s="4">
        <f>(A15-A13)/A13</f>
        <v>-0.10000000000000002</v>
      </c>
      <c r="C15" s="5">
        <f>C13*1.2</f>
        <v>300</v>
      </c>
      <c r="I15" s="3"/>
    </row>
    <row r="16" spans="1:24">
      <c r="A16" s="3">
        <f>A13*0.85</f>
        <v>936.21550000000002</v>
      </c>
      <c r="B16" s="4">
        <f>(A16-A13)/A13</f>
        <v>-0.15000000000000002</v>
      </c>
      <c r="C16" s="5">
        <f>C13*1.3</f>
        <v>325</v>
      </c>
      <c r="I16" s="3"/>
    </row>
    <row r="17" spans="1:9">
      <c r="A17" s="3">
        <f>A13*0.8</f>
        <v>881.14400000000012</v>
      </c>
      <c r="B17" s="4">
        <f t="shared" ref="B17" si="2">(A17-A13)/A13</f>
        <v>-0.19999999999999993</v>
      </c>
      <c r="C17" s="5">
        <f>C13*1.4</f>
        <v>350</v>
      </c>
      <c r="F17" s="5"/>
      <c r="I17" s="3"/>
    </row>
    <row r="18" spans="1:9">
      <c r="A18" s="3">
        <f>A13*0.75</f>
        <v>826.07249999999999</v>
      </c>
      <c r="B18" s="4">
        <f>(A18-A13)/A13</f>
        <v>-0.25000000000000006</v>
      </c>
      <c r="C18" s="5">
        <f>C13*1.5</f>
        <v>375</v>
      </c>
      <c r="F18" s="3"/>
      <c r="I18" s="3"/>
    </row>
    <row r="19" spans="1:9">
      <c r="A19" s="3">
        <f>A13*0.7</f>
        <v>771.00099999999998</v>
      </c>
      <c r="B19" s="4">
        <f>(A19-A13)/A13</f>
        <v>-0.30000000000000004</v>
      </c>
      <c r="C19" s="5">
        <f>C13*1.6</f>
        <v>400</v>
      </c>
      <c r="I19" s="3"/>
    </row>
    <row r="20" spans="1:9">
      <c r="A20" s="3">
        <f>A13*0.65</f>
        <v>715.92950000000008</v>
      </c>
      <c r="B20" s="4">
        <f>(A20-A13)/A13</f>
        <v>-0.35</v>
      </c>
      <c r="C20" s="5">
        <f>C13*1.7</f>
        <v>425</v>
      </c>
    </row>
    <row r="21" spans="1:9">
      <c r="A21" s="3">
        <f>A13*0.6</f>
        <v>660.85800000000006</v>
      </c>
      <c r="B21" s="4">
        <f>(A21-A13)/A13</f>
        <v>-0.39999999999999997</v>
      </c>
      <c r="C21" s="5">
        <f>C13*1.8</f>
        <v>450</v>
      </c>
    </row>
    <row r="22" spans="1:9">
      <c r="A22" s="3">
        <f>A13*0.55</f>
        <v>605.78650000000005</v>
      </c>
      <c r="B22" s="4">
        <f>(A22-A13)/A13</f>
        <v>-0.45</v>
      </c>
      <c r="C22" s="5">
        <f>C13*1.9</f>
        <v>475</v>
      </c>
    </row>
    <row r="23" spans="1:9">
      <c r="A23" s="3">
        <f>A13*0.5</f>
        <v>550.71500000000003</v>
      </c>
      <c r="B23" s="4">
        <f>(A23-A13)/A13</f>
        <v>-0.5</v>
      </c>
      <c r="C23" s="5">
        <f>C13*2</f>
        <v>500</v>
      </c>
    </row>
    <row r="24" spans="1:9">
      <c r="A24" s="3">
        <f>A13*0.45</f>
        <v>495.64350000000002</v>
      </c>
      <c r="B24" s="4">
        <f>(A24-A13)/A13</f>
        <v>-0.55000000000000004</v>
      </c>
      <c r="C24" s="5">
        <f>C13*2.1</f>
        <v>525</v>
      </c>
    </row>
    <row r="25" spans="1:9">
      <c r="A25" s="3">
        <f>A13*0.4</f>
        <v>440.57200000000006</v>
      </c>
      <c r="B25" s="4">
        <f>(A25-A13)/A13</f>
        <v>-0.59999999999999987</v>
      </c>
      <c r="C25" s="5">
        <f>C13*2.2</f>
        <v>550</v>
      </c>
    </row>
    <row r="26" spans="1:9">
      <c r="A26" s="3">
        <f>A13*0.35</f>
        <v>385.50049999999999</v>
      </c>
      <c r="B26" s="4">
        <f>(A26-A13)/A13</f>
        <v>-0.65</v>
      </c>
      <c r="C26" s="5">
        <f>C13*2.3</f>
        <v>575</v>
      </c>
      <c r="G26" t="s">
        <v>35</v>
      </c>
    </row>
    <row r="30" spans="1:9">
      <c r="A30" s="6">
        <v>1101.43</v>
      </c>
      <c r="B30">
        <f>(A30-A30)/A30</f>
        <v>0</v>
      </c>
      <c r="C30" s="7">
        <v>1600</v>
      </c>
      <c r="D30" s="8">
        <f>C30</f>
        <v>1600</v>
      </c>
      <c r="E30" s="10">
        <v>0</v>
      </c>
      <c r="F30" s="11">
        <v>0</v>
      </c>
    </row>
    <row r="31" spans="1:9">
      <c r="A31" s="3">
        <f>A30*0.95</f>
        <v>1046.3585</v>
      </c>
      <c r="B31" s="4">
        <f>(A31-A30)/A30</f>
        <v>-5.000000000000001E-2</v>
      </c>
      <c r="C31" s="5">
        <f>C30*1.1</f>
        <v>1760.0000000000002</v>
      </c>
      <c r="D31" s="20"/>
      <c r="E31" s="10">
        <f>(A31-A30)/A30*C30</f>
        <v>-80.000000000000014</v>
      </c>
      <c r="F31" s="11">
        <f>E31/SUM(C30:C31)</f>
        <v>-2.3809523809523815E-2</v>
      </c>
    </row>
    <row r="32" spans="1:9">
      <c r="A32" s="3">
        <f>A30*0.9</f>
        <v>991.28700000000003</v>
      </c>
      <c r="B32" s="4">
        <f>(A32-A30)/A30</f>
        <v>-0.10000000000000002</v>
      </c>
      <c r="C32" s="5">
        <f>C30*1.2</f>
        <v>1920</v>
      </c>
      <c r="D32" s="20"/>
      <c r="E32" s="10">
        <f>(A32-A30)/A30*C30+(A32-A31)/A31*C31</f>
        <v>-252.6315789473685</v>
      </c>
      <c r="F32" s="11">
        <f>E32/SUM(C30:C32)</f>
        <v>-4.7846889952153124E-2</v>
      </c>
    </row>
    <row r="33" spans="1:6">
      <c r="A33" s="3">
        <f>A30*0.85</f>
        <v>936.21550000000002</v>
      </c>
      <c r="B33" s="4">
        <f>(A33-A30)/A30</f>
        <v>-0.15000000000000002</v>
      </c>
      <c r="C33" s="5">
        <f>C30*1.3</f>
        <v>2080</v>
      </c>
      <c r="D33" s="20"/>
      <c r="E33" s="10">
        <f>(A33-A30)/A30*C30+(A33-A31)/A31*C31+(A33-A32)/A32*C32</f>
        <v>-531.92982456140362</v>
      </c>
      <c r="F33" s="11">
        <f>E33/SUM(C30:C33)</f>
        <v>-7.2273073989321146E-2</v>
      </c>
    </row>
    <row r="34" spans="1:6">
      <c r="A34" s="3">
        <f>A30*0.8</f>
        <v>881.14400000000012</v>
      </c>
      <c r="B34" s="4">
        <f>(A34-A30)/A30</f>
        <v>-0.19999999999999993</v>
      </c>
      <c r="C34" s="5">
        <f>C30*1.4</f>
        <v>2240</v>
      </c>
      <c r="D34" s="20"/>
      <c r="E34" s="10">
        <f>(A34-A30)/A30*C30+(A34-A31)/A31*C31+(A34-A32)/A32*C32+(A34-A33)/A33*C33</f>
        <v>-933.58101135190861</v>
      </c>
      <c r="F34" s="11">
        <f>E34/SUM(C30:C34)</f>
        <v>-9.7248022015823818E-2</v>
      </c>
    </row>
    <row r="35" spans="1:6">
      <c r="A35" s="3">
        <f>A30*0.75</f>
        <v>826.07249999999999</v>
      </c>
      <c r="B35" s="4">
        <f>(A35-A30)/A30</f>
        <v>-0.25000000000000006</v>
      </c>
      <c r="C35" s="5">
        <f>C30*1.5</f>
        <v>2400</v>
      </c>
      <c r="D35" s="20"/>
      <c r="E35" s="10">
        <f>(A35-A30)/A30*C30+(A35-A31)/A31*C31+(A35-A32)/A32*C32+(A35-A33)/A33*C33+(A35-A34)/A34*C34</f>
        <v>-1475.2321981424157</v>
      </c>
      <c r="F35" s="11">
        <f>E35/SUM(C30:C35)</f>
        <v>-0.12293601651186797</v>
      </c>
    </row>
    <row r="36" spans="1:6">
      <c r="A36" s="3">
        <f>A30*0.7</f>
        <v>771.00099999999998</v>
      </c>
      <c r="B36" s="4">
        <f>(A36-A30)/A30</f>
        <v>-0.30000000000000004</v>
      </c>
      <c r="C36" s="5">
        <f>C30*1.6</f>
        <v>2560</v>
      </c>
      <c r="D36" s="20"/>
      <c r="E36" s="10">
        <f>(A36-A30)/A30*C30+(A36-A31)/A31*C31+(A36-A32)/A32*C32+(A36-A33)/A33*C33+(A36-A34)/A34*C34+(A36-A35)/A35*C35</f>
        <v>-2176.8833849329212</v>
      </c>
      <c r="F36" s="11">
        <f>E36/SUM(C30:C36)</f>
        <v>-0.1495112214926457</v>
      </c>
    </row>
    <row r="37" spans="1:6">
      <c r="A37" s="3">
        <f>A30*0.65</f>
        <v>715.92950000000008</v>
      </c>
      <c r="B37" s="17">
        <f>(A37-A30)/A30</f>
        <v>-0.35</v>
      </c>
      <c r="C37" s="5">
        <f>C30*1.7</f>
        <v>2720</v>
      </c>
      <c r="D37" s="20"/>
      <c r="E37" s="10">
        <f>(A37-A30)/A30*C30+(A37-A31)/A31*C31+(A37-A32)/A32*C32+(A37-A33)/A33*C33+(A37-A34)/A34*C34+(A37-A35)/A35*C35+(A37-A36)/A36*C36</f>
        <v>-3061.3917145805681</v>
      </c>
      <c r="F37" s="11">
        <f>E37/SUM(C30:C37)</f>
        <v>-0.17716387237156064</v>
      </c>
    </row>
    <row r="38" spans="1:6">
      <c r="A38" s="3">
        <f>A30*0.6</f>
        <v>660.85800000000006</v>
      </c>
      <c r="B38" s="17">
        <f>(A38-A30)/A30</f>
        <v>-0.39999999999999997</v>
      </c>
      <c r="C38" s="5">
        <f>C30*1.8</f>
        <v>2880</v>
      </c>
      <c r="D38" s="20"/>
      <c r="E38" s="10">
        <f>(A38-A30)/A30*C30+(A38-A31)/A31*C31+(A38-A32)/A32*C32+(A38-A33)/A33*C33+(A38-A34)/A34*C34+(A38-A35)/A35*C35+(A38-A36)/A36*C36+(A38-A37)/A37*C37</f>
        <v>-4155.1308134589863</v>
      </c>
      <c r="F38" s="11">
        <f>E38/SUM(C30:C38)</f>
        <v>-0.20610767923903703</v>
      </c>
    </row>
    <row r="39" spans="1:6">
      <c r="A39" s="3">
        <f>A30*0.55</f>
        <v>605.78650000000005</v>
      </c>
      <c r="B39" s="17">
        <f>(A39-A30)/A30</f>
        <v>-0.45</v>
      </c>
      <c r="C39" s="5">
        <f>C30*1.9</f>
        <v>3040</v>
      </c>
      <c r="D39" s="20"/>
      <c r="E39" s="10">
        <f>(A39-A30)/A30*C30+(A39-A31)/A31*C31+(A39-A32)/A32*C32+(A39-A33)/A33*C33+(A39-A34)/A34*C34+(A39-A35)/A35*C35+(A39-A36)/A36*C36+(A39-A37)/A37*C37+(A39-A38)/A38*C38</f>
        <v>-5488.8699123374045</v>
      </c>
      <c r="F39" s="11">
        <f>E39/SUM(C30:C39)</f>
        <v>-0.23658922035937088</v>
      </c>
    </row>
    <row r="41" spans="1:6">
      <c r="C41" s="9">
        <f>SUM(C30:C39)</f>
        <v>23200</v>
      </c>
      <c r="D41" s="8">
        <f>SUM(D30:D39)</f>
        <v>1600</v>
      </c>
    </row>
  </sheetData>
  <phoneticPr fontId="9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1"/>
  <sheetViews>
    <sheetView topLeftCell="A10" workbookViewId="0">
      <selection activeCell="D32" sqref="D32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43940</v>
      </c>
    </row>
    <row r="2" spans="1:24">
      <c r="D2" s="15" t="s">
        <v>36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37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10050.272459939597</v>
      </c>
      <c r="B5" s="4">
        <f>(A5-A13)/A13</f>
        <v>0.47745544378906285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9571.68805708533</v>
      </c>
      <c r="B6" s="4">
        <f>(A6-A13)/A13</f>
        <v>0.40710042265625024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9115.8933877003146</v>
      </c>
      <c r="B7" s="4">
        <f>(A7-A13)/A13</f>
        <v>0.34009564062500031</v>
      </c>
      <c r="C7" s="5">
        <f t="shared" si="1"/>
        <v>132.86025000000001</v>
      </c>
      <c r="K7" s="13"/>
    </row>
    <row r="8" spans="1:24">
      <c r="A8" s="3">
        <f t="shared" si="0"/>
        <v>8681.8032263812511</v>
      </c>
      <c r="B8" s="4">
        <f>(A8-A13)/A13</f>
        <v>0.27628156250000013</v>
      </c>
      <c r="C8" s="5">
        <f t="shared" si="1"/>
        <v>147.6225</v>
      </c>
      <c r="I8" s="3"/>
    </row>
    <row r="9" spans="1:24">
      <c r="A9" s="3">
        <f t="shared" si="0"/>
        <v>8268.3840251250003</v>
      </c>
      <c r="B9" s="4">
        <f>(A9-A13)/A13</f>
        <v>0.21550625000000004</v>
      </c>
      <c r="C9" s="5">
        <f t="shared" si="1"/>
        <v>164.02500000000001</v>
      </c>
      <c r="I9" s="3"/>
    </row>
    <row r="10" spans="1:24">
      <c r="A10" s="3">
        <f t="shared" si="0"/>
        <v>7874.6514525000002</v>
      </c>
      <c r="B10" s="4">
        <f>(A10-A13)/A13</f>
        <v>0.15762500000000002</v>
      </c>
      <c r="C10" s="5">
        <f t="shared" si="1"/>
        <v>182.25</v>
      </c>
      <c r="I10" s="3"/>
    </row>
    <row r="11" spans="1:24">
      <c r="A11" s="3">
        <f t="shared" si="0"/>
        <v>7499.6680500000002</v>
      </c>
      <c r="B11" s="4">
        <f>(A11-A13)/A13</f>
        <v>0.10250000000000002</v>
      </c>
      <c r="C11" s="5">
        <f t="shared" si="1"/>
        <v>202.5</v>
      </c>
      <c r="I11" s="3"/>
    </row>
    <row r="12" spans="1:24">
      <c r="A12" s="3">
        <f t="shared" si="0"/>
        <v>7142.5410000000002</v>
      </c>
      <c r="B12" s="4">
        <f>(A12-A13)/A13</f>
        <v>5.0000000000000017E-2</v>
      </c>
      <c r="C12" s="5">
        <f t="shared" si="1"/>
        <v>225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6802.42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6462.299</v>
      </c>
      <c r="B14" s="4">
        <f>(A14-A13)/A13</f>
        <v>-5.0000000000000017E-2</v>
      </c>
      <c r="C14" s="5">
        <f>C13*1.1</f>
        <v>275</v>
      </c>
      <c r="K14" s="13"/>
    </row>
    <row r="15" spans="1:24">
      <c r="A15" s="3">
        <f>A13*0.9</f>
        <v>6122.1779999999999</v>
      </c>
      <c r="B15" s="4">
        <f>(A15-A13)/A13</f>
        <v>-0.10000000000000003</v>
      </c>
      <c r="C15" s="5">
        <f>C13*1.2</f>
        <v>300</v>
      </c>
      <c r="I15" s="3"/>
    </row>
    <row r="16" spans="1:24">
      <c r="A16" s="3">
        <f>A13*0.85</f>
        <v>5782.0569999999998</v>
      </c>
      <c r="B16" s="4">
        <f>(A16-A13)/A13</f>
        <v>-0.15000000000000005</v>
      </c>
      <c r="C16" s="5">
        <f>C13*1.3</f>
        <v>325</v>
      </c>
      <c r="I16" s="3"/>
    </row>
    <row r="17" spans="1:9">
      <c r="A17" s="3">
        <f>A13*0.8</f>
        <v>5441.9360000000006</v>
      </c>
      <c r="B17" s="4">
        <f>(A17-A13)/A13</f>
        <v>-0.19999999999999993</v>
      </c>
      <c r="C17" s="5">
        <f>C13*1.4</f>
        <v>350</v>
      </c>
      <c r="I17" s="3"/>
    </row>
    <row r="18" spans="1:9">
      <c r="A18" s="3">
        <f>A13*0.75</f>
        <v>5101.8150000000005</v>
      </c>
      <c r="B18" s="4">
        <f>(A18-A13)/A13</f>
        <v>-0.24999999999999994</v>
      </c>
      <c r="C18" s="5">
        <f>C13*1.5</f>
        <v>375</v>
      </c>
      <c r="I18" s="3"/>
    </row>
    <row r="19" spans="1:9">
      <c r="A19" s="3">
        <f>A13*0.7</f>
        <v>4761.6939999999995</v>
      </c>
      <c r="B19" s="4">
        <f>(A19-A13)/A13</f>
        <v>-0.3000000000000001</v>
      </c>
      <c r="C19" s="5">
        <f>C13*1.6</f>
        <v>400</v>
      </c>
      <c r="I19" s="3"/>
    </row>
    <row r="20" spans="1:9">
      <c r="A20" s="3">
        <f>A13*0.65</f>
        <v>4421.5730000000003</v>
      </c>
      <c r="B20" s="4">
        <f>(A20-A13)/A13</f>
        <v>-0.35</v>
      </c>
      <c r="C20" s="5">
        <f>C13*1.7</f>
        <v>425</v>
      </c>
    </row>
    <row r="21" spans="1:9">
      <c r="A21" s="3">
        <f>A13*0.6</f>
        <v>4081.4519999999998</v>
      </c>
      <c r="B21" s="4">
        <f>(A21-A13)/A13</f>
        <v>-0.4</v>
      </c>
      <c r="C21" s="5">
        <f>C13*1.8</f>
        <v>450</v>
      </c>
    </row>
    <row r="22" spans="1:9">
      <c r="A22" s="3">
        <f>A13*0.55</f>
        <v>3741.3310000000001</v>
      </c>
      <c r="B22" s="4">
        <f>(A22-A13)/A13</f>
        <v>-0.45</v>
      </c>
      <c r="C22" s="5">
        <f>C13*1.9</f>
        <v>475</v>
      </c>
    </row>
    <row r="23" spans="1:9">
      <c r="A23" s="3">
        <f>A13*0.5</f>
        <v>3401.21</v>
      </c>
      <c r="B23" s="4">
        <f>(A23-A13)/A13</f>
        <v>-0.5</v>
      </c>
      <c r="C23" s="5">
        <f>C13*2</f>
        <v>500</v>
      </c>
    </row>
    <row r="24" spans="1:9">
      <c r="A24" s="3">
        <f>A13*0.45</f>
        <v>3061.0889999999999</v>
      </c>
      <c r="B24" s="4">
        <f>(A24-A13)/A13</f>
        <v>-0.55000000000000004</v>
      </c>
      <c r="C24" s="5">
        <f>C13*2.1</f>
        <v>525</v>
      </c>
    </row>
    <row r="25" spans="1:9">
      <c r="A25" s="3">
        <f>A13*0.4</f>
        <v>2720.9680000000003</v>
      </c>
      <c r="B25" s="4">
        <f>(A25-A13)/A13</f>
        <v>-0.6</v>
      </c>
      <c r="C25" s="5">
        <f>C13*2.2</f>
        <v>550</v>
      </c>
    </row>
    <row r="26" spans="1:9">
      <c r="A26" s="3">
        <f>A13*0.35</f>
        <v>2380.8469999999998</v>
      </c>
      <c r="B26" s="4">
        <f>(A26-A13)/A13</f>
        <v>-0.65</v>
      </c>
      <c r="C26" s="5">
        <f>C13*2.3</f>
        <v>575</v>
      </c>
    </row>
    <row r="30" spans="1:9">
      <c r="A30" s="6">
        <v>6802.42</v>
      </c>
      <c r="B30">
        <f>(A30-A30)/A30</f>
        <v>0</v>
      </c>
      <c r="C30" s="7">
        <v>2400</v>
      </c>
      <c r="D30" s="8">
        <f>C30</f>
        <v>2400</v>
      </c>
      <c r="E30" s="10">
        <v>0</v>
      </c>
      <c r="F30" s="11">
        <v>0</v>
      </c>
    </row>
    <row r="31" spans="1:9">
      <c r="A31" s="3">
        <f>A30*0.95</f>
        <v>6462.299</v>
      </c>
      <c r="B31" s="4">
        <f>(A31-A30)/A30</f>
        <v>-5.0000000000000017E-2</v>
      </c>
      <c r="C31" s="5">
        <f>C30*1.1</f>
        <v>2640</v>
      </c>
      <c r="D31" s="8">
        <f>D30*1.1</f>
        <v>2640</v>
      </c>
      <c r="E31" s="10">
        <f>(A31-A30)/A30*C30</f>
        <v>-120.00000000000004</v>
      </c>
      <c r="F31" s="11">
        <f>E31/SUM(C30:C31)</f>
        <v>-2.3809523809523819E-2</v>
      </c>
    </row>
    <row r="32" spans="1:9">
      <c r="A32" s="3">
        <f>A30*0.9</f>
        <v>6122.1779999999999</v>
      </c>
      <c r="B32" s="4">
        <f>(A32-A30)/A30</f>
        <v>-0.10000000000000003</v>
      </c>
      <c r="C32" s="5">
        <f t="shared" ref="C32:C39" si="2">C31*1.1</f>
        <v>2904.0000000000005</v>
      </c>
      <c r="E32" s="10">
        <f>(A32-A30)/A30*C30+(A32-A31)/A31*C31</f>
        <v>-378.94736842105277</v>
      </c>
      <c r="F32" s="11">
        <f>E32/SUM(C30:C32)</f>
        <v>-4.7702337414533329E-2</v>
      </c>
    </row>
    <row r="33" spans="1:6">
      <c r="A33" s="3">
        <f>A30*0.85</f>
        <v>5782.0569999999998</v>
      </c>
      <c r="B33" s="4">
        <f>(A33-A30)/A30</f>
        <v>-0.15000000000000005</v>
      </c>
      <c r="C33" s="5">
        <f t="shared" si="2"/>
        <v>3194.4000000000005</v>
      </c>
      <c r="E33" s="10">
        <f>(A33-A30)/A30*C30+(A33-A31)/A31*C31+(A33-A32)/A32*C32</f>
        <v>-799.2280701754388</v>
      </c>
      <c r="F33" s="11">
        <f>E33/SUM(C30:C33)</f>
        <v>-7.1754297760489721E-2</v>
      </c>
    </row>
    <row r="34" spans="1:6">
      <c r="A34" s="3">
        <f>A30*0.8</f>
        <v>5441.9360000000006</v>
      </c>
      <c r="B34" s="4">
        <f>(A34-A30)/A30</f>
        <v>-0.19999999999999993</v>
      </c>
      <c r="C34" s="5">
        <f t="shared" si="2"/>
        <v>3513.8400000000011</v>
      </c>
      <c r="E34" s="10">
        <f>(A34-A30)/A30*C30+(A34-A31)/A31*C31+(A34-A32)/A32*C32+(A34-A33)/A33*C33</f>
        <v>-1407.4146542827648</v>
      </c>
      <c r="F34" s="11">
        <f>E34/SUM(C30:C34)</f>
        <v>-9.6054572835468477E-2</v>
      </c>
    </row>
    <row r="35" spans="1:6">
      <c r="A35" s="3">
        <f>A30*0.75</f>
        <v>5101.8150000000005</v>
      </c>
      <c r="B35" s="4">
        <f>(A35-A30)/A30</f>
        <v>-0.24999999999999994</v>
      </c>
      <c r="C35" s="5">
        <f t="shared" si="2"/>
        <v>3865.2240000000015</v>
      </c>
      <c r="E35" s="10">
        <f>(A35-A30)/A30*C30+(A35-A31)/A31*C31+(A35-A32)/A32*C32+(A35-A33)/A33*C33+(A35-A34)/A34*C34</f>
        <v>-2235.2162383900923</v>
      </c>
      <c r="F35" s="11">
        <f>E35/SUM(C30:C35)</f>
        <v>-0.12070855050076468</v>
      </c>
    </row>
    <row r="36" spans="1:6">
      <c r="A36" s="3">
        <f>A30*0.7</f>
        <v>4761.6939999999995</v>
      </c>
      <c r="B36" s="4">
        <f>(A36-A30)/A30</f>
        <v>-0.3000000000000001</v>
      </c>
      <c r="C36" s="5">
        <f t="shared" si="2"/>
        <v>4251.7464000000018</v>
      </c>
      <c r="E36" s="10">
        <f>(A36-A30)/A30*C30+(A36-A31)/A31*C31+(A36-A32)/A32*C32+(A36-A33)/A33*C33+(A36-A34)/A34*C34+(A36-A35)/A35*C35</f>
        <v>-3320.6994224974228</v>
      </c>
      <c r="F36" s="11">
        <f>E36/SUM(C30:C36)</f>
        <v>-0.14584165915992511</v>
      </c>
    </row>
    <row r="37" spans="1:6">
      <c r="A37" s="3">
        <f>A30*0.65</f>
        <v>4421.5730000000003</v>
      </c>
      <c r="B37" s="17">
        <f>(A37-A30)/A30</f>
        <v>-0.35</v>
      </c>
      <c r="C37" s="18">
        <f t="shared" si="2"/>
        <v>4676.921040000002</v>
      </c>
      <c r="D37" s="19"/>
      <c r="E37" s="10">
        <f>(A37-A30)/A30*C30+(A37-A31)/A31*C31+(A37-A32)/A32*C32+(A37-A33)/A33*C33+(A37-A34)/A34*C34+(A37-A35)/A35*C35+(A37-A36)/A36*C36</f>
        <v>-4709.8787780333187</v>
      </c>
      <c r="F37" s="11">
        <f>E37/SUM(C30:C37)</f>
        <v>-0.17160446776732766</v>
      </c>
    </row>
    <row r="38" spans="1:6">
      <c r="A38" s="3">
        <f>A30*0.6</f>
        <v>4081.4519999999998</v>
      </c>
      <c r="B38" s="17">
        <f>(A38-A30)/A30</f>
        <v>-0.4</v>
      </c>
      <c r="C38" s="18">
        <f t="shared" si="2"/>
        <v>5144.6131440000026</v>
      </c>
      <c r="D38" s="19"/>
      <c r="E38" s="10">
        <f>(A38-A30)/A30*C30+(A38-A31)/A31*C31+(A38-A32)/A32*C32+(A38-A33)/A33*C33+(A38-A34)/A34*C34+(A38-A35)/A35*C35+(A38-A36)/A36*C36+(A38-A37)/A37*C37</f>
        <v>-6458.8212904922966</v>
      </c>
      <c r="F38" s="11">
        <f>E38/SUM(C30:C38)</f>
        <v>-0.19817961734029144</v>
      </c>
    </row>
    <row r="39" spans="1:6">
      <c r="A39" s="3">
        <f>A30*0.55</f>
        <v>3741.3310000000001</v>
      </c>
      <c r="B39" s="17">
        <f>(A39-A30)/A30</f>
        <v>-0.45</v>
      </c>
      <c r="C39" s="18">
        <f t="shared" si="2"/>
        <v>5659.0744584000031</v>
      </c>
      <c r="D39" s="19"/>
      <c r="E39" s="10">
        <f>(A39-A30)/A30*C30+(A39-A31)/A31*C31+(A39-A32)/A32*C32+(A39-A33)/A33*C33+(A39-A34)/A34*C34+(A39-A35)/A35*C35+(A39-A36)/A36*C36+(A39-A37)/A37*C37+(A39-A38)/A38*C38</f>
        <v>-8636.4815649512711</v>
      </c>
      <c r="F39" s="11">
        <f>E39/SUM(C30:C39)</f>
        <v>-0.22579143591183298</v>
      </c>
    </row>
    <row r="41" spans="1:6">
      <c r="C41" s="9">
        <f>SUM(C30:C39)</f>
        <v>38249.819042400013</v>
      </c>
      <c r="D41" s="8">
        <f>SUM(D30:D39)</f>
        <v>5040</v>
      </c>
    </row>
  </sheetData>
  <phoneticPr fontId="9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1"/>
  <sheetViews>
    <sheetView topLeftCell="A19" workbookViewId="0">
      <selection activeCell="E22" sqref="E22"/>
    </sheetView>
  </sheetViews>
  <sheetFormatPr defaultColWidth="8.94921875" defaultRowHeight="17.25"/>
  <cols>
    <col min="1" max="2" width="15.87890625" customWidth="1"/>
    <col min="3" max="3" width="21.20703125" customWidth="1"/>
    <col min="4" max="4" width="14.81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A1" s="2"/>
      <c r="B1" s="2"/>
      <c r="D1" s="2">
        <v>43940</v>
      </c>
    </row>
    <row r="2" spans="1:24">
      <c r="A2" s="15"/>
      <c r="D2" s="15" t="s">
        <v>38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A3" s="15"/>
      <c r="D3" s="15" t="s">
        <v>39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5282.0066334269659</v>
      </c>
      <c r="B5" s="4">
        <f>(A5-A13)/A13</f>
        <v>0.47745544378906307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5030.4825080256815</v>
      </c>
      <c r="B6" s="4">
        <f>(A6-A13)/A13</f>
        <v>0.4071004226562504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4790.9357219292206</v>
      </c>
      <c r="B7" s="4">
        <f>(A7-A13)/A13</f>
        <v>0.34009564062500047</v>
      </c>
      <c r="C7" s="5">
        <f t="shared" si="1"/>
        <v>132.86025000000001</v>
      </c>
      <c r="K7" s="13"/>
    </row>
    <row r="8" spans="1:24">
      <c r="A8" s="3">
        <f t="shared" si="0"/>
        <v>4562.7959256468766</v>
      </c>
      <c r="B8" s="4">
        <f>(A8-A13)/A13</f>
        <v>0.27628156250000041</v>
      </c>
      <c r="C8" s="5">
        <f t="shared" si="1"/>
        <v>147.6225</v>
      </c>
      <c r="I8" s="3"/>
    </row>
    <row r="9" spans="1:24">
      <c r="A9" s="3">
        <f t="shared" si="0"/>
        <v>4345.5199291875015</v>
      </c>
      <c r="B9" s="4">
        <f>(A9-A13)/A13</f>
        <v>0.21550625000000034</v>
      </c>
      <c r="C9" s="5">
        <f t="shared" si="1"/>
        <v>164.02500000000001</v>
      </c>
      <c r="I9" s="3"/>
    </row>
    <row r="10" spans="1:24">
      <c r="A10" s="3">
        <f t="shared" si="0"/>
        <v>4138.5904087500012</v>
      </c>
      <c r="B10" s="4">
        <f>(A10-A13)/A13</f>
        <v>0.15762500000000029</v>
      </c>
      <c r="C10" s="5">
        <f t="shared" si="1"/>
        <v>182.25</v>
      </c>
      <c r="I10" s="3"/>
    </row>
    <row r="11" spans="1:24">
      <c r="A11" s="3">
        <f t="shared" si="0"/>
        <v>3941.5146750000008</v>
      </c>
      <c r="B11" s="4">
        <f>(A11-A13)/A13</f>
        <v>0.10250000000000017</v>
      </c>
      <c r="C11" s="5">
        <f t="shared" si="1"/>
        <v>202.5</v>
      </c>
      <c r="I11" s="3"/>
    </row>
    <row r="12" spans="1:24">
      <c r="A12" s="3">
        <f t="shared" si="0"/>
        <v>3753.8235000000004</v>
      </c>
      <c r="B12" s="4">
        <f>(A12-A13)/A13</f>
        <v>5.0000000000000072E-2</v>
      </c>
      <c r="C12" s="5">
        <f t="shared" si="1"/>
        <v>225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3575.07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3396.3164999999999</v>
      </c>
      <c r="B14" s="4">
        <f>(A14-A13)/A13</f>
        <v>-5.0000000000000072E-2</v>
      </c>
      <c r="C14" s="5">
        <f>C13*1.1</f>
        <v>275</v>
      </c>
      <c r="K14" s="13"/>
    </row>
    <row r="15" spans="1:24">
      <c r="A15" s="3">
        <f>A13*0.9</f>
        <v>3217.5630000000001</v>
      </c>
      <c r="B15" s="4">
        <f>(A15-A13)/A13</f>
        <v>-0.10000000000000002</v>
      </c>
      <c r="C15" s="5">
        <f>C13*1.2</f>
        <v>300</v>
      </c>
      <c r="I15" s="3"/>
    </row>
    <row r="16" spans="1:24">
      <c r="A16" s="3">
        <f>A13*0.85</f>
        <v>3038.8094999999998</v>
      </c>
      <c r="B16" s="4">
        <f>(A16-A13)/A13</f>
        <v>-0.15000000000000008</v>
      </c>
      <c r="C16" s="5">
        <f>C13*1.3</f>
        <v>325</v>
      </c>
      <c r="I16" s="3"/>
    </row>
    <row r="17" spans="1:9">
      <c r="A17" s="3">
        <f>A13*0.8</f>
        <v>2860.0560000000005</v>
      </c>
      <c r="B17" s="4">
        <f>(A17-A13)/A13</f>
        <v>-0.1999999999999999</v>
      </c>
      <c r="C17" s="5">
        <f>C13*1.4</f>
        <v>350</v>
      </c>
      <c r="I17" s="3"/>
    </row>
    <row r="18" spans="1:9">
      <c r="A18" s="3">
        <f>A13*0.75</f>
        <v>2681.3025000000002</v>
      </c>
      <c r="B18" s="4">
        <f>(A18-A13)/A13</f>
        <v>-0.24999999999999997</v>
      </c>
      <c r="C18" s="5">
        <f>C13*1.5</f>
        <v>375</v>
      </c>
      <c r="I18" s="3"/>
    </row>
    <row r="19" spans="1:9">
      <c r="A19" s="3">
        <f>A13*0.7</f>
        <v>2502.549</v>
      </c>
      <c r="B19" s="4">
        <f>(A19-A13)/A13</f>
        <v>-0.30000000000000004</v>
      </c>
      <c r="C19" s="5">
        <f>C13*1.6</f>
        <v>400</v>
      </c>
      <c r="I19" s="3"/>
    </row>
    <row r="20" spans="1:9">
      <c r="A20" s="3">
        <f>A13*0.65</f>
        <v>2323.7955000000002</v>
      </c>
      <c r="B20" s="4">
        <f>(A20-A13)/A13</f>
        <v>-0.35</v>
      </c>
      <c r="C20" s="5">
        <f>C13*1.7</f>
        <v>425</v>
      </c>
    </row>
    <row r="21" spans="1:9">
      <c r="A21" s="3">
        <f>A13*0.6</f>
        <v>2145.0419999999999</v>
      </c>
      <c r="B21" s="4">
        <f>(A21-A13)/A13</f>
        <v>-0.40000000000000008</v>
      </c>
      <c r="C21" s="5">
        <f>C13*1.8</f>
        <v>450</v>
      </c>
    </row>
    <row r="22" spans="1:9">
      <c r="A22" s="3">
        <f>A13*0.55</f>
        <v>1966.2885000000003</v>
      </c>
      <c r="B22" s="4">
        <f>(A22-A13)/A13</f>
        <v>-0.44999999999999996</v>
      </c>
      <c r="C22" s="5">
        <f>C13*1.9</f>
        <v>475</v>
      </c>
    </row>
    <row r="23" spans="1:9">
      <c r="A23" s="3">
        <f>A13*0.5</f>
        <v>1787.5350000000001</v>
      </c>
      <c r="B23" s="4">
        <f>(A23-A13)/A13</f>
        <v>-0.5</v>
      </c>
      <c r="C23" s="5">
        <f>C13*2</f>
        <v>500</v>
      </c>
    </row>
    <row r="24" spans="1:9">
      <c r="A24" s="3">
        <f>A13*0.45</f>
        <v>1608.7815000000001</v>
      </c>
      <c r="B24" s="4">
        <f>(A24-A13)/A13</f>
        <v>-0.55000000000000004</v>
      </c>
      <c r="C24" s="5">
        <f>C13*2.1</f>
        <v>525</v>
      </c>
    </row>
    <row r="25" spans="1:9">
      <c r="A25" s="3">
        <f>A13*0.4</f>
        <v>1430.0280000000002</v>
      </c>
      <c r="B25" s="4">
        <f>(A25-A13)/A13</f>
        <v>-0.6</v>
      </c>
      <c r="C25" s="5">
        <f>C13*2.2</f>
        <v>550</v>
      </c>
    </row>
    <row r="26" spans="1:9">
      <c r="A26" s="3">
        <f>A13*0.35</f>
        <v>1251.2745</v>
      </c>
      <c r="B26" s="4">
        <f>(A26-A13)/A13</f>
        <v>-0.65</v>
      </c>
      <c r="C26" s="5">
        <f>C13*2.3</f>
        <v>575</v>
      </c>
    </row>
    <row r="30" spans="1:9">
      <c r="A30" s="6">
        <v>3575.07</v>
      </c>
      <c r="B30">
        <f>(A30-A30)/A30</f>
        <v>0</v>
      </c>
      <c r="C30" s="7">
        <v>1120.53</v>
      </c>
      <c r="D30" s="8">
        <f>C30</f>
        <v>1120.53</v>
      </c>
      <c r="E30" s="10">
        <v>0</v>
      </c>
      <c r="F30" s="11">
        <v>0</v>
      </c>
    </row>
    <row r="31" spans="1:9">
      <c r="A31" s="3">
        <f>A30*0.95</f>
        <v>3396.3164999999999</v>
      </c>
      <c r="B31" s="4">
        <f>(A31-A30)/A30</f>
        <v>-5.0000000000000072E-2</v>
      </c>
      <c r="C31" s="5">
        <f>C30*1.1</f>
        <v>1232.5830000000001</v>
      </c>
      <c r="D31" s="8">
        <f>D30*1.1</f>
        <v>1232.5830000000001</v>
      </c>
      <c r="E31" s="10">
        <f>(A31-A30)/A30*C30</f>
        <v>-56.026500000000077</v>
      </c>
      <c r="F31" s="11">
        <f>E31/SUM(C30:C31)</f>
        <v>-2.3809523809523839E-2</v>
      </c>
    </row>
    <row r="32" spans="1:9">
      <c r="A32" s="3">
        <f>A30*0.9</f>
        <v>3217.5630000000001</v>
      </c>
      <c r="B32" s="4">
        <f>(A32-A30)/A30</f>
        <v>-0.10000000000000002</v>
      </c>
      <c r="C32" s="5">
        <f t="shared" ref="C32:C39" si="2">C31*1.1</f>
        <v>1355.8413000000003</v>
      </c>
      <c r="E32" s="10">
        <f>(A32-A30)/A30*C30+(A32-A31)/A31*C31</f>
        <v>-176.92578947368418</v>
      </c>
      <c r="F32" s="11">
        <f>E32/SUM(C30:C32)</f>
        <v>-4.7702337414533301E-2</v>
      </c>
    </row>
    <row r="33" spans="1:6">
      <c r="A33" s="3">
        <f>A30*0.85</f>
        <v>3038.8094999999998</v>
      </c>
      <c r="B33" s="4">
        <f>(A33-A30)/A30</f>
        <v>-0.15000000000000008</v>
      </c>
      <c r="C33" s="5">
        <f t="shared" si="2"/>
        <v>1491.4254300000005</v>
      </c>
      <c r="E33" s="10">
        <f>(A33-A30)/A30*C30+(A33-A31)/A31*C31+(A33-A32)/A32*C32</f>
        <v>-373.14959561403532</v>
      </c>
      <c r="F33" s="11">
        <f>E33/SUM(C30:C33)</f>
        <v>-7.1754297760489749E-2</v>
      </c>
    </row>
    <row r="34" spans="1:6">
      <c r="A34" s="3">
        <f>A30*0.8</f>
        <v>2860.0560000000005</v>
      </c>
      <c r="B34" s="4">
        <f>(A34-A30)/A30</f>
        <v>-0.1999999999999999</v>
      </c>
      <c r="C34" s="5">
        <f t="shared" si="2"/>
        <v>1640.5679730000006</v>
      </c>
      <c r="E34" s="10">
        <f>(A34-A30)/A30*C30+(A34-A31)/A31*C31+(A34-A32)/A32*C32+(A34-A33)/A33*C33</f>
        <v>-657.10430940144397</v>
      </c>
      <c r="F34" s="11">
        <f>E34/SUM(C30:C34)</f>
        <v>-9.6054572835468408E-2</v>
      </c>
    </row>
    <row r="35" spans="1:6">
      <c r="A35" s="3">
        <f>A30*0.75</f>
        <v>2681.3025000000002</v>
      </c>
      <c r="B35" s="4">
        <f>(A35-A30)/A30</f>
        <v>-0.24999999999999997</v>
      </c>
      <c r="C35" s="5">
        <f t="shared" si="2"/>
        <v>1804.6247703000008</v>
      </c>
      <c r="E35" s="10">
        <f>(A35-A30)/A30*C30+(A35-A31)/A31*C31+(A35-A32)/A32*C32+(A35-A33)/A33*C33+(A35-A34)/A34*C34</f>
        <v>-1043.5945215013544</v>
      </c>
      <c r="F35" s="11">
        <f>E35/SUM(C30:C35)</f>
        <v>-0.12070855050076469</v>
      </c>
    </row>
    <row r="36" spans="1:6">
      <c r="A36" s="3">
        <f>A30*0.7</f>
        <v>2502.549</v>
      </c>
      <c r="B36" s="4">
        <f>(A36-A30)/A30</f>
        <v>-0.30000000000000004</v>
      </c>
      <c r="C36" s="5">
        <f t="shared" si="2"/>
        <v>1985.087247330001</v>
      </c>
      <c r="E36" s="10">
        <f>(A36-A30)/A30*C30+(A36-A31)/A31*C31+(A36-A32)/A32*C32+(A36-A33)/A33*C33+(A36-A34)/A34*C34+(A36-A35)/A35*C35</f>
        <v>-1550.3930516212649</v>
      </c>
      <c r="F36" s="11">
        <f>E36/SUM(C30:C36)</f>
        <v>-0.14584165915992506</v>
      </c>
    </row>
    <row r="37" spans="1:6">
      <c r="A37" s="3">
        <f>A30*0.65</f>
        <v>2323.7955000000002</v>
      </c>
      <c r="B37" s="4">
        <f>(A37-A30)/A30</f>
        <v>-0.35</v>
      </c>
      <c r="C37" s="5">
        <f t="shared" si="2"/>
        <v>2183.5959720630012</v>
      </c>
      <c r="E37" s="10">
        <f>(A37-A30)/A30*C30+(A37-A31)/A31*C31+(A37-A32)/A32*C32+(A37-A33)/A33*C33+(A37-A34)/A34*C34+(A37-A35)/A35*C35+(A37-A36)/A36*C36</f>
        <v>-2198.9835279790314</v>
      </c>
      <c r="F37" s="11">
        <f>E37/SUM(C30:C37)</f>
        <v>-0.17160446776732763</v>
      </c>
    </row>
    <row r="38" spans="1:6">
      <c r="A38" s="3">
        <f>A30*0.6</f>
        <v>2145.0419999999999</v>
      </c>
      <c r="B38" s="4">
        <f>(A38-A30)/A30</f>
        <v>-0.40000000000000008</v>
      </c>
      <c r="C38" s="5">
        <f t="shared" si="2"/>
        <v>2401.9555692693016</v>
      </c>
      <c r="E38" s="10">
        <f>(A38-A30)/A30*C30+(A38-A31)/A31*C31+(A38-A32)/A32*C32+(A38-A33)/A33*C33+(A38-A34)/A34*C34+(A38-A35)/A35*C35+(A38-A36)/A36*C36+(A38-A37)/A37*C37</f>
        <v>-3015.5429252647227</v>
      </c>
      <c r="F38" s="11">
        <f>E38/SUM(C30:C38)</f>
        <v>-0.19817961734029144</v>
      </c>
    </row>
    <row r="39" spans="1:6">
      <c r="A39" s="3">
        <f>A30*0.55</f>
        <v>1966.2885000000003</v>
      </c>
      <c r="B39" s="4">
        <f>(A39-A30)/A30</f>
        <v>-0.44999999999999996</v>
      </c>
      <c r="C39" s="5">
        <f t="shared" si="2"/>
        <v>2642.1511261962319</v>
      </c>
      <c r="E39" s="10">
        <f>(A39-A30)/A30*C30+(A39-A31)/A31*C31+(A39-A32)/A32*C32+(A39-A33)/A33*C33+(A39-A34)/A34*C34+(A39-A35)/A35*C35+(A39-A36)/A36*C36+(A39-A37)/A37*C37+(A39-A38)/A38*C38</f>
        <v>-4032.2652866561857</v>
      </c>
      <c r="F39" s="11">
        <f>E39/SUM(C30:C39)</f>
        <v>-0.2257914359118329</v>
      </c>
    </row>
    <row r="41" spans="1:6">
      <c r="C41" s="9">
        <f>SUM(C30:C39)</f>
        <v>17858.362388158537</v>
      </c>
      <c r="D41" s="8">
        <f>SUM(D30:D39)</f>
        <v>2353.1130000000003</v>
      </c>
    </row>
  </sheetData>
  <phoneticPr fontId="9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41"/>
  <sheetViews>
    <sheetView topLeftCell="A11" workbookViewId="0">
      <selection activeCell="H31" sqref="H31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43940</v>
      </c>
    </row>
    <row r="2" spans="1:24">
      <c r="D2" s="15" t="s">
        <v>40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41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11354.496252944395</v>
      </c>
      <c r="B5" s="4">
        <f>(A5-A13)/A13</f>
        <v>0.47745544378906318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10813.805955185137</v>
      </c>
      <c r="B6" s="4">
        <f>(A6-A13)/A13</f>
        <v>0.40710042265625046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10298.862814462034</v>
      </c>
      <c r="B7" s="4">
        <f>(A7-A13)/A13</f>
        <v>0.34009564062500036</v>
      </c>
      <c r="C7" s="5">
        <f t="shared" si="1"/>
        <v>132.86025000000001</v>
      </c>
      <c r="K7" s="13"/>
    </row>
    <row r="8" spans="1:24">
      <c r="A8" s="3">
        <f t="shared" si="0"/>
        <v>9808.4407756781275</v>
      </c>
      <c r="B8" s="4">
        <f>(A8-A13)/A13</f>
        <v>0.2762815625000003</v>
      </c>
      <c r="C8" s="5">
        <f t="shared" si="1"/>
        <v>147.6225</v>
      </c>
      <c r="I8" s="3"/>
    </row>
    <row r="9" spans="1:24">
      <c r="A9" s="3">
        <f t="shared" si="0"/>
        <v>9341.3721673125019</v>
      </c>
      <c r="B9" s="4">
        <f>(A9-A13)/A13</f>
        <v>0.21550625000000023</v>
      </c>
      <c r="C9" s="5">
        <f t="shared" si="1"/>
        <v>164.02500000000001</v>
      </c>
      <c r="I9" s="3"/>
    </row>
    <row r="10" spans="1:24">
      <c r="A10" s="3">
        <f t="shared" si="0"/>
        <v>8896.5449212500007</v>
      </c>
      <c r="B10" s="4">
        <f>(A10-A13)/A13</f>
        <v>0.15762500000000007</v>
      </c>
      <c r="C10" s="5">
        <f t="shared" si="1"/>
        <v>182.25</v>
      </c>
      <c r="I10" s="3"/>
    </row>
    <row r="11" spans="1:24">
      <c r="A11" s="3">
        <f t="shared" si="0"/>
        <v>8472.8999249999997</v>
      </c>
      <c r="B11" s="4">
        <f>(A11-A13)/A13</f>
        <v>0.10249999999999995</v>
      </c>
      <c r="C11" s="5">
        <f t="shared" si="1"/>
        <v>202.5</v>
      </c>
      <c r="I11" s="3"/>
    </row>
    <row r="12" spans="1:24">
      <c r="A12" s="3">
        <f t="shared" si="0"/>
        <v>8069.4285</v>
      </c>
      <c r="B12" s="4">
        <f>(A12-A13)/A13</f>
        <v>4.9999999999999989E-2</v>
      </c>
      <c r="C12" s="5">
        <f t="shared" si="1"/>
        <v>225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7685.17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7300.9115000000002</v>
      </c>
      <c r="B14" s="4">
        <f>(A14-A13)/A13</f>
        <v>-4.9999999999999989E-2</v>
      </c>
      <c r="C14" s="5">
        <f>C13*1.1</f>
        <v>275</v>
      </c>
      <c r="K14" s="13"/>
    </row>
    <row r="15" spans="1:24">
      <c r="A15" s="3">
        <f>A13*0.9</f>
        <v>6916.6530000000002</v>
      </c>
      <c r="B15" s="4">
        <f>(A15-A13)/A13</f>
        <v>-9.9999999999999978E-2</v>
      </c>
      <c r="C15" s="5">
        <f>C13*1.2</f>
        <v>300</v>
      </c>
      <c r="I15" s="3"/>
    </row>
    <row r="16" spans="1:24">
      <c r="A16" s="3">
        <f>A13*0.85</f>
        <v>6532.3945000000003</v>
      </c>
      <c r="B16" s="4">
        <f>(A16-A13)/A13</f>
        <v>-0.14999999999999997</v>
      </c>
      <c r="C16" s="5">
        <f>C13*1.3</f>
        <v>325</v>
      </c>
      <c r="I16" s="3"/>
    </row>
    <row r="17" spans="1:9">
      <c r="A17" s="3">
        <f>A13*0.8</f>
        <v>6148.1360000000004</v>
      </c>
      <c r="B17" s="4">
        <f>(A17-A13)/A13</f>
        <v>-0.19999999999999996</v>
      </c>
      <c r="C17" s="5">
        <f>C13*1.4</f>
        <v>350</v>
      </c>
      <c r="I17" s="3"/>
    </row>
    <row r="18" spans="1:9">
      <c r="A18" s="3">
        <f>A13*0.75</f>
        <v>5763.8775000000005</v>
      </c>
      <c r="B18" s="4">
        <f>(A18-A13)/A13</f>
        <v>-0.24999999999999994</v>
      </c>
      <c r="C18" s="5">
        <f>C13*1.5</f>
        <v>375</v>
      </c>
      <c r="I18" s="3"/>
    </row>
    <row r="19" spans="1:9">
      <c r="A19" s="3">
        <f>A13*0.7</f>
        <v>5379.6189999999997</v>
      </c>
      <c r="B19" s="4">
        <f>(A19-A13)/A13</f>
        <v>-0.30000000000000004</v>
      </c>
      <c r="C19" s="5">
        <f>C13*1.6</f>
        <v>400</v>
      </c>
      <c r="I19" s="3"/>
    </row>
    <row r="20" spans="1:9">
      <c r="A20" s="3">
        <f>A13*0.65</f>
        <v>4995.3604999999998</v>
      </c>
      <c r="B20" s="4">
        <f>(A20-A13)/A13</f>
        <v>-0.35000000000000003</v>
      </c>
      <c r="C20" s="5">
        <f>C13*1.7</f>
        <v>425</v>
      </c>
    </row>
    <row r="21" spans="1:9">
      <c r="A21" s="3">
        <f>A13*0.6</f>
        <v>4611.1019999999999</v>
      </c>
      <c r="B21" s="4">
        <f>(A21-A13)/A13</f>
        <v>-0.4</v>
      </c>
      <c r="C21" s="5">
        <f>C13*1.8</f>
        <v>450</v>
      </c>
    </row>
    <row r="22" spans="1:9">
      <c r="A22" s="3">
        <f>A13*0.55</f>
        <v>4226.8434999999999</v>
      </c>
      <c r="B22" s="4">
        <f>(A22-A13)/A13</f>
        <v>-0.45</v>
      </c>
      <c r="C22" s="5">
        <f>C13*1.9</f>
        <v>475</v>
      </c>
    </row>
    <row r="23" spans="1:9">
      <c r="A23" s="3">
        <f>A13*0.5</f>
        <v>3842.585</v>
      </c>
      <c r="B23" s="4">
        <f>(A23-A13)/A13</f>
        <v>-0.5</v>
      </c>
      <c r="C23" s="5">
        <f>C13*2</f>
        <v>500</v>
      </c>
    </row>
    <row r="24" spans="1:9">
      <c r="A24" s="3">
        <f>A13*0.45</f>
        <v>3458.3265000000001</v>
      </c>
      <c r="B24" s="4">
        <f>(A24-A13)/A13</f>
        <v>-0.54999999999999993</v>
      </c>
      <c r="C24" s="5">
        <f>C13*2.1</f>
        <v>525</v>
      </c>
    </row>
    <row r="25" spans="1:9">
      <c r="A25" s="3">
        <f>A13*0.4</f>
        <v>3074.0680000000002</v>
      </c>
      <c r="B25" s="4">
        <f>(A25-A13)/A13</f>
        <v>-0.6</v>
      </c>
      <c r="C25" s="5">
        <f>C13*2.2</f>
        <v>550</v>
      </c>
    </row>
    <row r="26" spans="1:9">
      <c r="A26" s="3">
        <f>A13*0.35</f>
        <v>2689.8094999999998</v>
      </c>
      <c r="B26" s="4">
        <f>(A26-A13)/A13</f>
        <v>-0.65000000000000013</v>
      </c>
      <c r="C26" s="5">
        <f>C13*2.3</f>
        <v>575</v>
      </c>
    </row>
    <row r="30" spans="1:9">
      <c r="A30" s="6">
        <v>7685.17</v>
      </c>
      <c r="B30">
        <f>(A30-A30)/A30</f>
        <v>0</v>
      </c>
      <c r="C30" s="7">
        <v>2700</v>
      </c>
      <c r="D30" s="8"/>
      <c r="E30" s="10">
        <v>0</v>
      </c>
      <c r="F30" s="11">
        <v>0</v>
      </c>
    </row>
    <row r="31" spans="1:9">
      <c r="A31" s="3">
        <f>A30*0.95</f>
        <v>7300.9115000000002</v>
      </c>
      <c r="B31" s="4">
        <f>(A31-A30)/A30</f>
        <v>-4.9999999999999989E-2</v>
      </c>
      <c r="C31" s="5">
        <f>C30*1.1</f>
        <v>2970.0000000000005</v>
      </c>
      <c r="E31" s="10">
        <f>(A31-A30)/A30*C30</f>
        <v>-134.99999999999997</v>
      </c>
      <c r="F31" s="11">
        <f>E31/SUM(C30:C31)</f>
        <v>-2.3809523809523805E-2</v>
      </c>
    </row>
    <row r="32" spans="1:9">
      <c r="A32" s="3">
        <f>A30*0.9</f>
        <v>6916.6530000000002</v>
      </c>
      <c r="B32" s="4">
        <f>(A32-A30)/A30</f>
        <v>-9.9999999999999978E-2</v>
      </c>
      <c r="C32" s="5">
        <f t="shared" ref="C32:C39" si="2">C31*1.1</f>
        <v>3267.0000000000009</v>
      </c>
      <c r="E32" s="10">
        <f>(A32-A30)/A30*C30+(A32-A31)/A31*C31</f>
        <v>-426.31578947368416</v>
      </c>
      <c r="F32" s="11">
        <f>E32/SUM(C30:C32)</f>
        <v>-4.7702337414533308E-2</v>
      </c>
    </row>
    <row r="33" spans="1:6">
      <c r="A33" s="3">
        <f>A30*0.85</f>
        <v>6532.3945000000003</v>
      </c>
      <c r="B33" s="4">
        <f>(A33-A30)/A30</f>
        <v>-0.14999999999999997</v>
      </c>
      <c r="C33" s="5">
        <f t="shared" si="2"/>
        <v>3593.7000000000012</v>
      </c>
      <c r="E33" s="10">
        <f>(A33-A30)/A30*C30+(A33-A31)/A31*C31+(A33-A32)/A32*C32</f>
        <v>-899.13157894736833</v>
      </c>
      <c r="F33" s="11">
        <f>E33/SUM(C30:C33)</f>
        <v>-7.1754297760489694E-2</v>
      </c>
    </row>
    <row r="34" spans="1:6">
      <c r="A34" s="3">
        <f>A30*0.8</f>
        <v>6148.1360000000004</v>
      </c>
      <c r="B34" s="4">
        <f>(A34-A30)/A30</f>
        <v>-0.19999999999999996</v>
      </c>
      <c r="C34" s="5">
        <f t="shared" si="2"/>
        <v>3953.0700000000015</v>
      </c>
      <c r="E34" s="10">
        <f>(A34-A30)/A30*C30+(A34-A31)/A31*C31+(A34-A32)/A32*C32+(A34-A33)/A33*C33</f>
        <v>-1583.3414860681114</v>
      </c>
      <c r="F34" s="11">
        <f>E34/SUM(C30:C34)</f>
        <v>-9.6054572835468532E-2</v>
      </c>
    </row>
    <row r="35" spans="1:6">
      <c r="A35" s="3">
        <f>A30*0.75</f>
        <v>5763.8775000000005</v>
      </c>
      <c r="B35" s="4">
        <f>(A35-A30)/A30</f>
        <v>-0.24999999999999994</v>
      </c>
      <c r="C35" s="5">
        <f t="shared" si="2"/>
        <v>4348.3770000000022</v>
      </c>
      <c r="E35" s="10">
        <f>(A35-A30)/A30*C30+(A35-A31)/A31*C31+(A35-A32)/A32*C32+(A35-A33)/A33*C33+(A35-A34)/A34*C34</f>
        <v>-2514.6182681888545</v>
      </c>
      <c r="F35" s="11">
        <f>E35/SUM(C30:C35)</f>
        <v>-0.12070855050076471</v>
      </c>
    </row>
    <row r="36" spans="1:6">
      <c r="A36" s="3">
        <f>A30*0.7</f>
        <v>5379.6189999999997</v>
      </c>
      <c r="B36" s="4">
        <f>(A36-A30)/A30</f>
        <v>-0.30000000000000004</v>
      </c>
      <c r="C36" s="5">
        <f t="shared" si="2"/>
        <v>4783.2147000000032</v>
      </c>
      <c r="E36" s="10">
        <f>(A36-A30)/A30*C30+(A36-A31)/A31*C31+(A36-A32)/A32*C32+(A36-A33)/A33*C33+(A36-A34)/A34*C34+(A36-A35)/A35*C35</f>
        <v>-3735.7868503096001</v>
      </c>
      <c r="F36" s="11">
        <f>E36/SUM(C30:C36)</f>
        <v>-0.14584165915992509</v>
      </c>
    </row>
    <row r="37" spans="1:6">
      <c r="A37" s="3">
        <f>A30*0.65</f>
        <v>4995.3604999999998</v>
      </c>
      <c r="B37" s="4">
        <f>(A37-A30)/A30</f>
        <v>-0.35000000000000003</v>
      </c>
      <c r="C37" s="5">
        <f t="shared" si="2"/>
        <v>5261.5361700000039</v>
      </c>
      <c r="E37" s="10">
        <f>(A37-A30)/A30*C30+(A37-A31)/A31*C31+(A37-A32)/A32*C32+(A37-A33)/A33*C33+(A37-A34)/A34*C34+(A37-A35)/A35*C35+(A37-A36)/A36*C36</f>
        <v>-5298.6136252874858</v>
      </c>
      <c r="F37" s="11">
        <f>E37/SUM(C30:C37)</f>
        <v>-0.17160446776732768</v>
      </c>
    </row>
    <row r="38" spans="1:6">
      <c r="A38" s="3">
        <f>A30*0.6</f>
        <v>4611.1019999999999</v>
      </c>
      <c r="B38" s="4">
        <f>(A38-A30)/A30</f>
        <v>-0.4</v>
      </c>
      <c r="C38" s="5">
        <f t="shared" si="2"/>
        <v>5787.6897870000048</v>
      </c>
      <c r="E38" s="10">
        <f>(A38-A30)/A30*C30+(A38-A31)/A31*C31+(A38-A32)/A32*C32+(A38-A33)/A33*C33+(A38-A34)/A34*C34+(A38-A35)/A35*C35+(A38-A36)/A36*C36+(A38-A37)/A37*C37</f>
        <v>-7266.1739518038357</v>
      </c>
      <c r="F38" s="11">
        <f>E38/SUM(C30:C38)</f>
        <v>-0.19817961734029144</v>
      </c>
    </row>
    <row r="39" spans="1:6">
      <c r="A39" s="3">
        <f>A30*0.55</f>
        <v>4226.8434999999999</v>
      </c>
      <c r="B39" s="4">
        <f>(A39-A30)/A30</f>
        <v>-0.45</v>
      </c>
      <c r="C39" s="5">
        <f t="shared" si="2"/>
        <v>6366.4587657000056</v>
      </c>
      <c r="E39" s="10">
        <f>(A39-A30)/A30*C30+(A39-A31)/A31*C31+(A39-A32)/A32*C32+(A39-A33)/A33*C33+(A39-A34)/A34*C34+(A39-A35)/A35*C35+(A39-A36)/A36*C36+(A39-A37)/A37*C37+(A39-A38)/A38*C38</f>
        <v>-9716.0417605701841</v>
      </c>
      <c r="F39" s="11">
        <f>E39/SUM(C30:C39)</f>
        <v>-0.22579143591183301</v>
      </c>
    </row>
    <row r="41" spans="1:6">
      <c r="C41" s="9">
        <f>SUM(C30:C39)</f>
        <v>43031.046422700027</v>
      </c>
      <c r="D41" s="8">
        <f>SUM(D30:D39)</f>
        <v>0</v>
      </c>
    </row>
  </sheetData>
  <phoneticPr fontId="9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1"/>
  <sheetViews>
    <sheetView topLeftCell="A8" workbookViewId="0">
      <selection activeCell="I11" sqref="I11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43952</v>
      </c>
    </row>
    <row r="2" spans="1:24">
      <c r="D2" s="15" t="s">
        <v>42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43</v>
      </c>
      <c r="L3" s="3"/>
      <c r="M3" s="3"/>
      <c r="N3" s="3"/>
      <c r="O3" s="3"/>
      <c r="P3" s="3"/>
      <c r="Q3" s="3"/>
      <c r="R3" s="3"/>
      <c r="S3" s="3"/>
      <c r="T3" s="3"/>
    </row>
    <row r="4" spans="1:24">
      <c r="E4" s="2">
        <v>43986</v>
      </c>
      <c r="F4" s="2">
        <v>43993</v>
      </c>
      <c r="G4" s="2">
        <v>44022</v>
      </c>
    </row>
    <row r="5" spans="1:24">
      <c r="A5" s="3">
        <f t="shared" ref="A5:A12" si="0">A6*105%</f>
        <v>6042.9700597505225</v>
      </c>
      <c r="B5" s="4">
        <f>(A5-A13)/A13</f>
        <v>0.47745544378906307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5755.2095807147834</v>
      </c>
      <c r="B6" s="4">
        <f>(A6-A13)/A13</f>
        <v>0.40710042265625057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5481.1519816331265</v>
      </c>
      <c r="B7" s="4">
        <f>(A7-A13)/A13</f>
        <v>0.34009564062500042</v>
      </c>
      <c r="C7" s="5">
        <f t="shared" si="1"/>
        <v>212.57640000000006</v>
      </c>
      <c r="K7" s="13"/>
    </row>
    <row r="8" spans="1:24">
      <c r="A8" s="3">
        <f t="shared" si="0"/>
        <v>5220.1447444125015</v>
      </c>
      <c r="B8" s="4">
        <f>(A8-A13)/A13</f>
        <v>0.27628156250000041</v>
      </c>
      <c r="C8" s="5">
        <f t="shared" si="1"/>
        <v>236.19600000000005</v>
      </c>
      <c r="I8" s="3"/>
    </row>
    <row r="9" spans="1:24">
      <c r="A9" s="3">
        <f t="shared" si="0"/>
        <v>4971.5664232500012</v>
      </c>
      <c r="B9" s="4">
        <f>(A9-A13)/A13</f>
        <v>0.21550625000000032</v>
      </c>
      <c r="C9" s="5">
        <f t="shared" si="1"/>
        <v>262.44000000000005</v>
      </c>
      <c r="I9" s="3"/>
    </row>
    <row r="10" spans="1:24">
      <c r="A10" s="3">
        <f t="shared" si="0"/>
        <v>4734.8251650000011</v>
      </c>
      <c r="B10" s="4">
        <f>(A10-A13)/A13</f>
        <v>0.15762500000000029</v>
      </c>
      <c r="C10" s="5">
        <f t="shared" si="1"/>
        <v>291.60000000000002</v>
      </c>
      <c r="I10" s="3"/>
    </row>
    <row r="11" spans="1:24">
      <c r="A11" s="3">
        <f t="shared" si="0"/>
        <v>4509.3573000000006</v>
      </c>
      <c r="B11" s="4">
        <f>(A11-A13)/A13</f>
        <v>0.10250000000000017</v>
      </c>
      <c r="C11" s="5">
        <f t="shared" si="1"/>
        <v>324</v>
      </c>
      <c r="G11" s="16">
        <v>1000</v>
      </c>
      <c r="I11" s="3"/>
    </row>
    <row r="12" spans="1:24">
      <c r="A12" s="3">
        <f t="shared" si="0"/>
        <v>4294.6260000000002</v>
      </c>
      <c r="B12" s="4">
        <f>(A12-A13)/A13</f>
        <v>5.0000000000000079E-2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4090.12</v>
      </c>
      <c r="B13">
        <f>(A13-A13)/A13</f>
        <v>0</v>
      </c>
      <c r="C13" s="7">
        <v>400</v>
      </c>
      <c r="D13" s="3"/>
      <c r="E13" s="3">
        <v>4104</v>
      </c>
      <c r="F13" s="3">
        <v>4043</v>
      </c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3885.6139999999996</v>
      </c>
      <c r="B14" s="4">
        <f>(A14-A13)/A13</f>
        <v>-5.0000000000000079E-2</v>
      </c>
      <c r="C14" s="5">
        <f>C13*1.1</f>
        <v>440.00000000000006</v>
      </c>
      <c r="K14" s="13"/>
    </row>
    <row r="15" spans="1:24">
      <c r="A15" s="3">
        <f>A13*0.9</f>
        <v>3681.1080000000002</v>
      </c>
      <c r="B15" s="4">
        <f>(A15-A13)/A13</f>
        <v>-9.9999999999999936E-2</v>
      </c>
      <c r="C15" s="5">
        <f>C13*1.2</f>
        <v>480</v>
      </c>
      <c r="I15" s="3"/>
    </row>
    <row r="16" spans="1:24">
      <c r="A16" s="3">
        <f>A13*0.85</f>
        <v>3476.6019999999999</v>
      </c>
      <c r="B16" s="4">
        <f>(A16-A13)/A13</f>
        <v>-0.15000000000000002</v>
      </c>
      <c r="C16" s="5">
        <f>C13*1.3</f>
        <v>520</v>
      </c>
      <c r="I16" s="3"/>
    </row>
    <row r="17" spans="1:9">
      <c r="A17" s="3">
        <f>A13*0.8</f>
        <v>3272.096</v>
      </c>
      <c r="B17" s="4">
        <f>(A17-A13)/A13</f>
        <v>-0.19999999999999998</v>
      </c>
      <c r="C17" s="5">
        <f>C13*1.4</f>
        <v>560</v>
      </c>
      <c r="I17" s="3"/>
    </row>
    <row r="18" spans="1:9">
      <c r="A18" s="3">
        <f>A13*0.75</f>
        <v>3067.59</v>
      </c>
      <c r="B18" s="4">
        <f>(A18-A13)/A13</f>
        <v>-0.24999999999999994</v>
      </c>
      <c r="C18" s="5">
        <f>C13*1.5</f>
        <v>600</v>
      </c>
      <c r="I18" s="3"/>
    </row>
    <row r="19" spans="1:9">
      <c r="A19" s="3">
        <f>A13*0.7</f>
        <v>2863.0839999999998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2658.578</v>
      </c>
      <c r="B20" s="4">
        <f>(A20-A13)/A13</f>
        <v>-0.35</v>
      </c>
      <c r="C20" s="5">
        <f>C13*1.7</f>
        <v>680</v>
      </c>
    </row>
    <row r="21" spans="1:9">
      <c r="A21" s="3">
        <f>A13*0.6</f>
        <v>2454.0719999999997</v>
      </c>
      <c r="B21" s="4">
        <f>(A21-A13)/A13</f>
        <v>-0.40000000000000008</v>
      </c>
      <c r="C21" s="5">
        <f>C13*1.8</f>
        <v>720</v>
      </c>
    </row>
    <row r="22" spans="1:9">
      <c r="A22" s="3">
        <f>A13*0.55</f>
        <v>2249.5660000000003</v>
      </c>
      <c r="B22" s="4">
        <f>(A22-A13)/A13</f>
        <v>-0.4499999999999999</v>
      </c>
      <c r="C22" s="5">
        <f>C13*1.9</f>
        <v>760</v>
      </c>
    </row>
    <row r="23" spans="1:9">
      <c r="A23" s="3">
        <f>A13*0.5</f>
        <v>2045.06</v>
      </c>
      <c r="B23" s="4">
        <f>(A23-A13)/A13</f>
        <v>-0.5</v>
      </c>
      <c r="C23" s="5">
        <f>C13*2</f>
        <v>800</v>
      </c>
    </row>
    <row r="24" spans="1:9">
      <c r="A24" s="3">
        <f>A13*0.45</f>
        <v>1840.5540000000001</v>
      </c>
      <c r="B24" s="4">
        <f>(A24-A13)/A13</f>
        <v>-0.54999999999999993</v>
      </c>
      <c r="C24" s="5">
        <f>C13*2.1</f>
        <v>840</v>
      </c>
    </row>
    <row r="25" spans="1:9">
      <c r="A25" s="3">
        <f>A13*0.4</f>
        <v>1636.048</v>
      </c>
      <c r="B25" s="4">
        <f>(A25-A13)/A13</f>
        <v>-0.60000000000000009</v>
      </c>
      <c r="C25" s="5">
        <f>C13*2.2</f>
        <v>880.00000000000011</v>
      </c>
    </row>
    <row r="26" spans="1:9">
      <c r="A26" s="3">
        <f>A13*0.35</f>
        <v>1431.5419999999999</v>
      </c>
      <c r="B26" s="4">
        <f>(A26-A13)/A13</f>
        <v>-0.65</v>
      </c>
      <c r="C26" s="5">
        <f>C13*2.3</f>
        <v>919.99999999999989</v>
      </c>
    </row>
    <row r="30" spans="1:9">
      <c r="A30" s="6">
        <v>4090.12</v>
      </c>
      <c r="B30">
        <f>(A30-A30)/A30</f>
        <v>0</v>
      </c>
      <c r="C30" s="7">
        <v>1200</v>
      </c>
      <c r="D30" s="8">
        <f>C30</f>
        <v>1200</v>
      </c>
      <c r="E30" s="10">
        <v>0</v>
      </c>
      <c r="F30" s="11">
        <v>0</v>
      </c>
    </row>
    <row r="31" spans="1:9">
      <c r="A31" s="3">
        <f>A30*0.95</f>
        <v>3885.6139999999996</v>
      </c>
      <c r="B31" s="4">
        <f>(A31-A30)/A30</f>
        <v>-5.0000000000000079E-2</v>
      </c>
      <c r="C31" s="5">
        <f t="shared" ref="C31:C39" si="2">C30*1.1</f>
        <v>1320</v>
      </c>
      <c r="E31" s="10">
        <f>(A31-A30)/A30*C30</f>
        <v>-60.000000000000092</v>
      </c>
      <c r="F31" s="11">
        <f>E31/SUM(C30:C31)</f>
        <v>-2.3809523809523846E-2</v>
      </c>
    </row>
    <row r="32" spans="1:9">
      <c r="A32" s="3">
        <f>A30*0.9</f>
        <v>3681.1080000000002</v>
      </c>
      <c r="B32" s="4">
        <f>(A32-A30)/A30</f>
        <v>-9.9999999999999936E-2</v>
      </c>
      <c r="C32" s="5">
        <f t="shared" si="2"/>
        <v>1452.0000000000002</v>
      </c>
      <c r="E32" s="10">
        <f>(A32-A30)/A30*C30+(A32-A31)/A31*C31</f>
        <v>-189.47368421052605</v>
      </c>
      <c r="F32" s="11">
        <f>E32/SUM(C30:C32)</f>
        <v>-4.7702337414533245E-2</v>
      </c>
    </row>
    <row r="33" spans="1:6">
      <c r="A33" s="3">
        <f>A30*0.85</f>
        <v>3476.6019999999999</v>
      </c>
      <c r="B33" s="4">
        <f>(A33-A30)/A30</f>
        <v>-0.15000000000000002</v>
      </c>
      <c r="C33" s="5">
        <f t="shared" si="2"/>
        <v>1597.2000000000003</v>
      </c>
      <c r="E33" s="10">
        <f>(A33-A30)/A30*C30+(A33-A31)/A31*C31+(A33-A32)/A32*C32</f>
        <v>-399.6140350877194</v>
      </c>
      <c r="F33" s="11">
        <f>E33/SUM(C30:C33)</f>
        <v>-7.1754297760489721E-2</v>
      </c>
    </row>
    <row r="34" spans="1:6">
      <c r="A34" s="3">
        <f>A30*0.8</f>
        <v>3272.096</v>
      </c>
      <c r="B34" s="4">
        <f>(A34-A30)/A30</f>
        <v>-0.19999999999999998</v>
      </c>
      <c r="C34" s="5">
        <f t="shared" si="2"/>
        <v>1756.9200000000005</v>
      </c>
      <c r="E34" s="10">
        <f>(A34-A30)/A30*C30+(A34-A31)/A31*C31+(A34-A32)/A32*C32+(A34-A33)/A33*C33</f>
        <v>-703.70732714138273</v>
      </c>
      <c r="F34" s="11">
        <f>E34/SUM(C30:C34)</f>
        <v>-9.6054572835468519E-2</v>
      </c>
    </row>
    <row r="35" spans="1:6">
      <c r="A35" s="3">
        <f>A30*0.75</f>
        <v>3067.59</v>
      </c>
      <c r="B35" s="4">
        <f>(A35-A30)/A30</f>
        <v>-0.24999999999999994</v>
      </c>
      <c r="C35" s="5">
        <f t="shared" si="2"/>
        <v>1932.6120000000008</v>
      </c>
      <c r="E35" s="10">
        <f>(A35-A30)/A30*C30+(A35-A31)/A31*C31+(A35-A32)/A32*C32+(A35-A33)/A33*C33+(A35-A34)/A34*C34</f>
        <v>-1117.6081191950459</v>
      </c>
      <c r="F35" s="11">
        <f>E35/SUM(C30:C35)</f>
        <v>-0.12070855050076465</v>
      </c>
    </row>
    <row r="36" spans="1:6">
      <c r="A36" s="3">
        <f>A30*0.7</f>
        <v>2863.0839999999998</v>
      </c>
      <c r="B36" s="4">
        <f>(A36-A30)/A30</f>
        <v>-0.30000000000000004</v>
      </c>
      <c r="C36" s="5">
        <f t="shared" si="2"/>
        <v>2125.8732000000009</v>
      </c>
      <c r="E36" s="10">
        <f>(A36-A30)/A30*C30+(A36-A31)/A31*C31+(A36-A32)/A32*C32+(A36-A33)/A33*C33+(A36-A34)/A34*C34+(A36-A35)/A35*C35</f>
        <v>-1660.3497112487107</v>
      </c>
      <c r="F36" s="11">
        <f>E36/SUM(C30:C36)</f>
        <v>-0.14584165915992506</v>
      </c>
    </row>
    <row r="37" spans="1:6">
      <c r="A37" s="3">
        <f>A30*0.65</f>
        <v>2658.578</v>
      </c>
      <c r="B37" s="4">
        <f>(A37-A30)/A30</f>
        <v>-0.35</v>
      </c>
      <c r="C37" s="5">
        <f t="shared" si="2"/>
        <v>2338.460520000001</v>
      </c>
      <c r="E37" s="10">
        <f>(A37-A30)/A30*C30+(A37-A31)/A31*C31+(A37-A32)/A32*C32+(A37-A33)/A33*C33+(A37-A34)/A34*C34+(A37-A35)/A35*C35+(A37-A36)/A36*C36</f>
        <v>-2354.9393890166598</v>
      </c>
      <c r="F37" s="11">
        <f>E37/SUM(C30:C37)</f>
        <v>-0.17160446776732768</v>
      </c>
    </row>
    <row r="38" spans="1:6">
      <c r="A38" s="3">
        <f>A30*0.6</f>
        <v>2454.0719999999997</v>
      </c>
      <c r="B38" s="4">
        <f>(A38-A30)/A30</f>
        <v>-0.40000000000000008</v>
      </c>
      <c r="C38" s="5">
        <f t="shared" si="2"/>
        <v>2572.3065720000013</v>
      </c>
      <c r="E38" s="10">
        <f>(A38-A30)/A30*C30+(A38-A31)/A31*C31+(A38-A32)/A32*C32+(A38-A33)/A33*C33+(A38-A34)/A34*C34+(A38-A35)/A35*C35+(A38-A36)/A36*C36+(A38-A37)/A37*C37</f>
        <v>-3229.4106452461492</v>
      </c>
      <c r="F38" s="11">
        <f>E38/SUM(C30:C38)</f>
        <v>-0.19817961734029149</v>
      </c>
    </row>
    <row r="39" spans="1:6">
      <c r="A39" s="3">
        <f>A30*0.55</f>
        <v>2249.5660000000003</v>
      </c>
      <c r="B39" s="4">
        <f>(A39-A30)/A30</f>
        <v>-0.4499999999999999</v>
      </c>
      <c r="C39" s="5">
        <f t="shared" si="2"/>
        <v>2829.5372292000015</v>
      </c>
      <c r="E39" s="10">
        <f>(A39-A30)/A30*C30+(A39-A31)/A31*C31+(A39-A32)/A32*C32+(A39-A33)/A33*C33+(A39-A34)/A34*C34+(A39-A35)/A35*C35+(A39-A36)/A36*C36+(A39-A37)/A37*C37+(A39-A38)/A38*C38</f>
        <v>-4318.2407824756338</v>
      </c>
      <c r="F39" s="11">
        <f>E39/SUM(C30:C39)</f>
        <v>-0.22579143591183287</v>
      </c>
    </row>
    <row r="41" spans="1:6">
      <c r="C41" s="9">
        <f>SUM(C30:C39)</f>
        <v>19124.909521200007</v>
      </c>
      <c r="D41" s="8">
        <f>SUM(D30:D39)</f>
        <v>1200</v>
      </c>
    </row>
  </sheetData>
  <phoneticPr fontId="9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41"/>
  <sheetViews>
    <sheetView workbookViewId="0">
      <selection activeCell="C9" sqref="C9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43952</v>
      </c>
    </row>
    <row r="2" spans="1:24">
      <c r="D2" s="15" t="s">
        <v>42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43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33910.911935153083</v>
      </c>
      <c r="B5" s="4">
        <f>(A5-A13)/A13</f>
        <v>0.47745544378906285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32296.106604907694</v>
      </c>
      <c r="B6" s="4">
        <f>(A6-A13)/A13</f>
        <v>0.40710042265625018</v>
      </c>
      <c r="C6" s="5">
        <f t="shared" si="1"/>
        <v>119.57422500000001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30758.196766578756</v>
      </c>
      <c r="B7" s="4">
        <f>(A7-A13)/A13</f>
        <v>0.3400956406250002</v>
      </c>
      <c r="C7" s="5">
        <f t="shared" si="1"/>
        <v>132.86025000000001</v>
      </c>
      <c r="K7" s="13"/>
    </row>
    <row r="8" spans="1:24">
      <c r="A8" s="3">
        <f t="shared" si="0"/>
        <v>29293.520730075004</v>
      </c>
      <c r="B8" s="4">
        <f>(A8-A13)/A13</f>
        <v>0.27628156250000008</v>
      </c>
      <c r="C8" s="5">
        <f t="shared" si="1"/>
        <v>147.6225</v>
      </c>
      <c r="I8" s="3"/>
    </row>
    <row r="9" spans="1:24">
      <c r="A9" s="3">
        <f t="shared" si="0"/>
        <v>27898.591171500004</v>
      </c>
      <c r="B9" s="4">
        <f>(A9-A13)/A13</f>
        <v>0.21550625000000009</v>
      </c>
      <c r="C9" s="5">
        <f t="shared" si="1"/>
        <v>164.02500000000001</v>
      </c>
      <c r="I9" s="3"/>
    </row>
    <row r="10" spans="1:24">
      <c r="A10" s="3">
        <f t="shared" si="0"/>
        <v>26570.086830000004</v>
      </c>
      <c r="B10" s="4">
        <f>(A10-A13)/A13</f>
        <v>0.1576250000000001</v>
      </c>
      <c r="C10" s="5">
        <f t="shared" si="1"/>
        <v>182.25</v>
      </c>
      <c r="I10" s="3"/>
    </row>
    <row r="11" spans="1:24">
      <c r="A11" s="3">
        <f t="shared" si="0"/>
        <v>25304.844600000004</v>
      </c>
      <c r="B11" s="4">
        <f>(A11-A13)/A13</f>
        <v>0.10250000000000009</v>
      </c>
      <c r="C11" s="5">
        <f t="shared" si="1"/>
        <v>202.5</v>
      </c>
      <c r="I11" s="3"/>
    </row>
    <row r="12" spans="1:24">
      <c r="A12" s="3">
        <f t="shared" si="0"/>
        <v>24099.852000000003</v>
      </c>
      <c r="B12" s="4">
        <f>(A12-A13)/A13</f>
        <v>5.0000000000000037E-2</v>
      </c>
      <c r="C12" s="5">
        <f t="shared" si="1"/>
        <v>225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22952.240000000002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21804.628000000001</v>
      </c>
      <c r="B14" s="4">
        <f>(A14-A13)/A13</f>
        <v>-5.0000000000000037E-2</v>
      </c>
      <c r="C14" s="5">
        <f>C13*1.1</f>
        <v>275</v>
      </c>
      <c r="K14" s="13"/>
    </row>
    <row r="15" spans="1:24">
      <c r="A15" s="3">
        <f>A13*0.9</f>
        <v>20657.016000000003</v>
      </c>
      <c r="B15" s="4">
        <f>(A15-A13)/A13</f>
        <v>-9.9999999999999922E-2</v>
      </c>
      <c r="C15" s="5">
        <f>C13*1.2</f>
        <v>300</v>
      </c>
      <c r="I15" s="3"/>
    </row>
    <row r="16" spans="1:24">
      <c r="A16" s="3">
        <f>A13*0.85</f>
        <v>19509.404000000002</v>
      </c>
      <c r="B16" s="4">
        <f>(A16-A13)/A13</f>
        <v>-0.14999999999999997</v>
      </c>
      <c r="C16" s="5">
        <f>C13*1.3</f>
        <v>325</v>
      </c>
      <c r="I16" s="3"/>
    </row>
    <row r="17" spans="1:9">
      <c r="A17" s="3">
        <f>A13*0.8</f>
        <v>18361.792000000001</v>
      </c>
      <c r="B17" s="4">
        <f>(A17-A13)/A13</f>
        <v>-0.2</v>
      </c>
      <c r="C17" s="5">
        <f>C13*1.4</f>
        <v>350</v>
      </c>
      <c r="I17" s="3"/>
    </row>
    <row r="18" spans="1:9">
      <c r="A18" s="3">
        <f>A13*0.75</f>
        <v>17214.18</v>
      </c>
      <c r="B18" s="4">
        <f>(A18-A13)/A13</f>
        <v>-0.25000000000000006</v>
      </c>
      <c r="C18" s="5">
        <f>C13*1.5</f>
        <v>375</v>
      </c>
      <c r="I18" s="3"/>
    </row>
    <row r="19" spans="1:9">
      <c r="A19" s="3">
        <f>A13*0.7</f>
        <v>16066.567999999999</v>
      </c>
      <c r="B19" s="4">
        <f>(A19-A13)/A13</f>
        <v>-0.3000000000000001</v>
      </c>
      <c r="C19" s="5">
        <f>C13*1.6</f>
        <v>400</v>
      </c>
      <c r="I19" s="3"/>
    </row>
    <row r="20" spans="1:9">
      <c r="A20" s="3">
        <f>A13*0.65</f>
        <v>14918.956000000002</v>
      </c>
      <c r="B20" s="4">
        <f>(A20-A13)/A13</f>
        <v>-0.35</v>
      </c>
      <c r="C20" s="5">
        <f>C13*1.7</f>
        <v>425</v>
      </c>
    </row>
    <row r="21" spans="1:9">
      <c r="A21" s="3">
        <f>A13*0.6</f>
        <v>13771.344000000001</v>
      </c>
      <c r="B21" s="4">
        <f>(A21-A13)/A13</f>
        <v>-0.4</v>
      </c>
      <c r="C21" s="5">
        <f>C13*1.8</f>
        <v>450</v>
      </c>
    </row>
    <row r="22" spans="1:9">
      <c r="A22" s="3">
        <f>A13*0.55</f>
        <v>12623.732000000002</v>
      </c>
      <c r="B22" s="4">
        <f>(A22-A13)/A13</f>
        <v>-0.44999999999999996</v>
      </c>
      <c r="C22" s="5">
        <f>C13*1.9</f>
        <v>475</v>
      </c>
    </row>
    <row r="23" spans="1:9">
      <c r="A23" s="3">
        <f>A13*0.5</f>
        <v>11476.12</v>
      </c>
      <c r="B23" s="4">
        <f>(A23-A13)/A13</f>
        <v>-0.5</v>
      </c>
      <c r="C23" s="5">
        <f>C13*2</f>
        <v>500</v>
      </c>
    </row>
    <row r="24" spans="1:9">
      <c r="A24" s="3">
        <f>A13*0.45</f>
        <v>10328.508000000002</v>
      </c>
      <c r="B24" s="4">
        <f>(A24-A13)/A13</f>
        <v>-0.54999999999999993</v>
      </c>
      <c r="C24" s="5">
        <f>C13*2.1</f>
        <v>525</v>
      </c>
    </row>
    <row r="25" spans="1:9">
      <c r="A25" s="3">
        <f>A13*0.4</f>
        <v>9180.8960000000006</v>
      </c>
      <c r="B25" s="4">
        <f>(A25-A13)/A13</f>
        <v>-0.6</v>
      </c>
      <c r="C25" s="5">
        <f>C13*2.2</f>
        <v>550</v>
      </c>
    </row>
    <row r="26" spans="1:9">
      <c r="A26" s="3">
        <f>A13*0.35</f>
        <v>8033.2839999999997</v>
      </c>
      <c r="B26" s="4">
        <f>(A26-A13)/A13</f>
        <v>-0.65</v>
      </c>
      <c r="C26" s="5">
        <f>C13*2.3</f>
        <v>575</v>
      </c>
    </row>
    <row r="30" spans="1:9">
      <c r="A30" s="6">
        <v>22952.240000000002</v>
      </c>
      <c r="B30">
        <f>(A30-A30)/A30</f>
        <v>0</v>
      </c>
      <c r="C30" s="7">
        <v>2000</v>
      </c>
      <c r="D30" s="8">
        <f>C30</f>
        <v>2000</v>
      </c>
      <c r="E30" s="10">
        <v>0</v>
      </c>
      <c r="F30" s="11">
        <v>0</v>
      </c>
    </row>
    <row r="31" spans="1:9">
      <c r="A31" s="3">
        <f>A30*0.95</f>
        <v>21804.628000000001</v>
      </c>
      <c r="B31" s="4">
        <f>(A31-A30)/A30</f>
        <v>-5.0000000000000037E-2</v>
      </c>
      <c r="C31" s="5">
        <f t="shared" ref="C31:C39" si="2">C30*1.1</f>
        <v>2200</v>
      </c>
      <c r="E31" s="10">
        <f>(A31-A30)/A30*C30</f>
        <v>-100.00000000000007</v>
      </c>
      <c r="F31" s="11">
        <f>E31/SUM(C30:C31)</f>
        <v>-2.3809523809523826E-2</v>
      </c>
    </row>
    <row r="32" spans="1:9">
      <c r="A32" s="3">
        <f>A30*0.9</f>
        <v>20657.016000000003</v>
      </c>
      <c r="B32" s="4">
        <f>(A32-A30)/A30</f>
        <v>-9.9999999999999922E-2</v>
      </c>
      <c r="C32" s="5">
        <f t="shared" si="2"/>
        <v>2420</v>
      </c>
      <c r="E32" s="10">
        <f>(A32-A30)/A30*C30+(A32-A31)/A31*C31</f>
        <v>-315.78947368421012</v>
      </c>
      <c r="F32" s="11">
        <f>E32/SUM(C30:C32)</f>
        <v>-4.7702337414533252E-2</v>
      </c>
    </row>
    <row r="33" spans="1:6">
      <c r="A33" s="3">
        <f>A30*0.85</f>
        <v>19509.404000000002</v>
      </c>
      <c r="B33" s="4">
        <f>(A33-A30)/A30</f>
        <v>-0.14999999999999997</v>
      </c>
      <c r="C33" s="5">
        <f t="shared" si="2"/>
        <v>2662</v>
      </c>
      <c r="E33" s="10">
        <f>(A33-A30)/A30*C30+(A33-A31)/A31*C31+(A33-A32)/A32*C32</f>
        <v>-666.02339181286538</v>
      </c>
      <c r="F33" s="11">
        <f>E33/SUM(C30:C33)</f>
        <v>-7.1754297760489694E-2</v>
      </c>
    </row>
    <row r="34" spans="1:6">
      <c r="A34" s="3">
        <f>A30*0.8</f>
        <v>18361.792000000001</v>
      </c>
      <c r="B34" s="4">
        <f>(A34-A30)/A30</f>
        <v>-0.2</v>
      </c>
      <c r="C34" s="5">
        <f t="shared" si="2"/>
        <v>2928.2000000000003</v>
      </c>
      <c r="E34" s="10">
        <f>(A34-A30)/A30*C30+(A34-A31)/A31*C31+(A34-A32)/A32*C32+(A34-A33)/A33*C33</f>
        <v>-1172.8455452356384</v>
      </c>
      <c r="F34" s="11">
        <f>E34/SUM(C30:C34)</f>
        <v>-9.6054572835468574E-2</v>
      </c>
    </row>
    <row r="35" spans="1:6">
      <c r="A35" s="3">
        <f>A30*0.75</f>
        <v>17214.18</v>
      </c>
      <c r="B35" s="4">
        <f>(A35-A30)/A30</f>
        <v>-0.25000000000000006</v>
      </c>
      <c r="C35" s="5">
        <f t="shared" si="2"/>
        <v>3221.0200000000004</v>
      </c>
      <c r="E35" s="10">
        <f>(A35-A30)/A30*C30+(A35-A31)/A31*C31+(A35-A32)/A32*C32+(A35-A33)/A33*C33+(A35-A34)/A34*C34</f>
        <v>-1862.6801986584119</v>
      </c>
      <c r="F35" s="11">
        <f>E35/SUM(C30:C35)</f>
        <v>-0.1207085505007648</v>
      </c>
    </row>
    <row r="36" spans="1:6">
      <c r="A36" s="3">
        <f>A30*0.7</f>
        <v>16066.567999999999</v>
      </c>
      <c r="B36" s="4">
        <f>(A36-A30)/A30</f>
        <v>-0.3000000000000001</v>
      </c>
      <c r="C36" s="5">
        <f t="shared" si="2"/>
        <v>3543.1220000000008</v>
      </c>
      <c r="E36" s="10">
        <f>(A36-A30)/A30*C30+(A36-A31)/A31*C31+(A36-A32)/A32*C32+(A36-A33)/A33*C33+(A36-A34)/A34*C34+(A36-A35)/A35*C35</f>
        <v>-2767.2495187478517</v>
      </c>
      <c r="F36" s="11">
        <f>E36/SUM(C30:C36)</f>
        <v>-0.14584165915992511</v>
      </c>
    </row>
    <row r="37" spans="1:6">
      <c r="A37" s="3">
        <f>A30*0.65</f>
        <v>14918.956000000002</v>
      </c>
      <c r="B37" s="4">
        <f>(A37-A30)/A30</f>
        <v>-0.35</v>
      </c>
      <c r="C37" s="5">
        <f t="shared" si="2"/>
        <v>3897.4342000000011</v>
      </c>
      <c r="E37" s="10">
        <f>(A37-A30)/A30*C30+(A37-A31)/A31*C31+(A37-A32)/A32*C32+(A37-A33)/A33*C33+(A37-A34)/A34*C34+(A37-A35)/A35*C35+(A37-A36)/A36*C36</f>
        <v>-3924.8989816944309</v>
      </c>
      <c r="F37" s="11">
        <f>E37/SUM(C30:C37)</f>
        <v>-0.1716044677673276</v>
      </c>
    </row>
    <row r="38" spans="1:6">
      <c r="A38" s="3">
        <f>A30*0.6</f>
        <v>13771.344000000001</v>
      </c>
      <c r="B38" s="4">
        <f>(A38-A30)/A30</f>
        <v>-0.4</v>
      </c>
      <c r="C38" s="5">
        <f t="shared" si="2"/>
        <v>4287.1776200000013</v>
      </c>
      <c r="E38" s="10">
        <f>(A38-A30)/A30*C30+(A38-A31)/A31*C31+(A38-A32)/A32*C32+(A38-A33)/A33*C33+(A38-A34)/A34*C34+(A38-A35)/A35*C35+(A38-A36)/A36*C36+(A38-A37)/A37*C37</f>
        <v>-5382.3510754102444</v>
      </c>
      <c r="F38" s="11">
        <f>E38/SUM(C30:C38)</f>
        <v>-0.19817961734029135</v>
      </c>
    </row>
    <row r="39" spans="1:6">
      <c r="A39" s="3">
        <f>A30*0.55</f>
        <v>12623.732000000002</v>
      </c>
      <c r="B39" s="4">
        <f>(A39-A30)/A30</f>
        <v>-0.44999999999999996</v>
      </c>
      <c r="C39" s="5">
        <f t="shared" si="2"/>
        <v>4715.8953820000015</v>
      </c>
      <c r="E39" s="10">
        <f>(A39-A30)/A30*C30+(A39-A31)/A31*C31+(A39-A32)/A32*C32+(A39-A33)/A33*C33+(A39-A34)/A34*C34+(A39-A35)/A35*C35+(A39-A36)/A36*C36+(A39-A37)/A37*C37+(A39-A38)/A38*C38</f>
        <v>-7197.0679707927238</v>
      </c>
      <c r="F39" s="11">
        <f>E39/SUM(C30:C39)</f>
        <v>-0.22579143591183296</v>
      </c>
    </row>
    <row r="41" spans="1:6">
      <c r="C41" s="9">
        <f>SUM(C30:C39)</f>
        <v>31874.849202000005</v>
      </c>
      <c r="D41" s="8">
        <f>SUM(D30:D39)</f>
        <v>2000</v>
      </c>
    </row>
  </sheetData>
  <phoneticPr fontId="9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41"/>
  <sheetViews>
    <sheetView topLeftCell="A4" workbookViewId="0">
      <selection activeCell="E21" sqref="A1:XFD1048576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/>
    </row>
    <row r="2" spans="1:24"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2893.2418973543708</v>
      </c>
      <c r="B5" s="4">
        <f>(A5-A13)/A13</f>
        <v>0.47745544378906318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2755.4684736708291</v>
      </c>
      <c r="B6" s="4">
        <f>(A6-A13)/A13</f>
        <v>0.40710042265625052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2624.2556892103134</v>
      </c>
      <c r="B7" s="4">
        <f>(A7-A13)/A13</f>
        <v>0.34009564062500047</v>
      </c>
      <c r="C7" s="5">
        <f t="shared" si="1"/>
        <v>212.57640000000006</v>
      </c>
      <c r="K7" s="13"/>
    </row>
    <row r="8" spans="1:24">
      <c r="A8" s="3">
        <f t="shared" si="0"/>
        <v>2499.2911325812506</v>
      </c>
      <c r="B8" s="4">
        <f>(A8-A13)/A13</f>
        <v>0.2762815625000003</v>
      </c>
      <c r="C8" s="5">
        <f t="shared" si="1"/>
        <v>236.19600000000005</v>
      </c>
      <c r="I8" s="3"/>
    </row>
    <row r="9" spans="1:24">
      <c r="A9" s="3">
        <f t="shared" si="0"/>
        <v>2380.2772691250007</v>
      </c>
      <c r="B9" s="4">
        <f>(A9-A13)/A13</f>
        <v>0.21550625000000034</v>
      </c>
      <c r="C9" s="5">
        <f t="shared" si="1"/>
        <v>262.44000000000005</v>
      </c>
      <c r="I9" s="3"/>
    </row>
    <row r="10" spans="1:24">
      <c r="A10" s="3">
        <f t="shared" si="0"/>
        <v>2266.9307325000004</v>
      </c>
      <c r="B10" s="4">
        <f>(A10-A13)/A13</f>
        <v>0.15762500000000024</v>
      </c>
      <c r="C10" s="5">
        <f t="shared" si="1"/>
        <v>291.60000000000002</v>
      </c>
      <c r="I10" s="3"/>
    </row>
    <row r="11" spans="1:24">
      <c r="A11" s="3">
        <f t="shared" si="0"/>
        <v>2158.9816500000002</v>
      </c>
      <c r="B11" s="4">
        <f>(A11-A13)/A13</f>
        <v>0.10250000000000009</v>
      </c>
      <c r="C11" s="5">
        <f t="shared" si="1"/>
        <v>324</v>
      </c>
      <c r="I11" s="3"/>
    </row>
    <row r="12" spans="1:24">
      <c r="A12" s="3">
        <f t="shared" si="0"/>
        <v>2056.1730000000002</v>
      </c>
      <c r="B12" s="4">
        <f>(A12-A13)/A13</f>
        <v>5.0000000000000121E-2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1958.26</v>
      </c>
      <c r="B13">
        <f>(A13-A13)/A13</f>
        <v>0</v>
      </c>
      <c r="C13" s="7">
        <v>400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1860.347</v>
      </c>
      <c r="B14" s="4">
        <f>(A14-A13)/A13</f>
        <v>-0.05</v>
      </c>
      <c r="C14" s="5">
        <f>C13*1.1</f>
        <v>440.00000000000006</v>
      </c>
      <c r="K14" s="13"/>
    </row>
    <row r="15" spans="1:24">
      <c r="A15" s="3">
        <f>A13*0.9</f>
        <v>1762.434</v>
      </c>
      <c r="B15" s="4">
        <f>(A15-A13)/A13</f>
        <v>-0.1</v>
      </c>
      <c r="C15" s="5">
        <f>C13*1.2</f>
        <v>480</v>
      </c>
      <c r="I15" s="3"/>
    </row>
    <row r="16" spans="1:24">
      <c r="A16" s="3">
        <f>A13*0.85</f>
        <v>1664.521</v>
      </c>
      <c r="B16" s="4">
        <f>(A16-A13)/A13</f>
        <v>-0.15000000000000002</v>
      </c>
      <c r="C16" s="5">
        <f>C13*1.3</f>
        <v>520</v>
      </c>
      <c r="I16" s="3"/>
    </row>
    <row r="17" spans="1:9">
      <c r="A17" s="3">
        <f>A13*0.8</f>
        <v>1566.6080000000002</v>
      </c>
      <c r="B17" s="4">
        <f>(A17-A13)/A13</f>
        <v>-0.1999999999999999</v>
      </c>
      <c r="C17" s="5">
        <f>C13*1.4</f>
        <v>560</v>
      </c>
      <c r="I17" s="3"/>
    </row>
    <row r="18" spans="1:9">
      <c r="A18" s="3">
        <f>A13*0.75</f>
        <v>1468.6949999999999</v>
      </c>
      <c r="B18" s="4">
        <f>(A18-A13)/A13</f>
        <v>-0.25000000000000006</v>
      </c>
      <c r="C18" s="5">
        <f>C13*1.5</f>
        <v>600</v>
      </c>
      <c r="I18" s="3"/>
    </row>
    <row r="19" spans="1:9">
      <c r="A19" s="3">
        <f>A13*0.7</f>
        <v>1370.7819999999999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1272.8690000000001</v>
      </c>
      <c r="B20" s="4">
        <f>(A20-A13)/A13</f>
        <v>-0.34999999999999992</v>
      </c>
      <c r="C20" s="5">
        <f>C13*1.7</f>
        <v>680</v>
      </c>
    </row>
    <row r="21" spans="1:9">
      <c r="A21" s="3">
        <f>A13*0.6</f>
        <v>1174.9559999999999</v>
      </c>
      <c r="B21" s="4">
        <f>(A21-A13)/A13</f>
        <v>-0.4</v>
      </c>
      <c r="C21" s="5">
        <f>C13*1.8</f>
        <v>720</v>
      </c>
    </row>
    <row r="22" spans="1:9">
      <c r="A22" s="3">
        <f>A13*0.55</f>
        <v>1077.0430000000001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979.13</v>
      </c>
      <c r="B23" s="4">
        <f>(A23-A13)/A13</f>
        <v>-0.5</v>
      </c>
      <c r="C23" s="5">
        <f>C13*2</f>
        <v>800</v>
      </c>
    </row>
    <row r="24" spans="1:9">
      <c r="A24" s="3">
        <f>A13*0.45</f>
        <v>881.21699999999998</v>
      </c>
      <c r="B24" s="4">
        <f>(A24-A13)/A13</f>
        <v>-0.55000000000000004</v>
      </c>
      <c r="C24" s="5">
        <f>C13*2.1</f>
        <v>840</v>
      </c>
    </row>
    <row r="25" spans="1:9">
      <c r="A25" s="3">
        <f>A13*0.4</f>
        <v>783.30400000000009</v>
      </c>
      <c r="B25" s="4">
        <f>(A25-A13)/A13</f>
        <v>-0.6</v>
      </c>
      <c r="C25" s="5">
        <f>C13*2.2</f>
        <v>880.00000000000011</v>
      </c>
    </row>
    <row r="26" spans="1:9">
      <c r="A26" s="3">
        <f>A13*0.35</f>
        <v>685.39099999999996</v>
      </c>
      <c r="B26" s="4">
        <f>(A26-A13)/A13</f>
        <v>-0.65</v>
      </c>
      <c r="C26" s="5">
        <f>C13*2.3</f>
        <v>919.99999999999989</v>
      </c>
    </row>
    <row r="30" spans="1:9">
      <c r="A30" s="6">
        <v>1958.26</v>
      </c>
      <c r="B30">
        <f>(A30-A30)/A30</f>
        <v>0</v>
      </c>
      <c r="C30" s="7">
        <v>3000</v>
      </c>
      <c r="D30" s="8">
        <f>C30</f>
        <v>3000</v>
      </c>
      <c r="E30" s="10">
        <v>0</v>
      </c>
      <c r="F30" s="11">
        <v>0</v>
      </c>
    </row>
    <row r="31" spans="1:9">
      <c r="A31" s="3">
        <f>A30*0.95</f>
        <v>1860.347</v>
      </c>
      <c r="B31" s="4">
        <f>(A31-A30)/A30</f>
        <v>-0.05</v>
      </c>
      <c r="C31" s="5">
        <f t="shared" ref="C31:C39" si="2">C30*1.1</f>
        <v>3300.0000000000005</v>
      </c>
      <c r="E31" s="10">
        <f>(A31-A30)/A30*C30</f>
        <v>-150</v>
      </c>
      <c r="F31" s="11">
        <f>E31/SUM(C30:C31)</f>
        <v>-2.3809523809523808E-2</v>
      </c>
    </row>
    <row r="32" spans="1:9">
      <c r="A32" s="3">
        <f>A30*0.9</f>
        <v>1762.434</v>
      </c>
      <c r="B32" s="4">
        <f>(A32-A30)/A30</f>
        <v>-0.1</v>
      </c>
      <c r="C32" s="5">
        <f t="shared" si="2"/>
        <v>3630.0000000000009</v>
      </c>
      <c r="E32" s="10">
        <f>(A32-A30)/A30*C30+(A32-A31)/A31*C31</f>
        <v>-473.68421052631584</v>
      </c>
      <c r="F32" s="11">
        <f>E32/SUM(C30:C32)</f>
        <v>-4.7702337414533315E-2</v>
      </c>
    </row>
    <row r="33" spans="1:6">
      <c r="A33" s="3">
        <f>A30*0.85</f>
        <v>1664.521</v>
      </c>
      <c r="B33" s="4">
        <f>(A33-A30)/A30</f>
        <v>-0.15000000000000002</v>
      </c>
      <c r="C33" s="5">
        <f t="shared" si="2"/>
        <v>3993.0000000000014</v>
      </c>
      <c r="E33" s="10">
        <f>(A33-A30)/A30*C30+(A33-A31)/A31*C31+(A33-A32)/A32*C32</f>
        <v>-999.03508771929842</v>
      </c>
      <c r="F33" s="11">
        <f>E33/SUM(C30:C33)</f>
        <v>-7.1754297760489708E-2</v>
      </c>
    </row>
    <row r="34" spans="1:6">
      <c r="A34" s="3">
        <f>A30*0.8</f>
        <v>1566.6080000000002</v>
      </c>
      <c r="B34" s="4">
        <f>(A34-A30)/A30</f>
        <v>-0.1999999999999999</v>
      </c>
      <c r="C34" s="5">
        <f t="shared" si="2"/>
        <v>4392.300000000002</v>
      </c>
      <c r="E34" s="10">
        <f>(A34-A30)/A30*C30+(A34-A31)/A31*C31+(A34-A32)/A32*C32+(A34-A33)/A33*C33</f>
        <v>-1759.268317853456</v>
      </c>
      <c r="F34" s="11">
        <f>E34/SUM(C30:C34)</f>
        <v>-9.6054572835468477E-2</v>
      </c>
    </row>
    <row r="35" spans="1:6">
      <c r="A35" s="3">
        <f>A30*0.75</f>
        <v>1468.6949999999999</v>
      </c>
      <c r="B35" s="4">
        <f>(A35-A30)/A30</f>
        <v>-0.25000000000000006</v>
      </c>
      <c r="C35" s="5">
        <f t="shared" si="2"/>
        <v>4831.5300000000025</v>
      </c>
      <c r="E35" s="10">
        <f>(A35-A30)/A30*C30+(A35-A31)/A31*C31+(A35-A32)/A32*C32+(A35-A33)/A33*C33+(A35-A34)/A34*C34</f>
        <v>-2794.0202979876171</v>
      </c>
      <c r="F35" s="11">
        <f>E35/SUM(C30:C35)</f>
        <v>-0.12070855050076475</v>
      </c>
    </row>
    <row r="36" spans="1:6">
      <c r="A36" s="3">
        <f>A30*0.7</f>
        <v>1370.7819999999999</v>
      </c>
      <c r="B36" s="4">
        <f>(A36-A30)/A30</f>
        <v>-0.30000000000000004</v>
      </c>
      <c r="C36" s="5">
        <f t="shared" si="2"/>
        <v>5314.6830000000027</v>
      </c>
      <c r="E36" s="10">
        <f>(A36-A30)/A30*C30+(A36-A31)/A31*C31+(A36-A32)/A32*C32+(A36-A33)/A33*C33+(A36-A34)/A34*C34+(A36-A35)/A35*C35</f>
        <v>-4150.874278121777</v>
      </c>
      <c r="F36" s="11">
        <f>E36/SUM(C30:C36)</f>
        <v>-0.14584165915992506</v>
      </c>
    </row>
    <row r="37" spans="1:6">
      <c r="A37" s="3">
        <f>A30*0.65</f>
        <v>1272.8690000000001</v>
      </c>
      <c r="B37" s="4">
        <f>(A37-A30)/A30</f>
        <v>-0.34999999999999992</v>
      </c>
      <c r="C37" s="5">
        <f t="shared" si="2"/>
        <v>5846.1513000000032</v>
      </c>
      <c r="E37" s="10">
        <f>(A37-A30)/A30*C30+(A37-A31)/A31*C31+(A37-A32)/A32*C32+(A37-A33)/A33*C33+(A37-A34)/A34*C34+(A37-A35)/A35*C35+(A37-A36)/A36*C36</f>
        <v>-5887.3484725416465</v>
      </c>
      <c r="F37" s="11">
        <f>E37/SUM(C30:C37)</f>
        <v>-0.17160446776732757</v>
      </c>
    </row>
    <row r="38" spans="1:6">
      <c r="A38" s="3">
        <f>A30*0.6</f>
        <v>1174.9559999999999</v>
      </c>
      <c r="B38" s="4">
        <f>(A38-A30)/A30</f>
        <v>-0.4</v>
      </c>
      <c r="C38" s="5">
        <f t="shared" si="2"/>
        <v>6430.7664300000042</v>
      </c>
      <c r="E38" s="10">
        <f>(A38-A30)/A30*C30+(A38-A31)/A31*C31+(A38-A32)/A32*C32+(A38-A33)/A33*C33+(A38-A34)/A34*C34+(A38-A35)/A35*C35+(A38-A36)/A36*C36+(A38-A37)/A37*C37</f>
        <v>-8073.526613115373</v>
      </c>
      <c r="F38" s="11">
        <f>E38/SUM(C30:C38)</f>
        <v>-0.19817961734029146</v>
      </c>
    </row>
    <row r="39" spans="1:6">
      <c r="A39" s="3">
        <f>A30*0.55</f>
        <v>1077.0430000000001</v>
      </c>
      <c r="B39" s="4">
        <f>(A39-A30)/A30</f>
        <v>-0.44999999999999996</v>
      </c>
      <c r="C39" s="5">
        <f t="shared" si="2"/>
        <v>7073.8430730000055</v>
      </c>
      <c r="E39" s="10">
        <f>(A39-A30)/A30*C30+(A39-A31)/A31*C31+(A39-A32)/A32*C32+(A39-A33)/A33*C33+(A39-A34)/A34*C34+(A39-A35)/A35*C35+(A39-A36)/A36*C36+(A39-A37)/A37*C37+(A39-A38)/A38*C38</f>
        <v>-10795.601956189086</v>
      </c>
      <c r="F39" s="11">
        <f>E39/SUM(C30:C39)</f>
        <v>-0.2257914359118329</v>
      </c>
    </row>
    <row r="41" spans="1:6">
      <c r="C41" s="9">
        <f>SUM(C30:C39)</f>
        <v>47812.273803000018</v>
      </c>
      <c r="D41" s="8">
        <f>SUM(D30:D39)</f>
        <v>3000</v>
      </c>
    </row>
  </sheetData>
  <phoneticPr fontId="9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B6EC-535F-8242-8470-E0DEB537C6CB}">
  <dimension ref="A1:X41"/>
  <sheetViews>
    <sheetView tabSelected="1" workbookViewId="0">
      <selection activeCell="F18" sqref="F18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5.027343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/>
    </row>
    <row r="2" spans="1:24"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L3" s="3"/>
      <c r="M3" s="3"/>
      <c r="N3" s="3"/>
      <c r="O3" s="3"/>
      <c r="P3" s="3"/>
      <c r="Q3" s="3"/>
      <c r="R3" s="3"/>
      <c r="S3" s="3"/>
      <c r="T3" s="3"/>
    </row>
    <row r="5" spans="1:24">
      <c r="A5" s="28">
        <f t="shared" ref="A5:A12" si="0">A6*105%</f>
        <v>2.2412999082280081</v>
      </c>
      <c r="B5" s="4">
        <f>(A5-A13)/A13</f>
        <v>0.47745544378906274</v>
      </c>
      <c r="C5" s="5">
        <f t="shared" ref="C5:C12" si="1">C6*0.9</f>
        <v>86.093442000000024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28">
        <f t="shared" si="0"/>
        <v>2.1345713411695315</v>
      </c>
      <c r="B6" s="4">
        <f>(A6-A13)/A13</f>
        <v>0.40710042265625024</v>
      </c>
      <c r="C6" s="5">
        <f t="shared" si="1"/>
        <v>95.659380000000027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28">
        <f t="shared" si="0"/>
        <v>2.0329250868281252</v>
      </c>
      <c r="B7" s="4">
        <f>(A7-A13)/A13</f>
        <v>0.34009564062500025</v>
      </c>
      <c r="C7" s="5">
        <f t="shared" si="1"/>
        <v>106.28820000000003</v>
      </c>
      <c r="K7" s="13"/>
    </row>
    <row r="8" spans="1:24">
      <c r="A8" s="28">
        <f t="shared" si="0"/>
        <v>1.9361191303125003</v>
      </c>
      <c r="B8" s="4">
        <f>(A8-A13)/A13</f>
        <v>0.27628156250000024</v>
      </c>
      <c r="C8" s="5">
        <f t="shared" si="1"/>
        <v>118.09800000000003</v>
      </c>
      <c r="I8" s="3"/>
    </row>
    <row r="9" spans="1:24">
      <c r="A9" s="28">
        <f t="shared" si="0"/>
        <v>1.8439229812500002</v>
      </c>
      <c r="B9" s="4">
        <f>(A9-A13)/A13</f>
        <v>0.2155062500000002</v>
      </c>
      <c r="C9" s="5">
        <f t="shared" si="1"/>
        <v>131.22000000000003</v>
      </c>
      <c r="I9" s="3"/>
    </row>
    <row r="10" spans="1:24">
      <c r="A10" s="28">
        <f t="shared" si="0"/>
        <v>1.7561171250000001</v>
      </c>
      <c r="B10" s="4">
        <f>(A10-A13)/A13</f>
        <v>0.1576250000000001</v>
      </c>
      <c r="C10" s="5">
        <f t="shared" si="1"/>
        <v>145.80000000000001</v>
      </c>
      <c r="I10" s="3"/>
    </row>
    <row r="11" spans="1:24">
      <c r="A11" s="28">
        <f t="shared" si="0"/>
        <v>1.6724924999999999</v>
      </c>
      <c r="B11" s="4">
        <f>(A11-A13)/A13</f>
        <v>0.10250000000000002</v>
      </c>
      <c r="C11" s="5">
        <f t="shared" si="1"/>
        <v>162</v>
      </c>
      <c r="I11" s="3"/>
    </row>
    <row r="12" spans="1:24">
      <c r="A12" s="28">
        <f t="shared" si="0"/>
        <v>1.5928499999999999</v>
      </c>
      <c r="B12" s="4">
        <f>(A12-A13)/A13</f>
        <v>4.9999999999999982E-2</v>
      </c>
      <c r="C12" s="5">
        <f t="shared" si="1"/>
        <v>180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1.5169999999999999</v>
      </c>
      <c r="B13">
        <f>(A13-A13)/A13</f>
        <v>0</v>
      </c>
      <c r="C13" s="7">
        <v>200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28">
        <f>A13*0.95</f>
        <v>1.4411499999999999</v>
      </c>
      <c r="B14" s="4">
        <f>(A14-A13)/A13</f>
        <v>-4.9999999999999982E-2</v>
      </c>
      <c r="C14" s="5">
        <f>C13*1.1</f>
        <v>220.00000000000003</v>
      </c>
      <c r="K14" s="13"/>
    </row>
    <row r="15" spans="1:24">
      <c r="A15" s="28">
        <f>A13*0.9</f>
        <v>1.3653</v>
      </c>
      <c r="B15" s="4">
        <f>(A15-A13)/A13</f>
        <v>-9.9999999999999964E-2</v>
      </c>
      <c r="C15" s="5">
        <f>C13*1.2</f>
        <v>240</v>
      </c>
      <c r="I15" s="3"/>
    </row>
    <row r="16" spans="1:24">
      <c r="A16" s="28">
        <f>A13*0.85</f>
        <v>1.28945</v>
      </c>
      <c r="B16" s="4">
        <f>(A16-A13)/A13</f>
        <v>-0.14999999999999997</v>
      </c>
      <c r="C16" s="5">
        <f>C13*1.3</f>
        <v>260</v>
      </c>
      <c r="I16" s="3"/>
    </row>
    <row r="17" spans="1:9">
      <c r="A17" s="28">
        <f>A13*0.8</f>
        <v>1.2136</v>
      </c>
      <c r="B17" s="4">
        <f>(A17-A13)/A13</f>
        <v>-0.19999999999999993</v>
      </c>
      <c r="C17" s="5">
        <f>C13*1.4</f>
        <v>280</v>
      </c>
      <c r="I17" s="3"/>
    </row>
    <row r="18" spans="1:9">
      <c r="A18" s="28">
        <f>A13*0.75</f>
        <v>1.13775</v>
      </c>
      <c r="B18" s="4">
        <f>(A18-A13)/A13</f>
        <v>-0.24999999999999992</v>
      </c>
      <c r="C18" s="5">
        <f>C13*1.5</f>
        <v>300</v>
      </c>
      <c r="I18" s="3"/>
    </row>
    <row r="19" spans="1:9">
      <c r="A19" s="28">
        <f>A13*0.7</f>
        <v>1.0618999999999998</v>
      </c>
      <c r="B19" s="4">
        <f>(A19-A13)/A13</f>
        <v>-0.30000000000000004</v>
      </c>
      <c r="C19" s="5">
        <f>C13*1.6</f>
        <v>320</v>
      </c>
      <c r="I19" s="3"/>
    </row>
    <row r="20" spans="1:9">
      <c r="A20" s="28">
        <f>A13*0.65</f>
        <v>0.98604999999999998</v>
      </c>
      <c r="B20" s="4">
        <f>(A20-A13)/A13</f>
        <v>-0.35</v>
      </c>
      <c r="C20" s="5">
        <f>C13*1.7</f>
        <v>340</v>
      </c>
    </row>
    <row r="21" spans="1:9">
      <c r="A21" s="28">
        <f>A13*0.6</f>
        <v>0.9101999999999999</v>
      </c>
      <c r="B21" s="4">
        <f>(A21-A13)/A13</f>
        <v>-0.4</v>
      </c>
      <c r="C21" s="5">
        <f>C13*1.8</f>
        <v>360</v>
      </c>
    </row>
    <row r="22" spans="1:9">
      <c r="A22" s="28">
        <f>A13*0.55</f>
        <v>0.83435000000000004</v>
      </c>
      <c r="B22" s="4">
        <f>(A22-A13)/A13</f>
        <v>-0.44999999999999996</v>
      </c>
      <c r="C22" s="5">
        <f>C13*1.9</f>
        <v>380</v>
      </c>
    </row>
    <row r="23" spans="1:9">
      <c r="A23" s="28">
        <f>A13*0.5</f>
        <v>0.75849999999999995</v>
      </c>
      <c r="B23" s="4">
        <f>(A23-A13)/A13</f>
        <v>-0.5</v>
      </c>
      <c r="C23" s="5">
        <f>C13*2</f>
        <v>400</v>
      </c>
    </row>
    <row r="24" spans="1:9">
      <c r="A24" s="28">
        <f>A13*0.45</f>
        <v>0.68264999999999998</v>
      </c>
      <c r="B24" s="4">
        <f>(A24-A13)/A13</f>
        <v>-0.54999999999999993</v>
      </c>
      <c r="C24" s="5">
        <f>C13*2.1</f>
        <v>420</v>
      </c>
    </row>
    <row r="25" spans="1:9">
      <c r="A25" s="28">
        <f>A13*0.4</f>
        <v>0.60680000000000001</v>
      </c>
      <c r="B25" s="4">
        <f>(A25-A13)/A13</f>
        <v>-0.6</v>
      </c>
      <c r="C25" s="5">
        <f>C13*2.2</f>
        <v>440.00000000000006</v>
      </c>
    </row>
    <row r="26" spans="1:9">
      <c r="A26" s="28">
        <f>A13*0.35</f>
        <v>0.53094999999999992</v>
      </c>
      <c r="B26" s="4">
        <f>(A26-A13)/A13</f>
        <v>-0.65</v>
      </c>
      <c r="C26" s="5">
        <f>C13*2.3</f>
        <v>459.99999999999994</v>
      </c>
    </row>
    <row r="30" spans="1:9">
      <c r="A30" s="6">
        <v>1.5169999999999999</v>
      </c>
      <c r="B30">
        <f>(A30-A30)/A30</f>
        <v>0</v>
      </c>
      <c r="C30" s="7">
        <v>1050</v>
      </c>
      <c r="D30" s="8">
        <f>C30</f>
        <v>1050</v>
      </c>
      <c r="E30" s="10">
        <v>0</v>
      </c>
      <c r="F30" s="11">
        <v>0</v>
      </c>
    </row>
    <row r="31" spans="1:9">
      <c r="A31" s="28">
        <f>A30*0.95</f>
        <v>1.4411499999999999</v>
      </c>
      <c r="B31" s="4">
        <f>(A31-A30)/A30</f>
        <v>-4.9999999999999982E-2</v>
      </c>
      <c r="C31" s="5">
        <f t="shared" ref="C31:D39" si="2">C30*1.1</f>
        <v>1155</v>
      </c>
      <c r="D31" s="5">
        <f t="shared" si="2"/>
        <v>1155</v>
      </c>
      <c r="E31" s="10">
        <f>(A31-A30)/A30*C30</f>
        <v>-52.499999999999979</v>
      </c>
      <c r="F31" s="11">
        <f>E31/SUM(C30:C31)</f>
        <v>-2.3809523809523801E-2</v>
      </c>
    </row>
    <row r="32" spans="1:9">
      <c r="A32" s="28">
        <f>A30*0.9</f>
        <v>1.3653</v>
      </c>
      <c r="B32" s="4">
        <f>(A32-A30)/A30</f>
        <v>-9.9999999999999964E-2</v>
      </c>
      <c r="C32" s="5">
        <f t="shared" si="2"/>
        <v>1270.5</v>
      </c>
      <c r="E32" s="10">
        <f>(A32-A30)/A30*C30+(A32-A31)/A31*C31</f>
        <v>-165.78947368421046</v>
      </c>
      <c r="F32" s="11">
        <f>E32/SUM(C30:C32)</f>
        <v>-4.7702337414533294E-2</v>
      </c>
    </row>
    <row r="33" spans="1:6">
      <c r="A33" s="28">
        <f>A30*0.85</f>
        <v>1.28945</v>
      </c>
      <c r="B33" s="4">
        <f>(A33-A30)/A30</f>
        <v>-0.14999999999999997</v>
      </c>
      <c r="C33" s="5">
        <f t="shared" si="2"/>
        <v>1397.5500000000002</v>
      </c>
      <c r="E33" s="10">
        <f>(A33-A30)/A30*C30+(A33-A31)/A31*C31+(A33-A32)/A32*C32</f>
        <v>-349.6622807017543</v>
      </c>
      <c r="F33" s="11">
        <f>E33/SUM(C30:C33)</f>
        <v>-7.1754297760489694E-2</v>
      </c>
    </row>
    <row r="34" spans="1:6">
      <c r="A34" s="28">
        <f>A30*0.8</f>
        <v>1.2136</v>
      </c>
      <c r="B34" s="4">
        <f>(A34-A30)/A30</f>
        <v>-0.19999999999999993</v>
      </c>
      <c r="C34" s="5">
        <f t="shared" si="2"/>
        <v>1537.3050000000003</v>
      </c>
      <c r="E34" s="10">
        <f>(A34-A30)/A30*C30+(A34-A31)/A31*C31+(A34-A32)/A32*C32+(A34-A33)/A33*C33</f>
        <v>-615.74391124870976</v>
      </c>
      <c r="F34" s="11">
        <f>E34/SUM(C30:C34)</f>
        <v>-9.6054572835468505E-2</v>
      </c>
    </row>
    <row r="35" spans="1:6">
      <c r="A35" s="28">
        <f>A30*0.75</f>
        <v>1.13775</v>
      </c>
      <c r="B35" s="4">
        <f>(A35-A30)/A30</f>
        <v>-0.24999999999999992</v>
      </c>
      <c r="C35" s="5">
        <f t="shared" si="2"/>
        <v>1691.0355000000004</v>
      </c>
      <c r="E35" s="10">
        <f>(A35-A30)/A30*C30+(A35-A31)/A31*C31+(A35-A32)/A32*C32+(A35-A33)/A33*C33+(A35-A34)/A34*C34</f>
        <v>-977.90710429566536</v>
      </c>
      <c r="F35" s="11">
        <f>E35/SUM(C30:C35)</f>
        <v>-0.12070855050076468</v>
      </c>
    </row>
    <row r="36" spans="1:6">
      <c r="A36" s="28">
        <f>A30*0.7</f>
        <v>1.0618999999999998</v>
      </c>
      <c r="B36" s="4">
        <f>(A36-A30)/A30</f>
        <v>-0.30000000000000004</v>
      </c>
      <c r="C36" s="5">
        <f t="shared" si="2"/>
        <v>1860.1390500000007</v>
      </c>
      <c r="E36" s="10">
        <f>(A36-A30)/A30*C30+(A36-A31)/A31*C31+(A36-A32)/A32*C32+(A36-A33)/A33*C33+(A36-A34)/A34*C34+(A36-A35)/A35*C35</f>
        <v>-1452.8059973426223</v>
      </c>
      <c r="F36" s="11">
        <f>E36/SUM(C30:C36)</f>
        <v>-0.14584165915992509</v>
      </c>
    </row>
    <row r="37" spans="1:6">
      <c r="A37" s="28">
        <f>A30*0.65</f>
        <v>0.98604999999999998</v>
      </c>
      <c r="B37" s="4">
        <f>(A37-A30)/A30</f>
        <v>-0.35</v>
      </c>
      <c r="C37" s="5">
        <f t="shared" si="2"/>
        <v>2046.1529550000009</v>
      </c>
      <c r="E37" s="10">
        <f>(A37-A30)/A30*C30+(A37-A31)/A31*C31+(A37-A32)/A32*C32+(A37-A33)/A33*C33+(A37-A34)/A34*C34+(A37-A35)/A35*C35+(A37-A36)/A36*C36</f>
        <v>-2060.5719653895771</v>
      </c>
      <c r="F37" s="11">
        <f>E37/SUM(C30:C37)</f>
        <v>-0.17160446776732763</v>
      </c>
    </row>
    <row r="38" spans="1:6">
      <c r="A38" s="28">
        <f>A30*0.6</f>
        <v>0.9101999999999999</v>
      </c>
      <c r="B38" s="4">
        <f>(A38-A30)/A30</f>
        <v>-0.4</v>
      </c>
      <c r="C38" s="5">
        <f t="shared" si="2"/>
        <v>2250.7682505000012</v>
      </c>
      <c r="E38" s="10">
        <f>(A38-A30)/A30*C30+(A38-A31)/A31*C31+(A38-A32)/A32*C32+(A38-A33)/A33*C33+(A38-A34)/A34*C34+(A38-A35)/A35*C35+(A38-A36)/A36*C36+(A38-A37)/A37*C37</f>
        <v>-2825.7343145903801</v>
      </c>
      <c r="F38" s="11">
        <f>E38/SUM(C30:C38)</f>
        <v>-0.19817961734029141</v>
      </c>
    </row>
    <row r="39" spans="1:6">
      <c r="A39" s="28">
        <f>A30*0.55</f>
        <v>0.83435000000000004</v>
      </c>
      <c r="B39" s="4">
        <f>(A39-A30)/A30</f>
        <v>-0.44999999999999996</v>
      </c>
      <c r="C39" s="5">
        <f t="shared" si="2"/>
        <v>2475.8450755500016</v>
      </c>
      <c r="E39" s="10">
        <f>(A39-A30)/A30*C30+(A39-A31)/A31*C31+(A39-A32)/A32*C32+(A39-A33)/A33*C33+(A39-A34)/A34*C34+(A39-A35)/A35*C35+(A39-A36)/A36*C36+(A39-A37)/A37*C37+(A39-A38)/A38*C38</f>
        <v>-3778.4606846661795</v>
      </c>
      <c r="F39" s="11">
        <f>E39/SUM(C30:C39)</f>
        <v>-0.22579143591183287</v>
      </c>
    </row>
    <row r="41" spans="1:6">
      <c r="C41" s="9">
        <f>SUM(C30:C39)</f>
        <v>16734.295831050007</v>
      </c>
      <c r="D41" s="8">
        <f>SUM(D30:D39)</f>
        <v>2205</v>
      </c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057C-D600-7E41-A7E1-BE8C45497843}">
  <dimension ref="A1:X41"/>
  <sheetViews>
    <sheetView topLeftCell="A10" workbookViewId="0">
      <selection activeCell="D31" sqref="D31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5.027343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/>
    </row>
    <row r="2" spans="1:24"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L3" s="3"/>
      <c r="M3" s="3"/>
      <c r="N3" s="3"/>
      <c r="O3" s="3"/>
      <c r="P3" s="3"/>
      <c r="Q3" s="3"/>
      <c r="R3" s="3"/>
      <c r="S3" s="3"/>
      <c r="T3" s="3"/>
    </row>
    <row r="5" spans="1:24">
      <c r="A5" s="28">
        <f t="shared" ref="A5:A12" si="0">A6*105%</f>
        <v>2.2383449973404299</v>
      </c>
      <c r="B5" s="4">
        <f>(A5-A13)/A13</f>
        <v>0.47745544378906274</v>
      </c>
      <c r="C5" s="5">
        <f t="shared" ref="C5:C12" si="1">C6*0.9</f>
        <v>86.093442000000024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28">
        <f t="shared" si="0"/>
        <v>2.1317571403242188</v>
      </c>
      <c r="B6" s="4">
        <f>(A6-A13)/A13</f>
        <v>0.40710042265625013</v>
      </c>
      <c r="C6" s="5">
        <f t="shared" si="1"/>
        <v>95.659380000000027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28">
        <f t="shared" si="0"/>
        <v>2.030244895546875</v>
      </c>
      <c r="B7" s="4">
        <f>(A7-A13)/A13</f>
        <v>0.34009564062500014</v>
      </c>
      <c r="C7" s="5">
        <f t="shared" si="1"/>
        <v>106.28820000000003</v>
      </c>
      <c r="K7" s="13"/>
    </row>
    <row r="8" spans="1:24">
      <c r="A8" s="28">
        <f t="shared" si="0"/>
        <v>1.9335665671875</v>
      </c>
      <c r="B8" s="4">
        <f>(A8-A13)/A13</f>
        <v>0.27628156250000008</v>
      </c>
      <c r="C8" s="5">
        <f t="shared" si="1"/>
        <v>118.09800000000003</v>
      </c>
      <c r="I8" s="3"/>
    </row>
    <row r="9" spans="1:24">
      <c r="A9" s="28">
        <f t="shared" si="0"/>
        <v>1.84149196875</v>
      </c>
      <c r="B9" s="4">
        <f>(A9-A13)/A13</f>
        <v>0.21550625000000007</v>
      </c>
      <c r="C9" s="5">
        <f t="shared" si="1"/>
        <v>131.22000000000003</v>
      </c>
      <c r="I9" s="3"/>
    </row>
    <row r="10" spans="1:24">
      <c r="A10" s="28">
        <f t="shared" si="0"/>
        <v>1.753801875</v>
      </c>
      <c r="B10" s="4">
        <f>(A10-A13)/A13</f>
        <v>0.15762500000000004</v>
      </c>
      <c r="C10" s="5">
        <f t="shared" si="1"/>
        <v>145.80000000000001</v>
      </c>
      <c r="I10" s="3"/>
    </row>
    <row r="11" spans="1:24">
      <c r="A11" s="28">
        <f t="shared" si="0"/>
        <v>1.6702874999999999</v>
      </c>
      <c r="B11" s="4">
        <f>(A11-A13)/A13</f>
        <v>0.10250000000000002</v>
      </c>
      <c r="C11" s="5">
        <f t="shared" si="1"/>
        <v>162</v>
      </c>
      <c r="I11" s="3"/>
    </row>
    <row r="12" spans="1:24">
      <c r="A12" s="28">
        <f t="shared" si="0"/>
        <v>1.5907499999999999</v>
      </c>
      <c r="B12" s="4">
        <f>(A12-A13)/A13</f>
        <v>4.9999999999999996E-2</v>
      </c>
      <c r="C12" s="5">
        <f t="shared" si="1"/>
        <v>180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1.5149999999999999</v>
      </c>
      <c r="B13">
        <f>(A13-A13)/A13</f>
        <v>0</v>
      </c>
      <c r="C13" s="7">
        <v>200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28">
        <f>A13*0.95</f>
        <v>1.4392499999999999</v>
      </c>
      <c r="B14" s="4">
        <f>(A14-A13)/A13</f>
        <v>-4.9999999999999996E-2</v>
      </c>
      <c r="C14" s="5">
        <f>C13*1.1</f>
        <v>220.00000000000003</v>
      </c>
      <c r="K14" s="13"/>
    </row>
    <row r="15" spans="1:24">
      <c r="A15" s="28">
        <f>A13*0.9</f>
        <v>1.3634999999999999</v>
      </c>
      <c r="B15" s="4">
        <f>(A15-A13)/A13</f>
        <v>-9.9999999999999992E-2</v>
      </c>
      <c r="C15" s="5">
        <f>C13*1.2</f>
        <v>240</v>
      </c>
      <c r="I15" s="3"/>
    </row>
    <row r="16" spans="1:24">
      <c r="A16" s="28">
        <f>A13*0.85</f>
        <v>1.28775</v>
      </c>
      <c r="B16" s="4">
        <f>(A16-A13)/A13</f>
        <v>-0.14999999999999997</v>
      </c>
      <c r="C16" s="5">
        <f>C13*1.3</f>
        <v>260</v>
      </c>
      <c r="I16" s="3"/>
    </row>
    <row r="17" spans="1:9">
      <c r="A17" s="28">
        <f>A13*0.8</f>
        <v>1.212</v>
      </c>
      <c r="B17" s="4">
        <f>(A17-A13)/A13</f>
        <v>-0.19999999999999998</v>
      </c>
      <c r="C17" s="5">
        <f>C13*1.4</f>
        <v>280</v>
      </c>
      <c r="I17" s="3"/>
    </row>
    <row r="18" spans="1:9">
      <c r="A18" s="28">
        <f>A13*0.75</f>
        <v>1.13625</v>
      </c>
      <c r="B18" s="4">
        <f>(A18-A13)/A13</f>
        <v>-0.24999999999999997</v>
      </c>
      <c r="C18" s="5">
        <f>C13*1.5</f>
        <v>300</v>
      </c>
      <c r="I18" s="3"/>
    </row>
    <row r="19" spans="1:9">
      <c r="A19" s="28">
        <f>A13*0.7</f>
        <v>1.0604999999999998</v>
      </c>
      <c r="B19" s="4">
        <f>(A19-A13)/A13</f>
        <v>-0.3000000000000001</v>
      </c>
      <c r="C19" s="5">
        <f>C13*1.6</f>
        <v>320</v>
      </c>
      <c r="I19" s="3"/>
    </row>
    <row r="20" spans="1:9">
      <c r="A20" s="28">
        <f>A13*0.65</f>
        <v>0.98475000000000001</v>
      </c>
      <c r="B20" s="4">
        <f>(A20-A13)/A13</f>
        <v>-0.34999999999999992</v>
      </c>
      <c r="C20" s="5">
        <f>C13*1.7</f>
        <v>340</v>
      </c>
    </row>
    <row r="21" spans="1:9">
      <c r="A21" s="28">
        <f>A13*0.6</f>
        <v>0.90899999999999992</v>
      </c>
      <c r="B21" s="4">
        <f>(A21-A13)/A13</f>
        <v>-0.4</v>
      </c>
      <c r="C21" s="5">
        <f>C13*1.8</f>
        <v>360</v>
      </c>
    </row>
    <row r="22" spans="1:9">
      <c r="A22" s="28">
        <f>A13*0.55</f>
        <v>0.83325000000000005</v>
      </c>
      <c r="B22" s="4">
        <f>(A22-A13)/A13</f>
        <v>-0.44999999999999996</v>
      </c>
      <c r="C22" s="5">
        <f>C13*1.9</f>
        <v>380</v>
      </c>
    </row>
    <row r="23" spans="1:9">
      <c r="A23" s="28">
        <f>A13*0.5</f>
        <v>0.75749999999999995</v>
      </c>
      <c r="B23" s="4">
        <f>(A23-A13)/A13</f>
        <v>-0.5</v>
      </c>
      <c r="C23" s="5">
        <f>C13*2</f>
        <v>400</v>
      </c>
    </row>
    <row r="24" spans="1:9">
      <c r="A24" s="28">
        <f>A13*0.45</f>
        <v>0.68174999999999997</v>
      </c>
      <c r="B24" s="4">
        <f>(A24-A13)/A13</f>
        <v>-0.55000000000000004</v>
      </c>
      <c r="C24" s="5">
        <f>C13*2.1</f>
        <v>420</v>
      </c>
    </row>
    <row r="25" spans="1:9">
      <c r="A25" s="28">
        <f>A13*0.4</f>
        <v>0.60599999999999998</v>
      </c>
      <c r="B25" s="4">
        <f>(A25-A13)/A13</f>
        <v>-0.6</v>
      </c>
      <c r="C25" s="5">
        <f>C13*2.2</f>
        <v>440.00000000000006</v>
      </c>
    </row>
    <row r="26" spans="1:9">
      <c r="A26" s="28">
        <f>A13*0.35</f>
        <v>0.53024999999999989</v>
      </c>
      <c r="B26" s="4">
        <f>(A26-A13)/A13</f>
        <v>-0.65</v>
      </c>
      <c r="C26" s="5">
        <f>C13*2.3</f>
        <v>459.99999999999994</v>
      </c>
    </row>
    <row r="30" spans="1:9">
      <c r="A30" s="6">
        <v>1.5149999999999999</v>
      </c>
      <c r="B30">
        <f>(A30-A30)/A30</f>
        <v>0</v>
      </c>
      <c r="C30" s="7">
        <v>1800</v>
      </c>
      <c r="D30" s="8">
        <f>C30</f>
        <v>1800</v>
      </c>
      <c r="E30" s="10">
        <v>0</v>
      </c>
      <c r="F30" s="11">
        <v>0</v>
      </c>
    </row>
    <row r="31" spans="1:9">
      <c r="A31" s="28">
        <f>A30*0.95</f>
        <v>1.4392499999999999</v>
      </c>
      <c r="B31" s="4">
        <f>(A31-A30)/A30</f>
        <v>-4.9999999999999996E-2</v>
      </c>
      <c r="C31" s="5">
        <f t="shared" ref="C31:D39" si="2">C30*1.1</f>
        <v>1980.0000000000002</v>
      </c>
      <c r="D31" s="5"/>
      <c r="E31" s="10">
        <f>(A31-A30)/A30*C30</f>
        <v>-89.999999999999986</v>
      </c>
      <c r="F31" s="11">
        <f>E31/SUM(C30:C31)</f>
        <v>-2.3809523809523805E-2</v>
      </c>
    </row>
    <row r="32" spans="1:9">
      <c r="A32" s="28">
        <f>A30*0.9</f>
        <v>1.3634999999999999</v>
      </c>
      <c r="B32" s="4">
        <f>(A32-A30)/A30</f>
        <v>-9.9999999999999992E-2</v>
      </c>
      <c r="C32" s="5">
        <f t="shared" si="2"/>
        <v>2178.0000000000005</v>
      </c>
      <c r="E32" s="10">
        <f>(A32-A30)/A30*C30+(A32-A31)/A31*C31</f>
        <v>-284.21052631578942</v>
      </c>
      <c r="F32" s="11">
        <f>E32/SUM(C30:C32)</f>
        <v>-4.7702337414533301E-2</v>
      </c>
    </row>
    <row r="33" spans="1:6">
      <c r="A33" s="28">
        <f>A30*0.85</f>
        <v>1.28775</v>
      </c>
      <c r="B33" s="4">
        <f>(A33-A30)/A30</f>
        <v>-0.14999999999999997</v>
      </c>
      <c r="C33" s="5">
        <f t="shared" si="2"/>
        <v>2395.8000000000006</v>
      </c>
      <c r="E33" s="10">
        <f>(A33-A30)/A30*C30+(A33-A31)/A31*C31+(A33-A32)/A32*C32</f>
        <v>-599.42105263157885</v>
      </c>
      <c r="F33" s="11">
        <f>E33/SUM(C30:C33)</f>
        <v>-7.1754297760489694E-2</v>
      </c>
    </row>
    <row r="34" spans="1:6">
      <c r="A34" s="28">
        <f>A30*0.8</f>
        <v>1.212</v>
      </c>
      <c r="B34" s="4">
        <f>(A34-A30)/A30</f>
        <v>-0.19999999999999998</v>
      </c>
      <c r="C34" s="5">
        <f t="shared" si="2"/>
        <v>2635.380000000001</v>
      </c>
      <c r="E34" s="10">
        <f>(A34-A30)/A30*C30+(A34-A31)/A31*C31+(A34-A32)/A32*C32+(A34-A33)/A33*C33</f>
        <v>-1055.5609907120743</v>
      </c>
      <c r="F34" s="11">
        <f>E34/SUM(C30:C34)</f>
        <v>-9.6054572835468532E-2</v>
      </c>
    </row>
    <row r="35" spans="1:6">
      <c r="A35" s="28">
        <f>A30*0.75</f>
        <v>1.13625</v>
      </c>
      <c r="B35" s="4">
        <f>(A35-A30)/A30</f>
        <v>-0.24999999999999997</v>
      </c>
      <c r="C35" s="5">
        <f t="shared" si="2"/>
        <v>2898.9180000000015</v>
      </c>
      <c r="E35" s="10">
        <f>(A35-A30)/A30*C30+(A35-A31)/A31*C31+(A35-A32)/A32*C32+(A35-A33)/A33*C33+(A35-A34)/A34*C34</f>
        <v>-1676.4121787925699</v>
      </c>
      <c r="F35" s="11">
        <f>E35/SUM(C30:C35)</f>
        <v>-0.12070855050076472</v>
      </c>
    </row>
    <row r="36" spans="1:6">
      <c r="A36" s="28">
        <f>A30*0.7</f>
        <v>1.0604999999999998</v>
      </c>
      <c r="B36" s="4">
        <f>(A36-A30)/A30</f>
        <v>-0.3000000000000001</v>
      </c>
      <c r="C36" s="5">
        <f t="shared" si="2"/>
        <v>3188.8098000000018</v>
      </c>
      <c r="E36" s="10">
        <f>(A36-A30)/A30*C30+(A36-A31)/A31*C31+(A36-A32)/A32*C32+(A36-A33)/A33*C33+(A36-A34)/A34*C34+(A36-A35)/A35*C35</f>
        <v>-2490.5245668730677</v>
      </c>
      <c r="F36" s="11">
        <f>E36/SUM(C30:C36)</f>
        <v>-0.14584165915992514</v>
      </c>
    </row>
    <row r="37" spans="1:6">
      <c r="A37" s="28">
        <f>A30*0.65</f>
        <v>0.98475000000000001</v>
      </c>
      <c r="B37" s="4">
        <f>(A37-A30)/A30</f>
        <v>-0.34999999999999992</v>
      </c>
      <c r="C37" s="5">
        <f t="shared" si="2"/>
        <v>3507.6907800000022</v>
      </c>
      <c r="E37" s="10">
        <f>(A37-A30)/A30*C30+(A37-A31)/A31*C31+(A37-A32)/A32*C32+(A37-A33)/A33*C33+(A37-A34)/A34*C34+(A37-A35)/A35*C35+(A37-A36)/A36*C36</f>
        <v>-3532.4090835249885</v>
      </c>
      <c r="F37" s="11">
        <f>E37/SUM(C30:C37)</f>
        <v>-0.1716044677673276</v>
      </c>
    </row>
    <row r="38" spans="1:6">
      <c r="A38" s="28">
        <f>A30*0.6</f>
        <v>0.90899999999999992</v>
      </c>
      <c r="B38" s="4">
        <f>(A38-A30)/A30</f>
        <v>-0.4</v>
      </c>
      <c r="C38" s="5">
        <f t="shared" si="2"/>
        <v>3858.4598580000029</v>
      </c>
      <c r="E38" s="10">
        <f>(A38-A30)/A30*C30+(A38-A31)/A31*C31+(A38-A32)/A32*C32+(A38-A33)/A33*C33+(A38-A34)/A34*C34+(A38-A35)/A35*C35+(A38-A36)/A36*C36+(A38-A37)/A37*C37</f>
        <v>-4844.1159678692229</v>
      </c>
      <c r="F38" s="11">
        <f>E38/SUM(C30:C38)</f>
        <v>-0.19817961734029144</v>
      </c>
    </row>
    <row r="39" spans="1:6">
      <c r="A39" s="28">
        <f>A30*0.55</f>
        <v>0.83325000000000005</v>
      </c>
      <c r="B39" s="4">
        <f>(A39-A30)/A30</f>
        <v>-0.44999999999999996</v>
      </c>
      <c r="C39" s="5">
        <f t="shared" si="2"/>
        <v>4244.3058438000035</v>
      </c>
      <c r="E39" s="10">
        <f>(A39-A30)/A30*C30+(A39-A31)/A31*C31+(A39-A32)/A32*C32+(A39-A33)/A33*C33+(A39-A34)/A34*C34+(A39-A35)/A35*C35+(A39-A36)/A36*C36+(A39-A37)/A37*C37+(A39-A38)/A38*C38</f>
        <v>-6477.3611737134524</v>
      </c>
      <c r="F39" s="11">
        <f>E39/SUM(C30:C39)</f>
        <v>-0.22579143591183293</v>
      </c>
    </row>
    <row r="41" spans="1:6">
      <c r="C41" s="9">
        <f>SUM(C30:C39)</f>
        <v>28687.364281800012</v>
      </c>
      <c r="D41" s="8">
        <f>SUM(D30:D39)</f>
        <v>1800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opLeftCell="A6" workbookViewId="0">
      <selection activeCell="C33" sqref="C33"/>
    </sheetView>
  </sheetViews>
  <sheetFormatPr defaultColWidth="8.94921875" defaultRowHeight="17.25"/>
  <cols>
    <col min="1" max="1" width="15.87890625" customWidth="1"/>
    <col min="2" max="2" width="15.453125" customWidth="1"/>
    <col min="3" max="3" width="16.945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3.10546875" customWidth="1"/>
    <col min="12" max="20" width="10.8671875" customWidth="1"/>
    <col min="21" max="21" width="13" customWidth="1"/>
    <col min="22" max="22" width="10.8671875" customWidth="1"/>
    <col min="23" max="23" width="12.6796875" customWidth="1"/>
    <col min="24" max="24" width="17.4765625" customWidth="1"/>
  </cols>
  <sheetData>
    <row r="1" spans="1:23">
      <c r="A1" s="2">
        <v>43940</v>
      </c>
      <c r="B1" s="2"/>
    </row>
    <row r="2" spans="1:23">
      <c r="A2" s="15" t="s">
        <v>7</v>
      </c>
      <c r="K2" s="5"/>
      <c r="L2" s="5"/>
      <c r="M2" s="5"/>
      <c r="N2" s="5"/>
      <c r="O2" s="5"/>
      <c r="P2" s="5"/>
      <c r="Q2" s="5"/>
      <c r="R2" s="5"/>
      <c r="S2" s="5"/>
      <c r="U2" s="14"/>
    </row>
    <row r="3" spans="1:23">
      <c r="A3" s="15" t="s">
        <v>11</v>
      </c>
      <c r="K3" s="3"/>
      <c r="L3" s="3"/>
      <c r="M3" s="3"/>
      <c r="N3" s="3"/>
      <c r="O3" s="3"/>
      <c r="P3" s="3"/>
      <c r="Q3" s="3"/>
      <c r="R3" s="3"/>
      <c r="S3" s="3"/>
    </row>
    <row r="4" spans="1:23">
      <c r="D4" s="2">
        <v>43946</v>
      </c>
      <c r="E4" s="2">
        <v>43957</v>
      </c>
      <c r="F4" s="2">
        <v>43963</v>
      </c>
      <c r="G4" s="2">
        <v>43971</v>
      </c>
      <c r="H4" s="2">
        <v>43986</v>
      </c>
      <c r="I4" s="2">
        <v>43993</v>
      </c>
      <c r="J4" s="2">
        <v>44022</v>
      </c>
      <c r="K4" s="2">
        <v>44028</v>
      </c>
    </row>
    <row r="5" spans="1:23">
      <c r="A5" s="3">
        <f t="shared" ref="A5:A12" si="0">A6*105%</f>
        <v>6905.1096348647543</v>
      </c>
      <c r="B5" s="4">
        <f>(A5-A13)/A13</f>
        <v>0.47745544378906313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3">
        <f t="shared" si="0"/>
        <v>6576.2948903473844</v>
      </c>
      <c r="B6" s="4">
        <f>(A6-A13)/A13</f>
        <v>0.40710042265625046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3">
        <f t="shared" si="0"/>
        <v>6263.1379908070321</v>
      </c>
      <c r="B7" s="4">
        <f>(A7-A13)/A13</f>
        <v>0.34009564062500031</v>
      </c>
      <c r="C7" s="5">
        <f t="shared" si="1"/>
        <v>212.57640000000006</v>
      </c>
    </row>
    <row r="8" spans="1:23">
      <c r="A8" s="3">
        <f t="shared" si="0"/>
        <v>5964.8933245781254</v>
      </c>
      <c r="B8" s="4">
        <f>(A8-A13)/A13</f>
        <v>0.27628156250000019</v>
      </c>
      <c r="C8" s="5">
        <f t="shared" si="1"/>
        <v>236.19600000000005</v>
      </c>
      <c r="I8" s="3"/>
    </row>
    <row r="9" spans="1:23">
      <c r="A9" s="3">
        <f t="shared" si="0"/>
        <v>5680.8507853125002</v>
      </c>
      <c r="B9" s="4">
        <f>(A9-A13)/A13</f>
        <v>0.21550625000000015</v>
      </c>
      <c r="C9" s="5">
        <f t="shared" si="1"/>
        <v>262.44000000000005</v>
      </c>
      <c r="I9" s="3"/>
    </row>
    <row r="10" spans="1:23">
      <c r="A10" s="3">
        <f t="shared" si="0"/>
        <v>5410.3340812500001</v>
      </c>
      <c r="B10" s="4">
        <f>(A10-A13)/A13</f>
        <v>0.1576250000000001</v>
      </c>
      <c r="C10" s="5">
        <f t="shared" si="1"/>
        <v>291.60000000000002</v>
      </c>
      <c r="I10" s="3"/>
    </row>
    <row r="11" spans="1:23">
      <c r="A11" s="3">
        <f t="shared" si="0"/>
        <v>5152.6991250000001</v>
      </c>
      <c r="B11" s="4">
        <f>(A11-A13)/A13</f>
        <v>0.1025000000000001</v>
      </c>
      <c r="C11" s="5">
        <f t="shared" si="1"/>
        <v>324</v>
      </c>
      <c r="I11" s="3"/>
      <c r="J11" s="8">
        <v>1000</v>
      </c>
    </row>
    <row r="12" spans="1:23">
      <c r="A12" s="3">
        <f t="shared" si="0"/>
        <v>4907.3324999999995</v>
      </c>
      <c r="B12" s="4">
        <f>(A12-A13)/A13</f>
        <v>4.9999999999999982E-2</v>
      </c>
      <c r="C12" s="5">
        <f t="shared" si="1"/>
        <v>360</v>
      </c>
      <c r="D12" s="5"/>
      <c r="E12" s="5"/>
      <c r="F12" s="5"/>
      <c r="G12" s="5"/>
      <c r="H12" s="5"/>
      <c r="I12" s="5"/>
      <c r="K12" s="8">
        <v>400</v>
      </c>
      <c r="T12" s="5"/>
      <c r="U12" s="5"/>
      <c r="V12" s="5"/>
      <c r="W12" s="5"/>
    </row>
    <row r="13" spans="1:23">
      <c r="A13" s="6">
        <v>4673.6499999999996</v>
      </c>
      <c r="B13">
        <f>(A13-A13)/A13</f>
        <v>0</v>
      </c>
      <c r="C13" s="7">
        <v>400</v>
      </c>
      <c r="D13" s="6">
        <v>4252.2</v>
      </c>
      <c r="E13" s="6">
        <v>4484.34</v>
      </c>
      <c r="F13" s="6">
        <v>4497.22</v>
      </c>
      <c r="G13" s="6">
        <v>4469.32</v>
      </c>
      <c r="H13" s="23">
        <v>4499.96</v>
      </c>
      <c r="I13" s="23">
        <v>4438.0200000000004</v>
      </c>
      <c r="J13" s="3"/>
      <c r="T13" s="3"/>
      <c r="U13" s="3"/>
      <c r="V13" s="3"/>
      <c r="W13" s="3"/>
    </row>
    <row r="14" spans="1:23">
      <c r="A14" s="3">
        <f>A13*0.95</f>
        <v>4439.9674999999997</v>
      </c>
      <c r="B14" s="4">
        <f>(A14-A13)/A13</f>
        <v>-4.9999999999999982E-2</v>
      </c>
      <c r="C14" s="5">
        <f>C13*1.1</f>
        <v>440.00000000000006</v>
      </c>
    </row>
    <row r="15" spans="1:23">
      <c r="A15" s="3">
        <f>A13*0.9</f>
        <v>4206.2849999999999</v>
      </c>
      <c r="B15" s="4">
        <f>(A15-A13)/A13</f>
        <v>-9.9999999999999964E-2</v>
      </c>
      <c r="C15" s="5">
        <f>C13*1.2</f>
        <v>480</v>
      </c>
      <c r="I15" s="3"/>
    </row>
    <row r="16" spans="1:23">
      <c r="A16" s="3">
        <f>A13*0.85</f>
        <v>3972.6024999999995</v>
      </c>
      <c r="B16" s="4">
        <f>(A16-A13)/A13</f>
        <v>-0.15000000000000005</v>
      </c>
      <c r="C16" s="5">
        <f>C13*1.3</f>
        <v>520</v>
      </c>
      <c r="I16" s="3"/>
    </row>
    <row r="17" spans="1:9">
      <c r="A17" s="3">
        <f>A13*0.8</f>
        <v>3738.92</v>
      </c>
      <c r="B17" s="4">
        <f>(A17-A13)/A13</f>
        <v>-0.19999999999999993</v>
      </c>
      <c r="C17" s="5">
        <f>C13*1.4</f>
        <v>560</v>
      </c>
      <c r="I17" s="3"/>
    </row>
    <row r="18" spans="1:9">
      <c r="A18" s="3">
        <f>A13*0.75</f>
        <v>3505.2374999999997</v>
      </c>
      <c r="B18" s="4">
        <f>(A18-A13)/A13</f>
        <v>-0.25</v>
      </c>
      <c r="C18" s="5">
        <f>C13*1.5</f>
        <v>600</v>
      </c>
      <c r="I18" s="3"/>
    </row>
    <row r="19" spans="1:9">
      <c r="A19" s="3">
        <f>A13*0.7</f>
        <v>3271.5549999999994</v>
      </c>
      <c r="B19" s="4">
        <f>(A19-A13)/A13</f>
        <v>-0.3000000000000001</v>
      </c>
      <c r="C19" s="5">
        <f>C13*1.6</f>
        <v>640</v>
      </c>
      <c r="I19" s="3"/>
    </row>
    <row r="20" spans="1:9">
      <c r="A20" s="3">
        <f>A13*0.65</f>
        <v>3037.8724999999999</v>
      </c>
      <c r="B20" s="4">
        <f>(A20-A13)/A13</f>
        <v>-0.35</v>
      </c>
      <c r="C20" s="5">
        <f>C13*1.7</f>
        <v>680</v>
      </c>
    </row>
    <row r="21" spans="1:9">
      <c r="A21" s="3">
        <f>A13*0.6</f>
        <v>2804.1899999999996</v>
      </c>
      <c r="B21" s="4">
        <f>(A21-A13)/A13</f>
        <v>-0.4</v>
      </c>
      <c r="C21" s="5">
        <f>C13*1.8</f>
        <v>720</v>
      </c>
    </row>
    <row r="22" spans="1:9">
      <c r="A22" s="3">
        <f>A13*0.55</f>
        <v>2570.5075000000002</v>
      </c>
      <c r="B22" s="4">
        <f>(A22-A13)/A13</f>
        <v>-0.4499999999999999</v>
      </c>
      <c r="C22" s="5">
        <f>C13*1.9</f>
        <v>760</v>
      </c>
    </row>
    <row r="23" spans="1:9">
      <c r="A23" s="3">
        <f>A13*0.5</f>
        <v>2336.8249999999998</v>
      </c>
      <c r="B23" s="4">
        <f>(A23-A13)/A13</f>
        <v>-0.5</v>
      </c>
      <c r="C23" s="5">
        <f>C13*2</f>
        <v>800</v>
      </c>
    </row>
    <row r="24" spans="1:9">
      <c r="A24" s="3">
        <f>A13*0.45</f>
        <v>2103.1424999999999</v>
      </c>
      <c r="B24" s="4">
        <f>(A24-A13)/A13</f>
        <v>-0.54999999999999993</v>
      </c>
      <c r="C24" s="5">
        <f>C13*2.1</f>
        <v>840</v>
      </c>
    </row>
    <row r="25" spans="1:9">
      <c r="A25" s="3">
        <f>A13*0.4</f>
        <v>1869.46</v>
      </c>
      <c r="B25" s="4">
        <f>(A25-A13)/A13</f>
        <v>-0.6</v>
      </c>
      <c r="C25" s="5">
        <f>C13*2.2</f>
        <v>880.00000000000011</v>
      </c>
    </row>
    <row r="26" spans="1:9">
      <c r="A26" s="3">
        <f>A13*0.35</f>
        <v>1635.7774999999997</v>
      </c>
      <c r="B26" s="4">
        <f>(A26-A13)/A13</f>
        <v>-0.65</v>
      </c>
      <c r="C26" s="5">
        <f>C13*2.3</f>
        <v>919.99999999999989</v>
      </c>
      <c r="F26" s="24"/>
    </row>
    <row r="27" spans="1:9">
      <c r="F27" s="25"/>
    </row>
    <row r="30" spans="1:9">
      <c r="A30" s="6">
        <v>4673.6499999999996</v>
      </c>
      <c r="B30">
        <f>(A30-A30)/A30</f>
        <v>0</v>
      </c>
      <c r="C30" s="7">
        <v>5000</v>
      </c>
      <c r="D30" s="8">
        <f>C30</f>
        <v>5000</v>
      </c>
      <c r="E30" s="10">
        <v>0</v>
      </c>
      <c r="F30" s="11">
        <v>0</v>
      </c>
    </row>
    <row r="31" spans="1:9">
      <c r="A31" s="3">
        <f>A30*0.95</f>
        <v>4439.9674999999997</v>
      </c>
      <c r="B31" s="4">
        <f>(A31-A30)/A30</f>
        <v>-4.9999999999999982E-2</v>
      </c>
      <c r="C31" s="7">
        <f>C30*1.1</f>
        <v>5500</v>
      </c>
      <c r="D31" s="16">
        <f>D30*1.1</f>
        <v>5500</v>
      </c>
      <c r="E31" s="10">
        <f>(A31-A30)/A30*C30</f>
        <v>-249.99999999999991</v>
      </c>
      <c r="F31" s="11">
        <f>E31/SUM(C30:C31)</f>
        <v>-2.3809523809523801E-2</v>
      </c>
    </row>
    <row r="32" spans="1:9">
      <c r="A32" s="3">
        <f>A30*0.9</f>
        <v>4206.2849999999999</v>
      </c>
      <c r="B32" s="4">
        <f>(A32-A30)/A30</f>
        <v>-9.9999999999999964E-2</v>
      </c>
      <c r="C32" s="5">
        <f t="shared" ref="C32:C39" si="2">C31*1.1</f>
        <v>6050.0000000000009</v>
      </c>
      <c r="E32" s="10">
        <f>(A32-A30)/A30*C30+(A32-A31)/A31*C31</f>
        <v>-789.47368421052602</v>
      </c>
      <c r="F32" s="11">
        <f>E32/SUM(C30:C32)</f>
        <v>-4.7702337414533294E-2</v>
      </c>
    </row>
    <row r="33" spans="1:6">
      <c r="A33" s="3">
        <f>A30*0.85</f>
        <v>3972.6024999999995</v>
      </c>
      <c r="B33" s="4">
        <f>(A33-A30)/A30</f>
        <v>-0.15000000000000005</v>
      </c>
      <c r="C33" s="5">
        <f t="shared" si="2"/>
        <v>6655.0000000000018</v>
      </c>
      <c r="E33" s="10">
        <f>(A33-A30)/A30*C30+(A33-A31)/A31*C31+(A33-A32)/A32*C32</f>
        <v>-1665.0584795321649</v>
      </c>
      <c r="F33" s="11">
        <f>E33/SUM(C30:C33)</f>
        <v>-7.1754297760489763E-2</v>
      </c>
    </row>
    <row r="34" spans="1:6">
      <c r="A34" s="3">
        <f>A30*0.8</f>
        <v>3738.92</v>
      </c>
      <c r="B34" s="4">
        <f>(A34-A30)/A30</f>
        <v>-0.19999999999999993</v>
      </c>
      <c r="C34" s="5">
        <f t="shared" si="2"/>
        <v>7320.5000000000027</v>
      </c>
      <c r="E34" s="10">
        <f>(A34-A30)/A30*C30+(A34-A31)/A31*C31+(A34-A32)/A32*C32+(A34-A33)/A33*C33</f>
        <v>-2932.1138630890937</v>
      </c>
      <c r="F34" s="11">
        <f>E34/SUM(C30:C34)</f>
        <v>-9.6054572835468491E-2</v>
      </c>
    </row>
    <row r="35" spans="1:6">
      <c r="A35" s="3">
        <f>A30*0.75</f>
        <v>3505.2374999999997</v>
      </c>
      <c r="B35" s="4">
        <f>(A35-A30)/A30</f>
        <v>-0.25</v>
      </c>
      <c r="C35" s="5">
        <f t="shared" si="2"/>
        <v>8052.5500000000038</v>
      </c>
      <c r="E35" s="10">
        <f>(A35-A30)/A30*C30+(A35-A31)/A31*C31+(A35-A32)/A32*C32+(A35-A33)/A33*C33+(A35-A34)/A34*C34</f>
        <v>-4656.7004966460281</v>
      </c>
      <c r="F35" s="11">
        <f>E35/SUM(C30:C35)</f>
        <v>-0.12070855050076473</v>
      </c>
    </row>
    <row r="36" spans="1:6">
      <c r="A36" s="3">
        <f>A30*0.7</f>
        <v>3271.5549999999994</v>
      </c>
      <c r="B36" s="4">
        <f>(A36-A30)/A30</f>
        <v>-0.3000000000000001</v>
      </c>
      <c r="C36" s="5">
        <f t="shared" si="2"/>
        <v>8857.8050000000057</v>
      </c>
      <c r="E36" s="10">
        <f>(A36-A30)/A30*C30+(A36-A31)/A31*C31+(A36-A32)/A32*C32+(A36-A33)/A33*C33+(A36-A34)/A34*C34+(A36-A35)/A35*C35</f>
        <v>-6918.1237968696305</v>
      </c>
      <c r="F36" s="11">
        <f>E36/SUM(C30:C36)</f>
        <v>-0.14584165915992509</v>
      </c>
    </row>
    <row r="37" spans="1:6">
      <c r="A37" s="3">
        <f>A30*0.65</f>
        <v>3037.8724999999999</v>
      </c>
      <c r="B37" s="17">
        <f>(A37-A30)/A30</f>
        <v>-0.35</v>
      </c>
      <c r="C37" s="18">
        <f t="shared" si="2"/>
        <v>9743.5855000000065</v>
      </c>
      <c r="E37" s="10">
        <f>(A37-A30)/A30*C30+(A37-A31)/A31*C31+(A37-A32)/A32*C32+(A37-A33)/A33*C33+(A37-A34)/A34*C34+(A37-A35)/A35*C35+(A37-A36)/A36*C36</f>
        <v>-9812.2474542360796</v>
      </c>
      <c r="F37" s="11">
        <f>E37/SUM(C30:C37)</f>
        <v>-0.17160446776732757</v>
      </c>
    </row>
    <row r="38" spans="1:6">
      <c r="A38" s="3">
        <f>A30*0.6</f>
        <v>2804.1899999999996</v>
      </c>
      <c r="B38" s="17">
        <f>(A38-A30)/A30</f>
        <v>-0.4</v>
      </c>
      <c r="C38" s="18">
        <f t="shared" si="2"/>
        <v>10717.944050000007</v>
      </c>
      <c r="E38" s="10">
        <f>(A38-A30)/A30*C30+(A38-A31)/A31*C31+(A38-A32)/A32*C32+(A38-A33)/A33*C33+(A38-A34)/A34*C34+(A38-A35)/A35*C35+(A38-A36)/A36*C36+(A38-A37)/A37*C37</f>
        <v>-13455.877688525619</v>
      </c>
      <c r="F38" s="11">
        <f>E38/SUM(C30:C38)</f>
        <v>-0.19817961734029141</v>
      </c>
    </row>
    <row r="39" spans="1:6">
      <c r="A39" s="3">
        <f>A30*0.55</f>
        <v>2570.5075000000002</v>
      </c>
      <c r="B39" s="17">
        <f>(A39-A30)/A30</f>
        <v>-0.4499999999999999</v>
      </c>
      <c r="C39" s="18">
        <f t="shared" si="2"/>
        <v>11789.73845500001</v>
      </c>
      <c r="E39" s="10">
        <f>(A39-A30)/A30*C30+(A39-A31)/A31*C31+(A39-A32)/A32*C32+(A39-A33)/A33*C33+(A39-A34)/A34*C34+(A39-A35)/A35*C35+(A39-A36)/A36*C36+(A39-A37)/A37*C37+(A39-A38)/A38*C38</f>
        <v>-17992.669926981809</v>
      </c>
      <c r="F39" s="11">
        <f>E39/SUM(C30:C39)</f>
        <v>-0.22579143591183284</v>
      </c>
    </row>
    <row r="41" spans="1:6">
      <c r="C41" s="9">
        <f>SUM(C30:C39)</f>
        <v>79687.123005000045</v>
      </c>
      <c r="D41" s="8">
        <f>SUM(D30:D39)</f>
        <v>10500</v>
      </c>
    </row>
  </sheetData>
  <phoneticPr fontId="9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B97A-D87D-BA49-8331-EC70E37BEAE3}">
  <dimension ref="A1:X41"/>
  <sheetViews>
    <sheetView workbookViewId="0">
      <selection activeCell="D31" sqref="A1:XFD1048576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5.027343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/>
    </row>
    <row r="2" spans="1:24"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L3" s="3"/>
      <c r="M3" s="3"/>
      <c r="N3" s="3"/>
      <c r="O3" s="3"/>
      <c r="P3" s="3"/>
      <c r="Q3" s="3"/>
      <c r="R3" s="3"/>
      <c r="S3" s="3"/>
      <c r="T3" s="3"/>
    </row>
    <row r="5" spans="1:24">
      <c r="A5" s="28">
        <f t="shared" ref="A5:A12" si="0">A6*105%</f>
        <v>2.8913803034951968</v>
      </c>
      <c r="B5" s="4">
        <f>(A5-A13)/A13</f>
        <v>0.47745544378906324</v>
      </c>
      <c r="C5" s="5">
        <f t="shared" ref="C5:C12" si="1">C6*0.9</f>
        <v>86.093442000000024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28">
        <f t="shared" si="0"/>
        <v>2.7536955271382824</v>
      </c>
      <c r="B6" s="4">
        <f>(A6-A13)/A13</f>
        <v>0.40710042265625052</v>
      </c>
      <c r="C6" s="5">
        <f t="shared" si="1"/>
        <v>95.659380000000027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28">
        <f t="shared" si="0"/>
        <v>2.6225671687031258</v>
      </c>
      <c r="B7" s="4">
        <f>(A7-A13)/A13</f>
        <v>0.34009564062500036</v>
      </c>
      <c r="C7" s="5">
        <f t="shared" si="1"/>
        <v>106.28820000000003</v>
      </c>
      <c r="K7" s="13"/>
    </row>
    <row r="8" spans="1:24">
      <c r="A8" s="28">
        <f t="shared" si="0"/>
        <v>2.4976830178125007</v>
      </c>
      <c r="B8" s="4">
        <f>(A8-A13)/A13</f>
        <v>0.2762815625000003</v>
      </c>
      <c r="C8" s="5">
        <f t="shared" si="1"/>
        <v>118.09800000000003</v>
      </c>
      <c r="I8" s="3"/>
    </row>
    <row r="9" spans="1:24">
      <c r="A9" s="28">
        <f t="shared" si="0"/>
        <v>2.3787457312500004</v>
      </c>
      <c r="B9" s="4">
        <f>(A9-A13)/A13</f>
        <v>0.21550625000000018</v>
      </c>
      <c r="C9" s="5">
        <f t="shared" si="1"/>
        <v>131.22000000000003</v>
      </c>
      <c r="I9" s="3"/>
    </row>
    <row r="10" spans="1:24">
      <c r="A10" s="28">
        <f t="shared" si="0"/>
        <v>2.2654721250000005</v>
      </c>
      <c r="B10" s="4">
        <f>(A10-A13)/A13</f>
        <v>0.15762500000000021</v>
      </c>
      <c r="C10" s="5">
        <f t="shared" si="1"/>
        <v>145.80000000000001</v>
      </c>
      <c r="I10" s="3"/>
    </row>
    <row r="11" spans="1:24">
      <c r="A11" s="28">
        <f t="shared" si="0"/>
        <v>2.1575925000000002</v>
      </c>
      <c r="B11" s="4">
        <f>(A11-A13)/A13</f>
        <v>0.10250000000000009</v>
      </c>
      <c r="C11" s="5">
        <f t="shared" si="1"/>
        <v>162</v>
      </c>
      <c r="I11" s="3"/>
    </row>
    <row r="12" spans="1:24">
      <c r="A12" s="28">
        <f t="shared" si="0"/>
        <v>2.0548500000000001</v>
      </c>
      <c r="B12" s="4">
        <f>(A12-A13)/A13</f>
        <v>4.9999999999999996E-2</v>
      </c>
      <c r="C12" s="5">
        <f t="shared" si="1"/>
        <v>180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1.9570000000000001</v>
      </c>
      <c r="B13">
        <f>(A13-A13)/A13</f>
        <v>0</v>
      </c>
      <c r="C13" s="7">
        <v>200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28">
        <f>A13*0.95</f>
        <v>1.8591500000000001</v>
      </c>
      <c r="B14" s="4">
        <f>(A14-A13)/A13</f>
        <v>-4.9999999999999996E-2</v>
      </c>
      <c r="C14" s="5">
        <f>C13*1.1</f>
        <v>220.00000000000003</v>
      </c>
      <c r="K14" s="13"/>
    </row>
    <row r="15" spans="1:24">
      <c r="A15" s="28">
        <f>A13*0.9</f>
        <v>1.7613000000000001</v>
      </c>
      <c r="B15" s="4">
        <f>(A15-A13)/A13</f>
        <v>-9.9999999999999992E-2</v>
      </c>
      <c r="C15" s="5">
        <f>C13*1.2</f>
        <v>240</v>
      </c>
      <c r="I15" s="3"/>
    </row>
    <row r="16" spans="1:24">
      <c r="A16" s="28">
        <f>A13*0.85</f>
        <v>1.6634500000000001</v>
      </c>
      <c r="B16" s="4">
        <f>(A16-A13)/A13</f>
        <v>-0.15</v>
      </c>
      <c r="C16" s="5">
        <f>C13*1.3</f>
        <v>260</v>
      </c>
      <c r="I16" s="3"/>
    </row>
    <row r="17" spans="1:9">
      <c r="A17" s="28">
        <f>A13*0.8</f>
        <v>1.5656000000000001</v>
      </c>
      <c r="B17" s="4">
        <f>(A17-A13)/A13</f>
        <v>-0.19999999999999998</v>
      </c>
      <c r="C17" s="5">
        <f>C13*1.4</f>
        <v>280</v>
      </c>
      <c r="I17" s="3"/>
    </row>
    <row r="18" spans="1:9">
      <c r="A18" s="28">
        <f>A13*0.75</f>
        <v>1.4677500000000001</v>
      </c>
      <c r="B18" s="4">
        <f>(A18-A13)/A13</f>
        <v>-0.24999999999999997</v>
      </c>
      <c r="C18" s="5">
        <f>C13*1.5</f>
        <v>300</v>
      </c>
      <c r="I18" s="3"/>
    </row>
    <row r="19" spans="1:9">
      <c r="A19" s="28">
        <f>A13*0.7</f>
        <v>1.3698999999999999</v>
      </c>
      <c r="B19" s="4">
        <f>(A19-A13)/A13</f>
        <v>-0.3000000000000001</v>
      </c>
      <c r="C19" s="5">
        <f>C13*1.6</f>
        <v>320</v>
      </c>
      <c r="I19" s="3"/>
    </row>
    <row r="20" spans="1:9">
      <c r="A20" s="28">
        <f>A13*0.65</f>
        <v>1.2720500000000001</v>
      </c>
      <c r="B20" s="4">
        <f>(A20-A13)/A13</f>
        <v>-0.35</v>
      </c>
      <c r="C20" s="5">
        <f>C13*1.7</f>
        <v>340</v>
      </c>
    </row>
    <row r="21" spans="1:9">
      <c r="A21" s="28">
        <f>A13*0.6</f>
        <v>1.1741999999999999</v>
      </c>
      <c r="B21" s="4">
        <f>(A21-A13)/A13</f>
        <v>-0.40000000000000008</v>
      </c>
      <c r="C21" s="5">
        <f>C13*1.8</f>
        <v>360</v>
      </c>
    </row>
    <row r="22" spans="1:9">
      <c r="A22" s="28">
        <f>A13*0.55</f>
        <v>1.0763500000000001</v>
      </c>
      <c r="B22" s="4">
        <f>(A22-A13)/A13</f>
        <v>-0.44999999999999996</v>
      </c>
      <c r="C22" s="5">
        <f>C13*1.9</f>
        <v>380</v>
      </c>
    </row>
    <row r="23" spans="1:9">
      <c r="A23" s="28">
        <f>A13*0.5</f>
        <v>0.97850000000000004</v>
      </c>
      <c r="B23" s="4">
        <f>(A23-A13)/A13</f>
        <v>-0.5</v>
      </c>
      <c r="C23" s="5">
        <f>C13*2</f>
        <v>400</v>
      </c>
    </row>
    <row r="24" spans="1:9">
      <c r="A24" s="28">
        <f>A13*0.45</f>
        <v>0.88065000000000004</v>
      </c>
      <c r="B24" s="4">
        <f>(A24-A13)/A13</f>
        <v>-0.55000000000000004</v>
      </c>
      <c r="C24" s="5">
        <f>C13*2.1</f>
        <v>420</v>
      </c>
    </row>
    <row r="25" spans="1:9">
      <c r="A25" s="28">
        <f>A13*0.4</f>
        <v>0.78280000000000005</v>
      </c>
      <c r="B25" s="4">
        <f>(A25-A13)/A13</f>
        <v>-0.6</v>
      </c>
      <c r="C25" s="5">
        <f>C13*2.2</f>
        <v>440.00000000000006</v>
      </c>
    </row>
    <row r="26" spans="1:9">
      <c r="A26" s="28">
        <f>A13*0.35</f>
        <v>0.68494999999999995</v>
      </c>
      <c r="B26" s="4">
        <f>(A26-A13)/A13</f>
        <v>-0.65</v>
      </c>
      <c r="C26" s="5">
        <f>C13*2.3</f>
        <v>459.99999999999994</v>
      </c>
    </row>
    <row r="30" spans="1:9">
      <c r="A30" s="6">
        <v>1.9570000000000001</v>
      </c>
      <c r="B30">
        <f>(A30-A30)/A30</f>
        <v>0</v>
      </c>
      <c r="C30" s="7">
        <v>1000</v>
      </c>
      <c r="D30" s="8">
        <f>C30</f>
        <v>1000</v>
      </c>
      <c r="E30" s="10">
        <v>0</v>
      </c>
      <c r="F30" s="11">
        <v>0</v>
      </c>
    </row>
    <row r="31" spans="1:9">
      <c r="A31" s="28">
        <f>A30*0.95</f>
        <v>1.8591500000000001</v>
      </c>
      <c r="B31" s="4">
        <f>(A31-A30)/A30</f>
        <v>-4.9999999999999996E-2</v>
      </c>
      <c r="C31" s="5">
        <f t="shared" ref="C31:D39" si="2">C30*1.1</f>
        <v>1100</v>
      </c>
      <c r="D31" s="5"/>
      <c r="E31" s="10">
        <f>(A31-A30)/A30*C30</f>
        <v>-49.999999999999993</v>
      </c>
      <c r="F31" s="11">
        <f>E31/SUM(C30:C31)</f>
        <v>-2.3809523809523805E-2</v>
      </c>
    </row>
    <row r="32" spans="1:9">
      <c r="A32" s="28">
        <f>A30*0.9</f>
        <v>1.7613000000000001</v>
      </c>
      <c r="B32" s="4">
        <f>(A32-A30)/A30</f>
        <v>-9.9999999999999992E-2</v>
      </c>
      <c r="C32" s="5">
        <f t="shared" si="2"/>
        <v>1210</v>
      </c>
      <c r="E32" s="10">
        <f>(A32-A30)/A30*C30+(A32-A31)/A31*C31</f>
        <v>-157.89473684210526</v>
      </c>
      <c r="F32" s="11">
        <f>E32/SUM(C30:C32)</f>
        <v>-4.7702337414533308E-2</v>
      </c>
    </row>
    <row r="33" spans="1:6">
      <c r="A33" s="28">
        <f>A30*0.85</f>
        <v>1.6634500000000001</v>
      </c>
      <c r="B33" s="4">
        <f>(A33-A30)/A30</f>
        <v>-0.15</v>
      </c>
      <c r="C33" s="5">
        <f t="shared" si="2"/>
        <v>1331</v>
      </c>
      <c r="E33" s="10">
        <f>(A33-A30)/A30*C30+(A33-A31)/A31*C31+(A33-A32)/A32*C32</f>
        <v>-333.01169590643275</v>
      </c>
      <c r="F33" s="11">
        <f>E33/SUM(C30:C33)</f>
        <v>-7.1754297760489708E-2</v>
      </c>
    </row>
    <row r="34" spans="1:6">
      <c r="A34" s="28">
        <f>A30*0.8</f>
        <v>1.5656000000000001</v>
      </c>
      <c r="B34" s="4">
        <f>(A34-A30)/A30</f>
        <v>-0.19999999999999998</v>
      </c>
      <c r="C34" s="5">
        <f t="shared" si="2"/>
        <v>1464.1000000000001</v>
      </c>
      <c r="E34" s="10">
        <f>(A34-A30)/A30*C30+(A34-A31)/A31*C31+(A34-A32)/A32*C32+(A34-A33)/A33*C33</f>
        <v>-586.42277261781896</v>
      </c>
      <c r="F34" s="11">
        <f>E34/SUM(C30:C34)</f>
        <v>-9.6054572835468532E-2</v>
      </c>
    </row>
    <row r="35" spans="1:6">
      <c r="A35" s="28">
        <f>A30*0.75</f>
        <v>1.4677500000000001</v>
      </c>
      <c r="B35" s="4">
        <f>(A35-A30)/A30</f>
        <v>-0.24999999999999997</v>
      </c>
      <c r="C35" s="5">
        <f t="shared" si="2"/>
        <v>1610.5100000000002</v>
      </c>
      <c r="E35" s="10">
        <f>(A35-A30)/A30*C30+(A35-A31)/A31*C31+(A35-A32)/A32*C32+(A35-A33)/A33*C33+(A35-A34)/A34*C34</f>
        <v>-931.34009932920537</v>
      </c>
      <c r="F35" s="11">
        <f>E35/SUM(C30:C35)</f>
        <v>-0.12070855050076472</v>
      </c>
    </row>
    <row r="36" spans="1:6">
      <c r="A36" s="28">
        <f>A30*0.7</f>
        <v>1.3698999999999999</v>
      </c>
      <c r="B36" s="4">
        <f>(A36-A30)/A30</f>
        <v>-0.3000000000000001</v>
      </c>
      <c r="C36" s="5">
        <f t="shared" si="2"/>
        <v>1771.5610000000004</v>
      </c>
      <c r="E36" s="10">
        <f>(A36-A30)/A30*C30+(A36-A31)/A31*C31+(A36-A32)/A32*C32+(A36-A33)/A33*C33+(A36-A34)/A34*C34+(A36-A35)/A35*C35</f>
        <v>-1383.6247593739261</v>
      </c>
      <c r="F36" s="11">
        <f>E36/SUM(C30:C36)</f>
        <v>-0.14584165915992511</v>
      </c>
    </row>
    <row r="37" spans="1:6">
      <c r="A37" s="28">
        <f>A30*0.65</f>
        <v>1.2720500000000001</v>
      </c>
      <c r="B37" s="4">
        <f>(A37-A30)/A30</f>
        <v>-0.35</v>
      </c>
      <c r="C37" s="5">
        <f t="shared" si="2"/>
        <v>1948.7171000000005</v>
      </c>
      <c r="E37" s="10">
        <f>(A37-A30)/A30*C30+(A37-A31)/A31*C31+(A37-A32)/A32*C32+(A37-A33)/A33*C33+(A37-A34)/A34*C34+(A37-A35)/A35*C35+(A37-A36)/A36*C36</f>
        <v>-1962.4494908472154</v>
      </c>
      <c r="F37" s="11">
        <f>E37/SUM(C30:C37)</f>
        <v>-0.1716044677673276</v>
      </c>
    </row>
    <row r="38" spans="1:6">
      <c r="A38" s="28">
        <f>A30*0.6</f>
        <v>1.1741999999999999</v>
      </c>
      <c r="B38" s="4">
        <f>(A38-A30)/A30</f>
        <v>-0.40000000000000008</v>
      </c>
      <c r="C38" s="5">
        <f t="shared" si="2"/>
        <v>2143.5888100000006</v>
      </c>
      <c r="E38" s="10">
        <f>(A38-A30)/A30*C30+(A38-A31)/A31*C31+(A38-A32)/A32*C32+(A38-A33)/A33*C33+(A38-A34)/A34*C34+(A38-A35)/A35*C35+(A38-A36)/A36*C36+(A38-A37)/A37*C37</f>
        <v>-2691.175537705124</v>
      </c>
      <c r="F38" s="11">
        <f>E38/SUM(C30:C38)</f>
        <v>-0.19817961734029149</v>
      </c>
    </row>
    <row r="39" spans="1:6">
      <c r="A39" s="28">
        <f>A30*0.55</f>
        <v>1.0763500000000001</v>
      </c>
      <c r="B39" s="4">
        <f>(A39-A30)/A30</f>
        <v>-0.44999999999999996</v>
      </c>
      <c r="C39" s="5">
        <f t="shared" si="2"/>
        <v>2357.9476910000008</v>
      </c>
      <c r="E39" s="10">
        <f>(A39-A30)/A30*C30+(A39-A31)/A31*C31+(A39-A32)/A32*C32+(A39-A33)/A33*C33+(A39-A34)/A34*C34+(A39-A35)/A35*C35+(A39-A36)/A36*C36+(A39-A37)/A37*C37+(A39-A38)/A38*C38</f>
        <v>-3598.5339853963619</v>
      </c>
      <c r="F39" s="11">
        <f>E39/SUM(C30:C39)</f>
        <v>-0.22579143591183296</v>
      </c>
    </row>
    <row r="41" spans="1:6">
      <c r="C41" s="9">
        <f>SUM(C30:C39)</f>
        <v>15937.424601000002</v>
      </c>
      <c r="D41" s="8">
        <f>SUM(D30:D39)</f>
        <v>1000</v>
      </c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9D40-56E8-964E-B8D9-56F5D9001A93}">
  <dimension ref="A1:X41"/>
  <sheetViews>
    <sheetView workbookViewId="0">
      <selection activeCell="B60" sqref="B60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5.027343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/>
    </row>
    <row r="2" spans="1:24"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L3" s="3"/>
      <c r="M3" s="3"/>
      <c r="N3" s="3"/>
      <c r="O3" s="3"/>
      <c r="P3" s="3"/>
      <c r="Q3" s="3"/>
      <c r="R3" s="3"/>
      <c r="S3" s="3"/>
      <c r="T3" s="3"/>
    </row>
    <row r="5" spans="1:24">
      <c r="A5" s="28">
        <f t="shared" ref="A5:A12" si="0">A6*105%</f>
        <v>3.0612876795309392</v>
      </c>
      <c r="B5" s="4">
        <f>(A5-A13)/A13</f>
        <v>0.47745544378906324</v>
      </c>
      <c r="C5" s="5">
        <f t="shared" ref="C5:C12" si="1">C6*0.9</f>
        <v>86.093442000000024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28">
        <f t="shared" si="0"/>
        <v>2.9155120757437514</v>
      </c>
      <c r="B6" s="4">
        <f>(A6-A13)/A13</f>
        <v>0.40710042265625063</v>
      </c>
      <c r="C6" s="5">
        <f t="shared" si="1"/>
        <v>95.659380000000027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28">
        <f t="shared" si="0"/>
        <v>2.7766781673750014</v>
      </c>
      <c r="B7" s="4">
        <f>(A7-A13)/A13</f>
        <v>0.34009564062500064</v>
      </c>
      <c r="C7" s="5">
        <f t="shared" si="1"/>
        <v>106.28820000000003</v>
      </c>
      <c r="K7" s="13"/>
    </row>
    <row r="8" spans="1:24">
      <c r="A8" s="28">
        <f t="shared" si="0"/>
        <v>2.6444553975000011</v>
      </c>
      <c r="B8" s="4">
        <f>(A8-A13)/A13</f>
        <v>0.27628156250000052</v>
      </c>
      <c r="C8" s="5">
        <f t="shared" si="1"/>
        <v>118.09800000000003</v>
      </c>
      <c r="I8" s="3"/>
    </row>
    <row r="9" spans="1:24">
      <c r="A9" s="28">
        <f t="shared" si="0"/>
        <v>2.5185289500000008</v>
      </c>
      <c r="B9" s="4">
        <f>(A9-A13)/A13</f>
        <v>0.21550625000000034</v>
      </c>
      <c r="C9" s="5">
        <f t="shared" si="1"/>
        <v>131.22000000000003</v>
      </c>
      <c r="I9" s="3"/>
    </row>
    <row r="10" spans="1:24">
      <c r="A10" s="28">
        <f t="shared" si="0"/>
        <v>2.3985990000000008</v>
      </c>
      <c r="B10" s="4">
        <f>(A10-A13)/A13</f>
        <v>0.15762500000000035</v>
      </c>
      <c r="C10" s="5">
        <f t="shared" si="1"/>
        <v>145.80000000000001</v>
      </c>
      <c r="I10" s="3"/>
    </row>
    <row r="11" spans="1:24">
      <c r="A11" s="28">
        <f t="shared" si="0"/>
        <v>2.2843800000000005</v>
      </c>
      <c r="B11" s="4">
        <f>(A11-A13)/A13</f>
        <v>0.10250000000000022</v>
      </c>
      <c r="C11" s="5">
        <f t="shared" si="1"/>
        <v>162</v>
      </c>
      <c r="I11" s="3"/>
    </row>
    <row r="12" spans="1:24">
      <c r="A12" s="28">
        <f t="shared" si="0"/>
        <v>2.1756000000000002</v>
      </c>
      <c r="B12" s="4">
        <f>(A12-A13)/A13</f>
        <v>5.0000000000000065E-2</v>
      </c>
      <c r="C12" s="5">
        <f t="shared" si="1"/>
        <v>180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2.0720000000000001</v>
      </c>
      <c r="B13">
        <f>(A13-A13)/A13</f>
        <v>0</v>
      </c>
      <c r="C13" s="7">
        <v>200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28">
        <f>A13*0.95</f>
        <v>1.9683999999999999</v>
      </c>
      <c r="B14" s="4">
        <f>(A14-A13)/A13</f>
        <v>-5.0000000000000065E-2</v>
      </c>
      <c r="C14" s="5">
        <f>C13*1.1</f>
        <v>220.00000000000003</v>
      </c>
      <c r="K14" s="13"/>
    </row>
    <row r="15" spans="1:24">
      <c r="A15" s="28">
        <f>A13*0.9</f>
        <v>1.8648</v>
      </c>
      <c r="B15" s="4">
        <f>(A15-A13)/A13</f>
        <v>-0.10000000000000002</v>
      </c>
      <c r="C15" s="5">
        <f>C13*1.2</f>
        <v>240</v>
      </c>
      <c r="I15" s="3"/>
    </row>
    <row r="16" spans="1:24">
      <c r="A16" s="28">
        <f>A13*0.85</f>
        <v>1.7612000000000001</v>
      </c>
      <c r="B16" s="4">
        <f>(A16-A13)/A13</f>
        <v>-0.14999999999999997</v>
      </c>
      <c r="C16" s="5">
        <f>C13*1.3</f>
        <v>260</v>
      </c>
      <c r="I16" s="3"/>
    </row>
    <row r="17" spans="1:9">
      <c r="A17" s="28">
        <f>A13*0.8</f>
        <v>1.6576000000000002</v>
      </c>
      <c r="B17" s="4">
        <f>(A17-A13)/A13</f>
        <v>-0.19999999999999993</v>
      </c>
      <c r="C17" s="5">
        <f>C13*1.4</f>
        <v>280</v>
      </c>
      <c r="I17" s="3"/>
    </row>
    <row r="18" spans="1:9">
      <c r="A18" s="28">
        <f>A13*0.75</f>
        <v>1.554</v>
      </c>
      <c r="B18" s="4">
        <f>(A18-A13)/A13</f>
        <v>-0.25</v>
      </c>
      <c r="C18" s="5">
        <f>C13*1.5</f>
        <v>300</v>
      </c>
      <c r="I18" s="3"/>
    </row>
    <row r="19" spans="1:9">
      <c r="A19" s="28">
        <f>A13*0.7</f>
        <v>1.4503999999999999</v>
      </c>
      <c r="B19" s="4">
        <f>(A19-A13)/A13</f>
        <v>-0.30000000000000004</v>
      </c>
      <c r="C19" s="5">
        <f>C13*1.6</f>
        <v>320</v>
      </c>
      <c r="I19" s="3"/>
    </row>
    <row r="20" spans="1:9">
      <c r="A20" s="28">
        <f>A13*0.65</f>
        <v>1.3468</v>
      </c>
      <c r="B20" s="4">
        <f>(A20-A13)/A13</f>
        <v>-0.35000000000000003</v>
      </c>
      <c r="C20" s="5">
        <f>C13*1.7</f>
        <v>340</v>
      </c>
    </row>
    <row r="21" spans="1:9">
      <c r="A21" s="28">
        <f>A13*0.6</f>
        <v>1.2432000000000001</v>
      </c>
      <c r="B21" s="4">
        <f>(A21-A13)/A13</f>
        <v>-0.39999999999999997</v>
      </c>
      <c r="C21" s="5">
        <f>C13*1.8</f>
        <v>360</v>
      </c>
    </row>
    <row r="22" spans="1:9">
      <c r="A22" s="28">
        <f>A13*0.55</f>
        <v>1.1396000000000002</v>
      </c>
      <c r="B22" s="4">
        <f>(A22-A13)/A13</f>
        <v>-0.44999999999999996</v>
      </c>
      <c r="C22" s="5">
        <f>C13*1.9</f>
        <v>380</v>
      </c>
    </row>
    <row r="23" spans="1:9">
      <c r="A23" s="28">
        <f>A13*0.5</f>
        <v>1.036</v>
      </c>
      <c r="B23" s="4">
        <f>(A23-A13)/A13</f>
        <v>-0.5</v>
      </c>
      <c r="C23" s="5">
        <f>C13*2</f>
        <v>400</v>
      </c>
    </row>
    <row r="24" spans="1:9">
      <c r="A24" s="28">
        <f>A13*0.45</f>
        <v>0.93240000000000001</v>
      </c>
      <c r="B24" s="4">
        <f>(A24-A13)/A13</f>
        <v>-0.55000000000000004</v>
      </c>
      <c r="C24" s="5">
        <f>C13*2.1</f>
        <v>420</v>
      </c>
    </row>
    <row r="25" spans="1:9">
      <c r="A25" s="28">
        <f>A13*0.4</f>
        <v>0.82880000000000009</v>
      </c>
      <c r="B25" s="4">
        <f>(A25-A13)/A13</f>
        <v>-0.59999999999999987</v>
      </c>
      <c r="C25" s="5">
        <f>C13*2.2</f>
        <v>440.00000000000006</v>
      </c>
    </row>
    <row r="26" spans="1:9">
      <c r="A26" s="28">
        <f>A13*0.35</f>
        <v>0.72519999999999996</v>
      </c>
      <c r="B26" s="4">
        <f>(A26-A13)/A13</f>
        <v>-0.65</v>
      </c>
      <c r="C26" s="5">
        <f>C13*2.3</f>
        <v>459.99999999999994</v>
      </c>
    </row>
    <row r="30" spans="1:9">
      <c r="A30" s="6">
        <v>2.0720000000000001</v>
      </c>
      <c r="B30">
        <f>(A30-A30)/A30</f>
        <v>0</v>
      </c>
      <c r="C30" s="7">
        <v>1000</v>
      </c>
      <c r="D30" s="8">
        <f>C30</f>
        <v>1000</v>
      </c>
      <c r="E30" s="10">
        <v>0</v>
      </c>
      <c r="F30" s="11">
        <v>0</v>
      </c>
    </row>
    <row r="31" spans="1:9">
      <c r="A31" s="28">
        <f>A30*0.95</f>
        <v>1.9683999999999999</v>
      </c>
      <c r="B31" s="4">
        <f>(A31-A30)/A30</f>
        <v>-5.0000000000000065E-2</v>
      </c>
      <c r="C31" s="5">
        <f t="shared" ref="C31:D39" si="2">C30*1.1</f>
        <v>1100</v>
      </c>
      <c r="D31" s="5"/>
      <c r="E31" s="10">
        <f>(A31-A30)/A30*C30</f>
        <v>-50.000000000000064</v>
      </c>
      <c r="F31" s="11">
        <f>E31/SUM(C30:C31)</f>
        <v>-2.3809523809523839E-2</v>
      </c>
    </row>
    <row r="32" spans="1:9">
      <c r="A32" s="28">
        <f>A30*0.9</f>
        <v>1.8648</v>
      </c>
      <c r="B32" s="4">
        <f>(A32-A30)/A30</f>
        <v>-0.10000000000000002</v>
      </c>
      <c r="C32" s="5">
        <f t="shared" si="2"/>
        <v>1210</v>
      </c>
      <c r="E32" s="10">
        <f>(A32-A30)/A30*C30+(A32-A31)/A31*C31</f>
        <v>-157.89473684210523</v>
      </c>
      <c r="F32" s="11">
        <f>E32/SUM(C30:C32)</f>
        <v>-4.7702337414533301E-2</v>
      </c>
    </row>
    <row r="33" spans="1:6">
      <c r="A33" s="28">
        <f>A30*0.85</f>
        <v>1.7612000000000001</v>
      </c>
      <c r="B33" s="4">
        <f>(A33-A30)/A30</f>
        <v>-0.14999999999999997</v>
      </c>
      <c r="C33" s="5">
        <f t="shared" si="2"/>
        <v>1331</v>
      </c>
      <c r="E33" s="10">
        <f>(A33-A30)/A30*C30+(A33-A31)/A31*C31+(A33-A32)/A32*C32</f>
        <v>-333.01169590643258</v>
      </c>
      <c r="F33" s="11">
        <f>E33/SUM(C30:C33)</f>
        <v>-7.175429776048968E-2</v>
      </c>
    </row>
    <row r="34" spans="1:6">
      <c r="A34" s="28">
        <f>A30*0.8</f>
        <v>1.6576000000000002</v>
      </c>
      <c r="B34" s="4">
        <f>(A34-A30)/A30</f>
        <v>-0.19999999999999993</v>
      </c>
      <c r="C34" s="5">
        <f t="shared" si="2"/>
        <v>1464.1000000000001</v>
      </c>
      <c r="E34" s="10">
        <f>(A34-A30)/A30*C30+(A34-A31)/A31*C31+(A34-A32)/A32*C32+(A34-A33)/A33*C33</f>
        <v>-586.42277261781874</v>
      </c>
      <c r="F34" s="11">
        <f>E34/SUM(C30:C34)</f>
        <v>-9.6054572835468491E-2</v>
      </c>
    </row>
    <row r="35" spans="1:6">
      <c r="A35" s="28">
        <f>A30*0.75</f>
        <v>1.554</v>
      </c>
      <c r="B35" s="4">
        <f>(A35-A30)/A30</f>
        <v>-0.25</v>
      </c>
      <c r="C35" s="5">
        <f t="shared" si="2"/>
        <v>1610.5100000000002</v>
      </c>
      <c r="E35" s="10">
        <f>(A35-A30)/A30*C30+(A35-A31)/A31*C31+(A35-A32)/A32*C32+(A35-A33)/A33*C33+(A35-A34)/A34*C34</f>
        <v>-931.34009932920549</v>
      </c>
      <c r="F35" s="11">
        <f>E35/SUM(C30:C35)</f>
        <v>-0.12070855050076473</v>
      </c>
    </row>
    <row r="36" spans="1:6">
      <c r="A36" s="28">
        <f>A30*0.7</f>
        <v>1.4503999999999999</v>
      </c>
      <c r="B36" s="4">
        <f>(A36-A30)/A30</f>
        <v>-0.30000000000000004</v>
      </c>
      <c r="C36" s="5">
        <f t="shared" si="2"/>
        <v>1771.5610000000004</v>
      </c>
      <c r="E36" s="10">
        <f>(A36-A30)/A30*C30+(A36-A31)/A31*C31+(A36-A32)/A32*C32+(A36-A33)/A33*C33+(A36-A34)/A34*C34+(A36-A35)/A35*C35</f>
        <v>-1383.6247593739258</v>
      </c>
      <c r="F36" s="11">
        <f>E36/SUM(C30:C36)</f>
        <v>-0.14584165915992511</v>
      </c>
    </row>
    <row r="37" spans="1:6">
      <c r="A37" s="28">
        <f>A30*0.65</f>
        <v>1.3468</v>
      </c>
      <c r="B37" s="4">
        <f>(A37-A30)/A30</f>
        <v>-0.35000000000000003</v>
      </c>
      <c r="C37" s="5">
        <f t="shared" si="2"/>
        <v>1948.7171000000005</v>
      </c>
      <c r="E37" s="10">
        <f>(A37-A30)/A30*C30+(A37-A31)/A31*C31+(A37-A32)/A32*C32+(A37-A33)/A33*C33+(A37-A34)/A34*C34+(A37-A35)/A35*C35+(A37-A36)/A36*C36</f>
        <v>-1962.4494908472163</v>
      </c>
      <c r="F37" s="11">
        <f>E37/SUM(C30:C37)</f>
        <v>-0.17160446776732768</v>
      </c>
    </row>
    <row r="38" spans="1:6">
      <c r="A38" s="28">
        <f>A30*0.6</f>
        <v>1.2432000000000001</v>
      </c>
      <c r="B38" s="4">
        <f>(A38-A30)/A30</f>
        <v>-0.39999999999999997</v>
      </c>
      <c r="C38" s="5">
        <f t="shared" si="2"/>
        <v>2143.5888100000006</v>
      </c>
      <c r="E38" s="10">
        <f>(A38-A30)/A30*C30+(A38-A31)/A31*C31+(A38-A32)/A32*C32+(A38-A33)/A33*C33+(A38-A34)/A34*C34+(A38-A35)/A35*C35+(A38-A36)/A36*C36+(A38-A37)/A37*C37</f>
        <v>-2691.1755377051222</v>
      </c>
      <c r="F38" s="11">
        <f>E38/SUM(C30:C38)</f>
        <v>-0.19817961734029135</v>
      </c>
    </row>
    <row r="39" spans="1:6">
      <c r="A39" s="28">
        <f>A30*0.55</f>
        <v>1.1396000000000002</v>
      </c>
      <c r="B39" s="4">
        <f>(A39-A30)/A30</f>
        <v>-0.44999999999999996</v>
      </c>
      <c r="C39" s="5">
        <f t="shared" si="2"/>
        <v>2357.9476910000008</v>
      </c>
      <c r="E39" s="10">
        <f>(A39-A30)/A30*C30+(A39-A31)/A31*C31+(A39-A32)/A32*C32+(A39-A33)/A33*C33+(A39-A34)/A34*C34+(A39-A35)/A35*C35+(A39-A36)/A36*C36+(A39-A37)/A37*C37+(A39-A38)/A38*C38</f>
        <v>-3598.5339853963619</v>
      </c>
      <c r="F39" s="11">
        <f>E39/SUM(C30:C39)</f>
        <v>-0.22579143591183296</v>
      </c>
    </row>
    <row r="41" spans="1:6">
      <c r="C41" s="9">
        <f>SUM(C30:C39)</f>
        <v>15937.424601000002</v>
      </c>
      <c r="D41" s="8">
        <f>SUM(D30:D39)</f>
        <v>1000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A15" workbookViewId="0">
      <selection activeCell="C8" sqref="C8"/>
    </sheetView>
  </sheetViews>
  <sheetFormatPr defaultColWidth="8.94921875" defaultRowHeight="17.25"/>
  <cols>
    <col min="1" max="2" width="15.87890625" customWidth="1"/>
    <col min="3" max="3" width="21.20703125" customWidth="1"/>
    <col min="4" max="4" width="14.492187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A1" s="2">
        <v>43940</v>
      </c>
      <c r="B1" s="2"/>
    </row>
    <row r="2" spans="1:24">
      <c r="A2" s="15" t="s">
        <v>21</v>
      </c>
      <c r="K2" s="12"/>
      <c r="L2" s="5"/>
      <c r="M2" s="5"/>
      <c r="N2" s="5"/>
      <c r="O2" s="5"/>
      <c r="P2" s="5"/>
      <c r="Q2" s="5"/>
      <c r="R2" s="5"/>
      <c r="S2" s="5"/>
      <c r="T2" s="5"/>
    </row>
    <row r="3" spans="1:24">
      <c r="A3" s="15" t="s">
        <v>22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5530.8396792699186</v>
      </c>
      <c r="B5" s="4">
        <f>(A5-A13)/A13</f>
        <v>0.47745544378906285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5267.4663612094464</v>
      </c>
      <c r="B6" s="4">
        <f>(A6-A13)/A13</f>
        <v>0.40710042265625035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5016.6346297232822</v>
      </c>
      <c r="B7" s="4">
        <f>(A7-A13)/A13</f>
        <v>0.34009564062500031</v>
      </c>
      <c r="C7" s="5">
        <f t="shared" si="1"/>
        <v>212.57640000000006</v>
      </c>
      <c r="K7" s="13"/>
    </row>
    <row r="8" spans="1:24">
      <c r="A8" s="3">
        <f t="shared" si="0"/>
        <v>4777.7472664031256</v>
      </c>
      <c r="B8" s="4">
        <f>(A8-A13)/A13</f>
        <v>0.27628156250000024</v>
      </c>
      <c r="C8" s="5">
        <f t="shared" si="1"/>
        <v>236.19600000000005</v>
      </c>
      <c r="I8" s="3"/>
    </row>
    <row r="9" spans="1:24">
      <c r="A9" s="3">
        <f t="shared" si="0"/>
        <v>4550.2354918125002</v>
      </c>
      <c r="B9" s="4">
        <f>(A9-A13)/A13</f>
        <v>0.21550625000000012</v>
      </c>
      <c r="C9" s="5">
        <f t="shared" si="1"/>
        <v>262.44000000000005</v>
      </c>
      <c r="I9" s="3"/>
    </row>
    <row r="10" spans="1:24">
      <c r="A10" s="3">
        <f t="shared" si="0"/>
        <v>4333.5576112500003</v>
      </c>
      <c r="B10" s="4">
        <f>(A10-A13)/A13</f>
        <v>0.15762500000000013</v>
      </c>
      <c r="C10" s="5">
        <f t="shared" si="1"/>
        <v>291.60000000000002</v>
      </c>
      <c r="I10" s="3"/>
    </row>
    <row r="11" spans="1:24">
      <c r="A11" s="3">
        <f t="shared" si="0"/>
        <v>4127.197725</v>
      </c>
      <c r="B11" s="4">
        <f>(A11-A13)/A13</f>
        <v>0.10250000000000006</v>
      </c>
      <c r="C11" s="5">
        <f t="shared" si="1"/>
        <v>324</v>
      </c>
      <c r="I11" s="3"/>
    </row>
    <row r="12" spans="1:24">
      <c r="A12" s="3">
        <f t="shared" si="0"/>
        <v>3930.6644999999999</v>
      </c>
      <c r="B12" s="4">
        <f>(A12-A13)/A13</f>
        <v>5.0000000000000024E-2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3743.49</v>
      </c>
      <c r="B13">
        <f>(A13-A13)/A13</f>
        <v>0</v>
      </c>
      <c r="C13" s="7">
        <v>400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3556.3154999999997</v>
      </c>
      <c r="B14" s="4">
        <f>(A14-A13)/A13</f>
        <v>-5.0000000000000024E-2</v>
      </c>
      <c r="C14" s="5">
        <f>C13*1.1</f>
        <v>440.00000000000006</v>
      </c>
      <c r="K14" s="13"/>
    </row>
    <row r="15" spans="1:24">
      <c r="A15" s="3">
        <f>A13*0.9</f>
        <v>3369.1410000000001</v>
      </c>
      <c r="B15" s="4">
        <f>(A15-A13)/A13</f>
        <v>-9.9999999999999922E-2</v>
      </c>
      <c r="C15" s="5">
        <f>C13*1.2</f>
        <v>480</v>
      </c>
      <c r="I15" s="3"/>
    </row>
    <row r="16" spans="1:24">
      <c r="A16" s="3">
        <f>A13*0.85</f>
        <v>3181.9664999999995</v>
      </c>
      <c r="B16" s="4">
        <f>(A16-A13)/A13</f>
        <v>-0.15000000000000008</v>
      </c>
      <c r="C16" s="5">
        <f>C13*1.3</f>
        <v>520</v>
      </c>
      <c r="I16" s="3"/>
    </row>
    <row r="17" spans="1:9">
      <c r="A17" s="3">
        <f>A13*0.8</f>
        <v>2994.7919999999999</v>
      </c>
      <c r="B17" s="4">
        <f>(A17-A13)/A13</f>
        <v>-0.19999999999999998</v>
      </c>
      <c r="C17" s="5">
        <f>C13*1.4</f>
        <v>560</v>
      </c>
      <c r="I17" s="3"/>
    </row>
    <row r="18" spans="1:9">
      <c r="A18" s="3">
        <f>A13*0.75</f>
        <v>2807.6174999999998</v>
      </c>
      <c r="B18" s="4">
        <f>(A18-A13)/A13</f>
        <v>-0.25</v>
      </c>
      <c r="C18" s="5">
        <f>C13*1.5</f>
        <v>600</v>
      </c>
      <c r="I18" s="3"/>
    </row>
    <row r="19" spans="1:9">
      <c r="A19" s="3">
        <f>A13*0.7</f>
        <v>2620.4429999999998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2433.2685000000001</v>
      </c>
      <c r="B20" s="4">
        <f>(A20-A13)/A13</f>
        <v>-0.34999999999999992</v>
      </c>
      <c r="C20" s="5">
        <f>C13*1.7</f>
        <v>680</v>
      </c>
    </row>
    <row r="21" spans="1:9">
      <c r="A21" s="3">
        <f>A13*0.6</f>
        <v>2246.0939999999996</v>
      </c>
      <c r="B21" s="4">
        <f>(A21-A13)/A13</f>
        <v>-0.40000000000000008</v>
      </c>
      <c r="C21" s="5">
        <f>C13*1.8</f>
        <v>720</v>
      </c>
    </row>
    <row r="22" spans="1:9">
      <c r="A22" s="3">
        <f>A13*0.55</f>
        <v>2058.9195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1871.7449999999999</v>
      </c>
      <c r="B23" s="4">
        <f>(A23-A13)/A13</f>
        <v>-0.5</v>
      </c>
      <c r="C23" s="5">
        <f>C13*2</f>
        <v>800</v>
      </c>
    </row>
    <row r="24" spans="1:9">
      <c r="A24" s="3">
        <f>A13*0.45</f>
        <v>1684.5705</v>
      </c>
      <c r="B24" s="4">
        <f>(A24-A13)/A13</f>
        <v>-0.55000000000000004</v>
      </c>
      <c r="C24" s="5">
        <f>C13*2.1</f>
        <v>840</v>
      </c>
    </row>
    <row r="25" spans="1:9">
      <c r="A25" s="3">
        <f>A13*0.4</f>
        <v>1497.396</v>
      </c>
      <c r="B25" s="4">
        <f>(A25-A13)/A13</f>
        <v>-0.60000000000000009</v>
      </c>
      <c r="C25" s="5">
        <f>C13*2.2</f>
        <v>880.00000000000011</v>
      </c>
    </row>
    <row r="26" spans="1:9">
      <c r="A26" s="3">
        <f>A13*0.35</f>
        <v>1310.2214999999999</v>
      </c>
      <c r="B26" s="4">
        <f>(A26-A13)/A13</f>
        <v>-0.65</v>
      </c>
      <c r="C26" s="5">
        <f>C13*2.3</f>
        <v>919.99999999999989</v>
      </c>
    </row>
    <row r="30" spans="1:9">
      <c r="A30" s="6">
        <v>3743.49</v>
      </c>
      <c r="B30">
        <f>(A30-A30)/A30</f>
        <v>0</v>
      </c>
      <c r="C30" s="7">
        <v>2500</v>
      </c>
      <c r="D30" s="8"/>
      <c r="E30" s="10">
        <v>0</v>
      </c>
      <c r="F30" s="11">
        <v>0</v>
      </c>
    </row>
    <row r="31" spans="1:9">
      <c r="A31" s="3">
        <f>A30*0.95</f>
        <v>3556.3154999999997</v>
      </c>
      <c r="B31" s="4">
        <f>(A31-A30)/A30</f>
        <v>-5.0000000000000024E-2</v>
      </c>
      <c r="C31" s="5">
        <f>C30*1.1</f>
        <v>2750</v>
      </c>
      <c r="E31" s="10">
        <f>(A31-A30)/A30*C30</f>
        <v>-125.00000000000006</v>
      </c>
      <c r="F31" s="11">
        <f>E31/SUM(C30:C31)</f>
        <v>-2.3809523809523822E-2</v>
      </c>
    </row>
    <row r="32" spans="1:9">
      <c r="A32" s="3">
        <f>A30*0.9</f>
        <v>3369.1410000000001</v>
      </c>
      <c r="B32" s="4">
        <f>(A32-A30)/A30</f>
        <v>-9.9999999999999922E-2</v>
      </c>
      <c r="C32" s="5">
        <f t="shared" ref="C32:C39" si="2">C31*1.1</f>
        <v>3025.0000000000005</v>
      </c>
      <c r="E32" s="10">
        <f>(A32-A30)/A30*C30+(A32-A31)/A31*C31</f>
        <v>-394.73684210526267</v>
      </c>
      <c r="F32" s="11">
        <f>E32/SUM(C30:C32)</f>
        <v>-4.7702337414533252E-2</v>
      </c>
    </row>
    <row r="33" spans="1:6">
      <c r="A33" s="3">
        <f>A30*0.85</f>
        <v>3181.9664999999995</v>
      </c>
      <c r="B33" s="4">
        <f>(A33-A30)/A30</f>
        <v>-0.15000000000000008</v>
      </c>
      <c r="C33" s="5">
        <f t="shared" si="2"/>
        <v>3327.5000000000009</v>
      </c>
      <c r="E33" s="10">
        <f>(A33-A30)/A30*C30+(A33-A31)/A31*C31+(A33-A32)/A32*C32</f>
        <v>-832.52923976608281</v>
      </c>
      <c r="F33" s="11">
        <f>E33/SUM(C30:C33)</f>
        <v>-7.1754297760489791E-2</v>
      </c>
    </row>
    <row r="34" spans="1:6">
      <c r="A34" s="3">
        <f>A30*0.8</f>
        <v>2994.7919999999999</v>
      </c>
      <c r="B34" s="4">
        <f>(A34-A30)/A30</f>
        <v>-0.19999999999999998</v>
      </c>
      <c r="C34" s="5">
        <f t="shared" si="2"/>
        <v>3660.2500000000014</v>
      </c>
      <c r="E34" s="10">
        <f>(A34-A30)/A30*C30+(A34-A31)/A31*C31+(A34-A32)/A32*C32+(A34-A33)/A33*C33</f>
        <v>-1466.0569315445473</v>
      </c>
      <c r="F34" s="11">
        <f>E34/SUM(C30:C34)</f>
        <v>-9.6054572835468519E-2</v>
      </c>
    </row>
    <row r="35" spans="1:6">
      <c r="A35" s="3">
        <f>A30*0.75</f>
        <v>2807.6174999999998</v>
      </c>
      <c r="B35" s="4">
        <f>(A35-A30)/A30</f>
        <v>-0.25</v>
      </c>
      <c r="C35" s="5">
        <f t="shared" si="2"/>
        <v>4026.2750000000019</v>
      </c>
      <c r="E35" s="10">
        <f>(A35-A30)/A30*C30+(A35-A31)/A31*C31+(A35-A32)/A32*C32+(A35-A33)/A33*C33+(A35-A34)/A34*C34</f>
        <v>-2328.3502483230136</v>
      </c>
      <c r="F35" s="11">
        <f>E35/SUM(C30:C35)</f>
        <v>-0.12070855050076471</v>
      </c>
    </row>
    <row r="36" spans="1:6">
      <c r="A36" s="3">
        <f>A30*0.7</f>
        <v>2620.4429999999998</v>
      </c>
      <c r="B36" s="4">
        <f>(A36-A30)/A30</f>
        <v>-0.30000000000000004</v>
      </c>
      <c r="C36" s="5">
        <f t="shared" si="2"/>
        <v>4428.9025000000029</v>
      </c>
      <c r="E36" s="10">
        <f>(A36-A30)/A30*C30+(A36-A31)/A31*C31+(A36-A32)/A32*C32+(A36-A33)/A33*C33+(A36-A34)/A34*C34+(A36-A35)/A35*C35</f>
        <v>-3459.0618984348139</v>
      </c>
      <c r="F36" s="11">
        <f>E36/SUM(C30:C36)</f>
        <v>-0.14584165915992503</v>
      </c>
    </row>
    <row r="37" spans="1:6">
      <c r="A37" s="3">
        <f>A30*0.65</f>
        <v>2433.2685000000001</v>
      </c>
      <c r="B37" s="17">
        <f>(A37-A30)/A30</f>
        <v>-0.34999999999999992</v>
      </c>
      <c r="C37" s="18">
        <f t="shared" si="2"/>
        <v>4871.7927500000033</v>
      </c>
      <c r="E37" s="10">
        <f>(A37-A30)/A30*C30+(A37-A31)/A31*C31+(A37-A32)/A32*C32+(A37-A33)/A33*C33+(A37-A34)/A34*C34+(A37-A35)/A35*C35+(A37-A36)/A36*C36</f>
        <v>-4906.1237271180389</v>
      </c>
      <c r="F37" s="11">
        <f>E37/SUM(C30:C37)</f>
        <v>-0.17160446776732755</v>
      </c>
    </row>
    <row r="38" spans="1:6">
      <c r="A38" s="3">
        <f>A30*0.6</f>
        <v>2246.0939999999996</v>
      </c>
      <c r="B38" s="17">
        <f>(A38-A30)/A30</f>
        <v>-0.40000000000000008</v>
      </c>
      <c r="C38" s="18">
        <f t="shared" si="2"/>
        <v>5358.9720250000037</v>
      </c>
      <c r="E38" s="10">
        <f>(A38-A30)/A30*C30+(A38-A31)/A31*C31+(A38-A32)/A32*C32+(A38-A33)/A33*C33+(A38-A34)/A34*C34+(A38-A35)/A35*C35+(A38-A36)/A36*C36+(A38-A37)/A37*C37</f>
        <v>-6727.9388442628106</v>
      </c>
      <c r="F38" s="11">
        <f>E38/SUM(C30:C38)</f>
        <v>-0.19817961734029141</v>
      </c>
    </row>
    <row r="39" spans="1:6">
      <c r="A39" s="3">
        <f>A30*0.55</f>
        <v>2058.9195</v>
      </c>
      <c r="B39" s="17">
        <f>(A39-A30)/A30</f>
        <v>-0.44999999999999996</v>
      </c>
      <c r="C39" s="18">
        <f t="shared" si="2"/>
        <v>5894.8692275000049</v>
      </c>
      <c r="E39" s="10">
        <f>(A39-A30)/A30*C30+(A39-A31)/A31*C31+(A39-A32)/A32*C32+(A39-A33)/A33*C33+(A39-A34)/A34*C34+(A39-A35)/A35*C35+(A39-A36)/A36*C36+(A39-A37)/A37*C37+(A39-A38)/A38*C38</f>
        <v>-8996.3349634909082</v>
      </c>
      <c r="F39" s="11">
        <f>E39/SUM(C30:C39)</f>
        <v>-0.22579143591183296</v>
      </c>
    </row>
    <row r="41" spans="1:6">
      <c r="C41" s="9">
        <f>SUM(C30:C39)</f>
        <v>39843.561502500022</v>
      </c>
      <c r="D41" s="8">
        <f>SUM(D30:D39)</f>
        <v>0</v>
      </c>
    </row>
  </sheetData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1"/>
  <sheetViews>
    <sheetView topLeftCell="A6" workbookViewId="0">
      <selection activeCell="F12" sqref="F12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A1" s="2">
        <v>43940</v>
      </c>
      <c r="B1" s="2"/>
    </row>
    <row r="2" spans="1:24">
      <c r="A2" s="15" t="s">
        <v>8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A3" s="15" t="s">
        <v>12</v>
      </c>
      <c r="L3" s="3"/>
      <c r="M3" s="3"/>
      <c r="N3" s="3"/>
      <c r="O3" s="3"/>
      <c r="P3" s="3"/>
      <c r="Q3" s="3"/>
      <c r="R3" s="3"/>
      <c r="S3" s="3"/>
      <c r="T3" s="3"/>
    </row>
    <row r="4" spans="1:24">
      <c r="D4" s="2">
        <v>43942</v>
      </c>
      <c r="E4" s="2">
        <v>43957</v>
      </c>
      <c r="F4" s="2">
        <v>43963</v>
      </c>
      <c r="G4" s="2">
        <v>43971</v>
      </c>
      <c r="H4" s="2">
        <v>43979</v>
      </c>
      <c r="I4" s="2">
        <v>43986</v>
      </c>
      <c r="J4" s="2">
        <v>43993</v>
      </c>
      <c r="K4" s="2">
        <v>44022</v>
      </c>
    </row>
    <row r="5" spans="1:24">
      <c r="A5" s="3">
        <f t="shared" ref="A5:A12" si="0">A6*105%</f>
        <v>5723.1748289423795</v>
      </c>
      <c r="B5" s="4">
        <f>(A5-A13)/A13</f>
        <v>0.47745544378906291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5450.6426942308372</v>
      </c>
      <c r="B6" s="4">
        <f>(A6-A13)/A13</f>
        <v>0.40710042265625029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5191.0882802198448</v>
      </c>
      <c r="B7" s="4">
        <f>(A7-A13)/A13</f>
        <v>0.34009564062500025</v>
      </c>
      <c r="C7" s="5">
        <f t="shared" si="1"/>
        <v>212.57640000000006</v>
      </c>
      <c r="K7" s="13"/>
    </row>
    <row r="8" spans="1:24">
      <c r="A8" s="3">
        <f t="shared" si="0"/>
        <v>4943.893600209376</v>
      </c>
      <c r="B8" s="4">
        <f>(A8-A13)/A13</f>
        <v>0.27628156250000024</v>
      </c>
      <c r="C8" s="5">
        <f t="shared" si="1"/>
        <v>236.19600000000005</v>
      </c>
      <c r="I8" s="3"/>
    </row>
    <row r="9" spans="1:24">
      <c r="A9" s="3">
        <f t="shared" si="0"/>
        <v>4708.4700954375012</v>
      </c>
      <c r="B9" s="4">
        <f>(A9-A13)/A13</f>
        <v>0.21550625000000029</v>
      </c>
      <c r="C9" s="5">
        <f t="shared" si="1"/>
        <v>262.44000000000005</v>
      </c>
      <c r="I9" s="3"/>
    </row>
    <row r="10" spans="1:24">
      <c r="A10" s="3">
        <f t="shared" si="0"/>
        <v>4484.2572337500005</v>
      </c>
      <c r="B10" s="4">
        <f>(A10-A13)/A13</f>
        <v>0.15762500000000013</v>
      </c>
      <c r="C10" s="5">
        <f t="shared" si="1"/>
        <v>291.60000000000002</v>
      </c>
      <c r="I10" s="3"/>
      <c r="K10" s="16">
        <v>1000</v>
      </c>
    </row>
    <row r="11" spans="1:24">
      <c r="A11" s="3">
        <f t="shared" si="0"/>
        <v>4270.7211750000006</v>
      </c>
      <c r="B11" s="4">
        <f>(A11-A13)/A13</f>
        <v>0.10250000000000013</v>
      </c>
      <c r="C11" s="5">
        <f t="shared" si="1"/>
        <v>324</v>
      </c>
      <c r="I11" s="3"/>
    </row>
    <row r="12" spans="1:24">
      <c r="A12" s="3">
        <f t="shared" si="0"/>
        <v>4067.3535000000002</v>
      </c>
      <c r="B12" s="4">
        <f>(A12-A13)/A13</f>
        <v>5.0000000000000024E-2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3873.67</v>
      </c>
      <c r="B13">
        <f>(A13-A13)/A13</f>
        <v>0</v>
      </c>
      <c r="C13" s="7">
        <v>400</v>
      </c>
      <c r="D13" s="6">
        <v>3884.55</v>
      </c>
      <c r="E13" s="6">
        <v>3963.32</v>
      </c>
      <c r="F13" s="6">
        <v>3969.42</v>
      </c>
      <c r="G13" s="6">
        <v>3932.39</v>
      </c>
      <c r="H13" s="23">
        <v>3889</v>
      </c>
      <c r="I13" s="23">
        <v>3943</v>
      </c>
      <c r="J13" s="23">
        <v>3897</v>
      </c>
      <c r="U13" s="3"/>
      <c r="V13" s="3"/>
      <c r="W13" s="3"/>
      <c r="X13" s="3"/>
    </row>
    <row r="14" spans="1:24">
      <c r="A14" s="3">
        <f>A13*0.95</f>
        <v>3679.9865</v>
      </c>
      <c r="B14" s="4">
        <f>(A14-A13)/A13</f>
        <v>-5.0000000000000024E-2</v>
      </c>
      <c r="C14" s="5">
        <f>C13*1.1</f>
        <v>440.00000000000006</v>
      </c>
      <c r="K14" s="13"/>
    </row>
    <row r="15" spans="1:24">
      <c r="A15" s="3">
        <f>A13*0.9</f>
        <v>3486.3030000000003</v>
      </c>
      <c r="B15" s="4">
        <f>(A15-A13)/A13</f>
        <v>-9.9999999999999936E-2</v>
      </c>
      <c r="C15" s="5">
        <f>C13*1.2</f>
        <v>480</v>
      </c>
      <c r="I15" s="3"/>
    </row>
    <row r="16" spans="1:24">
      <c r="A16" s="3">
        <f>A13*0.85</f>
        <v>3292.6194999999998</v>
      </c>
      <c r="B16" s="4">
        <f>(A16-A13)/A13</f>
        <v>-0.15000000000000008</v>
      </c>
      <c r="C16" s="5">
        <f>C13*1.3</f>
        <v>520</v>
      </c>
      <c r="I16" s="3"/>
    </row>
    <row r="17" spans="1:9">
      <c r="A17" s="3">
        <f>A13*0.8</f>
        <v>3098.9360000000001</v>
      </c>
      <c r="B17" s="4">
        <f>(A17-A13)/A13</f>
        <v>-0.19999999999999998</v>
      </c>
      <c r="C17" s="5">
        <f>C13*1.4</f>
        <v>560</v>
      </c>
      <c r="I17" s="3"/>
    </row>
    <row r="18" spans="1:9">
      <c r="A18" s="3">
        <f>A13*0.75</f>
        <v>2905.2525000000001</v>
      </c>
      <c r="B18" s="4">
        <f>(A18-A13)/A13</f>
        <v>-0.25</v>
      </c>
      <c r="C18" s="5">
        <f>C13*1.5</f>
        <v>600</v>
      </c>
      <c r="I18" s="3"/>
    </row>
    <row r="19" spans="1:9">
      <c r="A19" s="3">
        <f>A13*0.7</f>
        <v>2711.569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2517.8855000000003</v>
      </c>
      <c r="B20" s="4">
        <f>(A20-A13)/A13</f>
        <v>-0.34999999999999992</v>
      </c>
      <c r="C20" s="5">
        <f>C13*1.7</f>
        <v>680</v>
      </c>
    </row>
    <row r="21" spans="1:9">
      <c r="A21" s="3">
        <f>A13*0.6</f>
        <v>2324.2019999999998</v>
      </c>
      <c r="B21" s="4">
        <f>(A21-A13)/A13</f>
        <v>-0.40000000000000008</v>
      </c>
      <c r="C21" s="5">
        <f>C13*1.8</f>
        <v>720</v>
      </c>
    </row>
    <row r="22" spans="1:9">
      <c r="A22" s="3">
        <f>A13*0.55</f>
        <v>2130.5185000000001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1936.835</v>
      </c>
      <c r="B23" s="4">
        <f>(A23-A13)/A13</f>
        <v>-0.5</v>
      </c>
      <c r="C23" s="5">
        <f>C13*2</f>
        <v>800</v>
      </c>
    </row>
    <row r="24" spans="1:9">
      <c r="A24" s="3">
        <f>A13*0.45</f>
        <v>1743.1515000000002</v>
      </c>
      <c r="B24" s="4">
        <f>(A24-A13)/A13</f>
        <v>-0.55000000000000004</v>
      </c>
      <c r="C24" s="5">
        <f>C13*2.1</f>
        <v>840</v>
      </c>
    </row>
    <row r="25" spans="1:9">
      <c r="A25" s="3">
        <f>A13*0.4</f>
        <v>1549.4680000000001</v>
      </c>
      <c r="B25" s="4">
        <f>(A25-A13)/A13</f>
        <v>-0.60000000000000009</v>
      </c>
      <c r="C25" s="5">
        <f>C13*2.2</f>
        <v>880.00000000000011</v>
      </c>
    </row>
    <row r="26" spans="1:9">
      <c r="A26" s="3">
        <f>A13*0.35</f>
        <v>1355.7845</v>
      </c>
      <c r="B26" s="4">
        <f>(A26-A13)/A13</f>
        <v>-0.65</v>
      </c>
      <c r="C26" s="5">
        <f>C13*2.3</f>
        <v>919.99999999999989</v>
      </c>
    </row>
    <row r="30" spans="1:9">
      <c r="A30" s="6">
        <v>3873.67</v>
      </c>
      <c r="B30">
        <f>(A30-A30)/A30</f>
        <v>0</v>
      </c>
      <c r="C30" s="7">
        <v>1700</v>
      </c>
      <c r="D30" s="8">
        <f>C30</f>
        <v>1700</v>
      </c>
      <c r="E30" s="10">
        <v>0</v>
      </c>
      <c r="F30" s="11">
        <v>0</v>
      </c>
    </row>
    <row r="31" spans="1:9">
      <c r="A31" s="3">
        <f>A30*0.95</f>
        <v>3679.9865</v>
      </c>
      <c r="B31" s="4">
        <f>(A31-A30)/A30</f>
        <v>-5.0000000000000024E-2</v>
      </c>
      <c r="C31" s="5">
        <f>C30*1.1</f>
        <v>1870.0000000000002</v>
      </c>
      <c r="E31" s="10">
        <f>(A31-A30)/A30*C30</f>
        <v>-85.000000000000043</v>
      </c>
      <c r="F31" s="11">
        <f>E31/SUM(C30:C31)</f>
        <v>-2.3809523809523822E-2</v>
      </c>
    </row>
    <row r="32" spans="1:9">
      <c r="A32" s="3">
        <f>A30*0.9</f>
        <v>3486.3030000000003</v>
      </c>
      <c r="B32" s="4">
        <f>(A32-A30)/A30</f>
        <v>-9.9999999999999936E-2</v>
      </c>
      <c r="C32" s="5">
        <f t="shared" ref="C32:C39" si="2">C31*1.1</f>
        <v>2057.0000000000005</v>
      </c>
      <c r="E32" s="10">
        <f>(A32-A30)/A30*C30+(A32-A31)/A31*C31</f>
        <v>-268.42105263157868</v>
      </c>
      <c r="F32" s="11">
        <f>E32/SUM(C30:C32)</f>
        <v>-4.7702337414533266E-2</v>
      </c>
    </row>
    <row r="33" spans="1:6">
      <c r="A33" s="3">
        <f>A30*0.85</f>
        <v>3292.6194999999998</v>
      </c>
      <c r="B33" s="4">
        <f>(A33-A30)/A30</f>
        <v>-0.15000000000000008</v>
      </c>
      <c r="C33" s="5">
        <f t="shared" si="2"/>
        <v>2262.7000000000007</v>
      </c>
      <c r="E33" s="10">
        <f>(A33-A30)/A30*C30+(A33-A31)/A31*C31+(A33-A32)/A32*C32</f>
        <v>-566.1198830409362</v>
      </c>
      <c r="F33" s="11">
        <f>E33/SUM(C30:C33)</f>
        <v>-7.1754297760489777E-2</v>
      </c>
    </row>
    <row r="34" spans="1:6">
      <c r="A34" s="3">
        <f>A30*0.8</f>
        <v>3098.9360000000001</v>
      </c>
      <c r="B34" s="4">
        <f>(A34-A30)/A30</f>
        <v>-0.19999999999999998</v>
      </c>
      <c r="C34" s="5">
        <f t="shared" si="2"/>
        <v>2488.9700000000012</v>
      </c>
      <c r="E34" s="10">
        <f>(A34-A30)/A30*C30+(A34-A31)/A31*C31+(A34-A32)/A32*C32+(A34-A33)/A33*C33</f>
        <v>-996.91871345029233</v>
      </c>
      <c r="F34" s="11">
        <f>E34/SUM(C30:C34)</f>
        <v>-9.6054572835468532E-2</v>
      </c>
    </row>
    <row r="35" spans="1:6">
      <c r="A35" s="3">
        <f>A30*0.75</f>
        <v>2905.2525000000001</v>
      </c>
      <c r="B35" s="4">
        <f>(A35-A30)/A30</f>
        <v>-0.25</v>
      </c>
      <c r="C35" s="5">
        <f t="shared" si="2"/>
        <v>2737.8670000000016</v>
      </c>
      <c r="E35" s="10">
        <f>(A35-A30)/A30*C30+(A35-A31)/A31*C31+(A35-A32)/A32*C32+(A35-A33)/A33*C33+(A35-A34)/A34*C34</f>
        <v>-1583.2781688596492</v>
      </c>
      <c r="F35" s="11">
        <f>E35/SUM(C30:C35)</f>
        <v>-0.12070855050076471</v>
      </c>
    </row>
    <row r="36" spans="1:6">
      <c r="A36" s="3">
        <f>A30*0.7</f>
        <v>2711.569</v>
      </c>
      <c r="B36" s="4">
        <f>(A36-A30)/A30</f>
        <v>-0.30000000000000004</v>
      </c>
      <c r="C36" s="5">
        <f t="shared" si="2"/>
        <v>3011.6537000000021</v>
      </c>
      <c r="E36" s="10">
        <f>(A36-A30)/A30*C30+(A36-A31)/A31*C31+(A36-A32)/A32*C32+(A36-A33)/A33*C33+(A36-A34)/A34*C34+(A36-A35)/A35*C35</f>
        <v>-2352.1620909356734</v>
      </c>
      <c r="F36" s="11">
        <f>E36/SUM(C30:C36)</f>
        <v>-0.14584165915992503</v>
      </c>
    </row>
    <row r="37" spans="1:6">
      <c r="A37" s="3">
        <f>A30*0.65</f>
        <v>2517.8855000000003</v>
      </c>
      <c r="B37" s="17">
        <f>(A37-A30)/A30</f>
        <v>-0.34999999999999992</v>
      </c>
      <c r="C37" s="18">
        <f t="shared" si="2"/>
        <v>3312.8190700000027</v>
      </c>
      <c r="E37" s="10">
        <f>(A37-A30)/A30*C30+(A37-A31)/A31*C31+(A37-A32)/A32*C32+(A37-A33)/A33*C33+(A37-A34)/A34*C34+(A37-A35)/A35*C35+(A37-A36)/A36*C36</f>
        <v>-3336.1641344402674</v>
      </c>
      <c r="F37" s="11">
        <f>E37/SUM(C30:C37)</f>
        <v>-0.1716044677673276</v>
      </c>
    </row>
    <row r="38" spans="1:6">
      <c r="A38" s="3">
        <f>A30*0.6</f>
        <v>2324.2019999999998</v>
      </c>
      <c r="B38" s="17">
        <f>(A38-A30)/A30</f>
        <v>-0.40000000000000008</v>
      </c>
      <c r="C38" s="18">
        <f t="shared" si="2"/>
        <v>3644.1009770000032</v>
      </c>
      <c r="E38" s="10">
        <f>(A38-A30)/A30*C30+(A38-A31)/A31*C31+(A38-A32)/A32*C32+(A38-A33)/A33*C33+(A38-A34)/A34*C34+(A38-A35)/A35*C35+(A38-A36)/A36*C36+(A38-A37)/A37*C37</f>
        <v>-4574.9984140987117</v>
      </c>
      <c r="F38" s="11">
        <f>E38/SUM(C30:C38)</f>
        <v>-0.19817961734029146</v>
      </c>
    </row>
    <row r="39" spans="1:6">
      <c r="A39" s="3">
        <f>A30*0.55</f>
        <v>2130.5185000000001</v>
      </c>
      <c r="B39" s="17">
        <f>(A39-A30)/A30</f>
        <v>-0.44999999999999996</v>
      </c>
      <c r="C39" s="18">
        <f t="shared" si="2"/>
        <v>4008.511074700004</v>
      </c>
      <c r="E39" s="10">
        <f>(A39-A30)/A30*C30+(A39-A31)/A31*C31+(A39-A32)/A32*C32+(A39-A33)/A33*C33+(A39-A34)/A34*C34+(A39-A35)/A35*C35+(A39-A36)/A36*C36+(A39-A37)/A37*C37+(A39-A38)/A38*C38</f>
        <v>-6117.5077751738181</v>
      </c>
      <c r="F39" s="11">
        <f>E39/SUM(C30:C39)</f>
        <v>-0.22579143591183298</v>
      </c>
    </row>
    <row r="41" spans="1:6">
      <c r="C41" s="9">
        <f>SUM(C30:C39)</f>
        <v>27093.621821700013</v>
      </c>
      <c r="D41" s="8">
        <f>SUM(D30:D39)</f>
        <v>1700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1"/>
  <sheetViews>
    <sheetView workbookViewId="0">
      <selection activeCell="J14" sqref="J14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A1" s="2">
        <v>43940</v>
      </c>
      <c r="B1" s="2"/>
    </row>
    <row r="2" spans="1:24">
      <c r="A2" s="15" t="s">
        <v>6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A3" s="15" t="s">
        <v>10</v>
      </c>
      <c r="L3" s="3"/>
      <c r="M3" s="3"/>
      <c r="N3" s="3"/>
      <c r="O3" s="3"/>
      <c r="P3" s="3"/>
      <c r="Q3" s="3"/>
      <c r="R3" s="3"/>
      <c r="S3" s="3"/>
      <c r="T3" s="3"/>
    </row>
    <row r="4" spans="1:24">
      <c r="D4" s="2">
        <v>43942</v>
      </c>
      <c r="E4" s="2">
        <v>43958</v>
      </c>
      <c r="F4" s="2">
        <v>43963</v>
      </c>
      <c r="G4" s="2">
        <v>43971</v>
      </c>
      <c r="H4" s="2">
        <v>43978</v>
      </c>
      <c r="I4" s="2">
        <v>43979</v>
      </c>
      <c r="J4" s="2">
        <v>43986</v>
      </c>
    </row>
    <row r="5" spans="1:24">
      <c r="A5" s="3">
        <f t="shared" ref="A5:A12" si="0">A6*105%</f>
        <v>7778.0346347186451</v>
      </c>
      <c r="B5" s="4">
        <f>(A5-A13)/A13</f>
        <v>0.47745544378906285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7407.6520330653757</v>
      </c>
      <c r="B6" s="4">
        <f>(A6-A13)/A13</f>
        <v>0.40710042265625024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7054.9066981575006</v>
      </c>
      <c r="B7" s="4">
        <f>(A7-A13)/A13</f>
        <v>0.34009564062500025</v>
      </c>
      <c r="C7" s="5">
        <f t="shared" si="1"/>
        <v>212.57640000000006</v>
      </c>
      <c r="K7" s="13"/>
    </row>
    <row r="8" spans="1:24">
      <c r="A8" s="3">
        <f t="shared" si="0"/>
        <v>6718.9587601500007</v>
      </c>
      <c r="B8" s="4">
        <f>(A8-A13)/A13</f>
        <v>0.27628156250000024</v>
      </c>
      <c r="C8" s="5">
        <f t="shared" si="1"/>
        <v>236.19600000000005</v>
      </c>
      <c r="I8" s="3"/>
    </row>
    <row r="9" spans="1:24">
      <c r="A9" s="3">
        <f t="shared" si="0"/>
        <v>6399.0083430000004</v>
      </c>
      <c r="B9" s="4">
        <f>(A9-A13)/A13</f>
        <v>0.21550625000000018</v>
      </c>
      <c r="C9" s="5">
        <f t="shared" si="1"/>
        <v>262.44000000000005</v>
      </c>
      <c r="I9" s="3"/>
    </row>
    <row r="10" spans="1:24">
      <c r="A10" s="3">
        <f t="shared" si="0"/>
        <v>6094.2936600000003</v>
      </c>
      <c r="B10" s="4">
        <f>(A10-A13)/A13</f>
        <v>0.15762500000000015</v>
      </c>
      <c r="C10" s="5">
        <f t="shared" si="1"/>
        <v>291.60000000000002</v>
      </c>
      <c r="I10" s="3"/>
    </row>
    <row r="11" spans="1:24">
      <c r="A11" s="3">
        <f t="shared" si="0"/>
        <v>5804.0892000000003</v>
      </c>
      <c r="B11" s="4">
        <f>(A11-A13)/A13</f>
        <v>0.10250000000000016</v>
      </c>
      <c r="C11" s="5">
        <f t="shared" si="1"/>
        <v>324</v>
      </c>
      <c r="I11" s="3"/>
    </row>
    <row r="12" spans="1:24">
      <c r="A12" s="3">
        <f t="shared" si="0"/>
        <v>5527.7039999999997</v>
      </c>
      <c r="B12" s="4">
        <f>(A12-A13)/A13</f>
        <v>5.0000000000000037E-2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5264.48</v>
      </c>
      <c r="B13">
        <f>(A13-A13)/A13</f>
        <v>0</v>
      </c>
      <c r="C13" s="7">
        <v>400</v>
      </c>
      <c r="D13" s="6">
        <v>5196.03</v>
      </c>
      <c r="E13" s="6">
        <v>5323.32</v>
      </c>
      <c r="F13" s="6">
        <v>5360.44</v>
      </c>
      <c r="G13" s="6">
        <v>5337.7</v>
      </c>
      <c r="H13" s="6">
        <v>5218.8500000000004</v>
      </c>
      <c r="I13" s="23">
        <v>5241</v>
      </c>
      <c r="J13" s="23">
        <v>5406</v>
      </c>
      <c r="U13" s="3"/>
      <c r="V13" s="3"/>
      <c r="W13" s="3"/>
      <c r="X13" s="3"/>
    </row>
    <row r="14" spans="1:24">
      <c r="A14" s="3">
        <f>A13*0.95</f>
        <v>5001.2559999999994</v>
      </c>
      <c r="B14" s="4">
        <f>(A14-A13)/A13</f>
        <v>-5.0000000000000037E-2</v>
      </c>
      <c r="C14" s="5">
        <f>C13*1.1</f>
        <v>440.00000000000006</v>
      </c>
      <c r="K14" s="13"/>
    </row>
    <row r="15" spans="1:24">
      <c r="A15" s="3">
        <f>A13*0.9</f>
        <v>4738.0320000000002</v>
      </c>
      <c r="B15" s="4">
        <f>(A15-A13)/A13</f>
        <v>-9.9999999999999895E-2</v>
      </c>
      <c r="C15" s="5">
        <f>C13*1.2</f>
        <v>480</v>
      </c>
      <c r="I15" s="3"/>
    </row>
    <row r="16" spans="1:24">
      <c r="A16" s="3">
        <f>A13*0.85</f>
        <v>4474.8079999999991</v>
      </c>
      <c r="B16" s="4">
        <f>(A16-A13)/A13</f>
        <v>-0.15000000000000011</v>
      </c>
      <c r="C16" s="5">
        <f>C13*1.3</f>
        <v>520</v>
      </c>
      <c r="I16" s="3"/>
    </row>
    <row r="17" spans="1:9">
      <c r="A17" s="3">
        <f>A13*0.8</f>
        <v>4211.5839999999998</v>
      </c>
      <c r="B17" s="4">
        <f>(A17-A13)/A13</f>
        <v>-0.19999999999999996</v>
      </c>
      <c r="C17" s="5">
        <f>C13*1.4</f>
        <v>560</v>
      </c>
      <c r="I17" s="3"/>
    </row>
    <row r="18" spans="1:9">
      <c r="A18" s="3">
        <f>A13*0.75</f>
        <v>3948.3599999999997</v>
      </c>
      <c r="B18" s="4">
        <f>(A18-A13)/A13</f>
        <v>-0.25</v>
      </c>
      <c r="C18" s="5">
        <f>C13*1.5</f>
        <v>600</v>
      </c>
      <c r="I18" s="3"/>
    </row>
    <row r="19" spans="1:9">
      <c r="A19" s="3">
        <f>A13*0.7</f>
        <v>3685.1359999999995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3421.9119999999998</v>
      </c>
      <c r="B20" s="4">
        <f>(A20-A13)/A13</f>
        <v>-0.35</v>
      </c>
      <c r="C20" s="5">
        <f>C13*1.7</f>
        <v>680</v>
      </c>
    </row>
    <row r="21" spans="1:9">
      <c r="A21" s="3">
        <f>A13*0.6</f>
        <v>3158.6879999999996</v>
      </c>
      <c r="B21" s="4">
        <f>(A21-A13)/A13</f>
        <v>-0.4</v>
      </c>
      <c r="C21" s="5">
        <f>C13*1.8</f>
        <v>720</v>
      </c>
    </row>
    <row r="22" spans="1:9">
      <c r="A22" s="3">
        <f>A13*0.55</f>
        <v>2895.4639999999999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2632.24</v>
      </c>
      <c r="B23" s="4">
        <f>(A23-A13)/A13</f>
        <v>-0.5</v>
      </c>
      <c r="C23" s="5">
        <f>C13*2</f>
        <v>800</v>
      </c>
    </row>
    <row r="24" spans="1:9">
      <c r="A24" s="3">
        <f>A13*0.45</f>
        <v>2369.0160000000001</v>
      </c>
      <c r="B24" s="4">
        <f>(A24-A13)/A13</f>
        <v>-0.54999999999999993</v>
      </c>
      <c r="C24" s="5">
        <f>C13*2.1</f>
        <v>840</v>
      </c>
    </row>
    <row r="25" spans="1:9">
      <c r="A25" s="3">
        <f>A13*0.4</f>
        <v>2105.7919999999999</v>
      </c>
      <c r="B25" s="4">
        <f>(A25-A13)/A13</f>
        <v>-0.6</v>
      </c>
      <c r="C25" s="5">
        <f>C13*2.2</f>
        <v>880.00000000000011</v>
      </c>
    </row>
    <row r="26" spans="1:9">
      <c r="A26" s="3">
        <f>A13*0.35</f>
        <v>1842.5679999999998</v>
      </c>
      <c r="B26" s="4">
        <f>(A26-A13)/A13</f>
        <v>-0.65</v>
      </c>
      <c r="C26" s="5">
        <f>C13*2.3</f>
        <v>919.99999999999989</v>
      </c>
    </row>
    <row r="30" spans="1:9">
      <c r="A30" s="6">
        <v>5264.48</v>
      </c>
      <c r="B30">
        <f>(A30-A30)/A30</f>
        <v>0</v>
      </c>
      <c r="C30" s="7">
        <v>2700</v>
      </c>
      <c r="D30" s="8">
        <f>C30</f>
        <v>2700</v>
      </c>
      <c r="E30" s="10">
        <v>0</v>
      </c>
      <c r="F30" s="11">
        <v>0</v>
      </c>
    </row>
    <row r="31" spans="1:9">
      <c r="A31" s="3">
        <f>A30*0.95</f>
        <v>5001.2559999999994</v>
      </c>
      <c r="B31" s="4">
        <f>(A31-A30)/A30</f>
        <v>-5.0000000000000037E-2</v>
      </c>
      <c r="C31" s="5">
        <f>C30*1.1</f>
        <v>2970.0000000000005</v>
      </c>
      <c r="E31" s="10">
        <f>(A31-A30)/A30*C30</f>
        <v>-135.00000000000011</v>
      </c>
      <c r="F31" s="11">
        <f>E31/SUM(C30:C31)</f>
        <v>-2.3809523809523829E-2</v>
      </c>
    </row>
    <row r="32" spans="1:9">
      <c r="A32" s="3">
        <f>A30*0.9</f>
        <v>4738.0320000000002</v>
      </c>
      <c r="B32" s="4">
        <f>(A32-A30)/A30</f>
        <v>-9.9999999999999895E-2</v>
      </c>
      <c r="C32" s="5">
        <f t="shared" ref="C32:C39" si="2">C31*1.1</f>
        <v>3267.0000000000009</v>
      </c>
      <c r="E32" s="10">
        <f>(A32-A30)/A30*C30+(A32-A31)/A31*C31</f>
        <v>-426.31578947368354</v>
      </c>
      <c r="F32" s="11">
        <f>E32/SUM(C30:C32)</f>
        <v>-4.7702337414533239E-2</v>
      </c>
    </row>
    <row r="33" spans="1:6">
      <c r="A33" s="3">
        <f>A30*0.85</f>
        <v>4474.8079999999991</v>
      </c>
      <c r="B33" s="4">
        <f>(A33-A30)/A30</f>
        <v>-0.15000000000000011</v>
      </c>
      <c r="C33" s="5">
        <f t="shared" si="2"/>
        <v>3593.7000000000012</v>
      </c>
      <c r="E33" s="10">
        <f>(A33-A30)/A30*C30+(A33-A31)/A31*C31+(A33-A32)/A32*C32</f>
        <v>-899.1315789473698</v>
      </c>
      <c r="F33" s="11">
        <f>E33/SUM(C30:C33)</f>
        <v>-7.1754297760489819E-2</v>
      </c>
    </row>
    <row r="34" spans="1:6">
      <c r="A34" s="3">
        <f>A30*0.8</f>
        <v>4211.5839999999998</v>
      </c>
      <c r="B34" s="4">
        <f>(A34-A30)/A30</f>
        <v>-0.19999999999999996</v>
      </c>
      <c r="C34" s="5">
        <f t="shared" si="2"/>
        <v>3953.0700000000015</v>
      </c>
      <c r="E34" s="10">
        <f>(A34-A30)/A30*C30+(A34-A31)/A31*C31+(A34-A32)/A32*C32+(A34-A33)/A33*C33</f>
        <v>-1583.341486068111</v>
      </c>
      <c r="F34" s="11">
        <f>E34/SUM(C30:C34)</f>
        <v>-9.6054572835468505E-2</v>
      </c>
    </row>
    <row r="35" spans="1:6">
      <c r="A35" s="3">
        <f>A30*0.75</f>
        <v>3948.3599999999997</v>
      </c>
      <c r="B35" s="4">
        <f>(A35-A30)/A30</f>
        <v>-0.25</v>
      </c>
      <c r="C35" s="5">
        <f t="shared" si="2"/>
        <v>4348.3770000000022</v>
      </c>
      <c r="E35" s="10">
        <f>(A35-A30)/A30*C30+(A35-A31)/A31*C31+(A35-A32)/A32*C32+(A35-A33)/A33*C33+(A35-A34)/A34*C34</f>
        <v>-2514.6182681888549</v>
      </c>
      <c r="F35" s="11">
        <f>E35/SUM(C30:C35)</f>
        <v>-0.12070855050076472</v>
      </c>
    </row>
    <row r="36" spans="1:6">
      <c r="A36" s="3">
        <f>A30*0.7</f>
        <v>3685.1359999999995</v>
      </c>
      <c r="B36" s="4">
        <f>(A36-A30)/A30</f>
        <v>-0.30000000000000004</v>
      </c>
      <c r="C36" s="5">
        <f t="shared" si="2"/>
        <v>4783.2147000000032</v>
      </c>
      <c r="E36" s="10">
        <f>(A36-A30)/A30*C30+(A36-A31)/A31*C31+(A36-A32)/A32*C32+(A36-A33)/A33*C33+(A36-A34)/A34*C34+(A36-A35)/A35*C35</f>
        <v>-3735.7868503095988</v>
      </c>
      <c r="F36" s="11">
        <f>E36/SUM(C30:C36)</f>
        <v>-0.14584165915992503</v>
      </c>
    </row>
    <row r="37" spans="1:6">
      <c r="A37" s="3">
        <f>A30*0.65</f>
        <v>3421.9119999999998</v>
      </c>
      <c r="B37" s="4">
        <f>(A37-A30)/A30</f>
        <v>-0.35</v>
      </c>
      <c r="C37" s="5">
        <f t="shared" si="2"/>
        <v>5261.5361700000039</v>
      </c>
      <c r="E37" s="10">
        <f>(A37-A30)/A30*C30+(A37-A31)/A31*C31+(A37-A32)/A32*C32+(A37-A33)/A33*C33+(A37-A34)/A34*C34+(A37-A35)/A35*C35+(A37-A36)/A36*C36</f>
        <v>-5298.613625287484</v>
      </c>
      <c r="F37" s="11">
        <f>E37/SUM(C30:C37)</f>
        <v>-0.17160446776732763</v>
      </c>
    </row>
    <row r="38" spans="1:6">
      <c r="A38" s="3">
        <f>A30*0.6</f>
        <v>3158.6879999999996</v>
      </c>
      <c r="B38" s="4">
        <f>(A38-A30)/A30</f>
        <v>-0.4</v>
      </c>
      <c r="C38" s="5">
        <f t="shared" si="2"/>
        <v>5787.6897870000048</v>
      </c>
      <c r="E38" s="10">
        <f>(A38-A30)/A30*C30+(A38-A31)/A31*C31+(A38-A32)/A32*C32+(A38-A33)/A33*C33+(A38-A34)/A34*C34+(A38-A35)/A35*C35+(A38-A36)/A36*C36+(A38-A37)/A37*C37</f>
        <v>-7266.1739518038339</v>
      </c>
      <c r="F38" s="11">
        <f>E38/SUM(C30:C38)</f>
        <v>-0.19817961734029138</v>
      </c>
    </row>
    <row r="39" spans="1:6">
      <c r="A39" s="3">
        <f>A30*0.55</f>
        <v>2895.4639999999999</v>
      </c>
      <c r="B39" s="4">
        <f>(A39-A30)/A30</f>
        <v>-0.44999999999999996</v>
      </c>
      <c r="C39" s="5">
        <f t="shared" si="2"/>
        <v>6366.4587657000056</v>
      </c>
      <c r="E39" s="10">
        <f>(A39-A30)/A30*C30+(A39-A31)/A31*C31+(A39-A32)/A32*C32+(A39-A33)/A33*C33+(A39-A34)/A34*C34+(A39-A35)/A35*C35+(A39-A36)/A36*C36+(A39-A37)/A37*C37+(A39-A38)/A38*C38</f>
        <v>-9716.0417605701805</v>
      </c>
      <c r="F39" s="11">
        <f>E39/SUM(C30:C39)</f>
        <v>-0.22579143591183293</v>
      </c>
    </row>
    <row r="41" spans="1:6">
      <c r="C41" s="9">
        <f>SUM(C30:C39)</f>
        <v>43031.046422700027</v>
      </c>
      <c r="D41" s="8">
        <f>SUM(D30:D39)</f>
        <v>2700</v>
      </c>
    </row>
  </sheetData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1"/>
  <sheetViews>
    <sheetView topLeftCell="A4" workbookViewId="0">
      <selection activeCell="H30" sqref="H30"/>
    </sheetView>
  </sheetViews>
  <sheetFormatPr defaultColWidth="8.94921875" defaultRowHeight="17.25"/>
  <cols>
    <col min="1" max="2" width="15.87890625" customWidth="1"/>
    <col min="3" max="3" width="21.20703125" customWidth="1"/>
    <col min="4" max="4" width="15.13281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B1" s="2"/>
      <c r="D1" s="2">
        <v>43940</v>
      </c>
    </row>
    <row r="2" spans="1:24">
      <c r="D2" s="15" t="s">
        <v>23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D3" s="15" t="s">
        <v>24</v>
      </c>
      <c r="L3" s="3"/>
      <c r="M3" s="3"/>
      <c r="N3" s="3"/>
      <c r="O3" s="3"/>
      <c r="P3" s="3"/>
      <c r="Q3" s="3"/>
      <c r="R3" s="3"/>
      <c r="S3" s="3"/>
      <c r="T3" s="3"/>
    </row>
    <row r="5" spans="1:24">
      <c r="A5" s="3">
        <f t="shared" ref="A5:A12" si="0">A6*105%</f>
        <v>4150.2905380389811</v>
      </c>
      <c r="B5" s="4">
        <f>(A5-A13)/A13</f>
        <v>0.47745544378906307</v>
      </c>
      <c r="C5" s="5">
        <f t="shared" ref="C5:C12" si="1">C6*0.9</f>
        <v>172.18688400000005</v>
      </c>
      <c r="D5" s="5"/>
      <c r="E5" s="5"/>
      <c r="F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3952.6576552752199</v>
      </c>
      <c r="B6" s="4">
        <f>(A6-A13)/A13</f>
        <v>0.40710042265625046</v>
      </c>
      <c r="C6" s="5">
        <f t="shared" si="1"/>
        <v>191.31876000000005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3764.4358621668757</v>
      </c>
      <c r="B7" s="4">
        <f>(A7-A13)/A13</f>
        <v>0.34009564062500031</v>
      </c>
      <c r="C7" s="5">
        <f t="shared" si="1"/>
        <v>212.57640000000006</v>
      </c>
      <c r="K7" s="13"/>
    </row>
    <row r="8" spans="1:24">
      <c r="A8" s="3">
        <f t="shared" si="0"/>
        <v>3585.1770115875006</v>
      </c>
      <c r="B8" s="4">
        <f>(A8-A13)/A13</f>
        <v>0.27628156250000024</v>
      </c>
      <c r="C8" s="5">
        <f t="shared" si="1"/>
        <v>236.19600000000005</v>
      </c>
      <c r="I8" s="3"/>
    </row>
    <row r="9" spans="1:24">
      <c r="A9" s="3">
        <f t="shared" si="0"/>
        <v>3414.4542967500006</v>
      </c>
      <c r="B9" s="4">
        <f>(A9-A13)/A13</f>
        <v>0.21550625000000023</v>
      </c>
      <c r="C9" s="5">
        <f t="shared" si="1"/>
        <v>262.44000000000005</v>
      </c>
      <c r="I9" s="3"/>
    </row>
    <row r="10" spans="1:24">
      <c r="A10" s="3">
        <f t="shared" si="0"/>
        <v>3251.8612350000003</v>
      </c>
      <c r="B10" s="4">
        <f>(A10-A13)/A13</f>
        <v>0.15762500000000013</v>
      </c>
      <c r="C10" s="5">
        <f t="shared" si="1"/>
        <v>291.60000000000002</v>
      </c>
      <c r="I10" s="3"/>
    </row>
    <row r="11" spans="1:24">
      <c r="A11" s="3">
        <f t="shared" si="0"/>
        <v>3097.0107000000003</v>
      </c>
      <c r="B11" s="4">
        <f>(A11-A13)/A13</f>
        <v>0.10250000000000012</v>
      </c>
      <c r="C11" s="5">
        <f t="shared" si="1"/>
        <v>324</v>
      </c>
      <c r="I11" s="3"/>
    </row>
    <row r="12" spans="1:24">
      <c r="A12" s="3">
        <f t="shared" si="0"/>
        <v>2949.5340000000001</v>
      </c>
      <c r="B12" s="4">
        <f>(A12-A13)/A13</f>
        <v>5.0000000000000065E-2</v>
      </c>
      <c r="C12" s="5">
        <f t="shared" si="1"/>
        <v>360</v>
      </c>
      <c r="D12" s="5"/>
      <c r="E12" s="5"/>
      <c r="F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2809.08</v>
      </c>
      <c r="B13">
        <f>(A13-A13)/A13</f>
        <v>0</v>
      </c>
      <c r="C13" s="7">
        <v>400</v>
      </c>
      <c r="D13" s="3"/>
      <c r="E13" s="3"/>
      <c r="F13" s="3"/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2668.6259999999997</v>
      </c>
      <c r="B14" s="4">
        <f>(A14-A13)/A13</f>
        <v>-5.0000000000000065E-2</v>
      </c>
      <c r="C14" s="5">
        <f>C13*1.1</f>
        <v>440.00000000000006</v>
      </c>
      <c r="K14" s="13"/>
    </row>
    <row r="15" spans="1:24">
      <c r="A15" s="3">
        <f>A13*0.9</f>
        <v>2528.172</v>
      </c>
      <c r="B15" s="4">
        <f>(A15-A13)/A13</f>
        <v>-9.9999999999999964E-2</v>
      </c>
      <c r="C15" s="5">
        <f>C13*1.2</f>
        <v>480</v>
      </c>
      <c r="I15" s="3"/>
    </row>
    <row r="16" spans="1:24">
      <c r="A16" s="3">
        <f>A13*0.85</f>
        <v>2387.7179999999998</v>
      </c>
      <c r="B16" s="4">
        <f>(A16-A13)/A13</f>
        <v>-0.15000000000000002</v>
      </c>
      <c r="C16" s="5">
        <f>C13*1.3</f>
        <v>520</v>
      </c>
      <c r="I16" s="3"/>
    </row>
    <row r="17" spans="1:9">
      <c r="A17" s="3">
        <f>A13*0.8</f>
        <v>2247.2640000000001</v>
      </c>
      <c r="B17" s="4">
        <f>(A17-A13)/A13</f>
        <v>-0.19999999999999993</v>
      </c>
      <c r="C17" s="5">
        <f>C13*1.4</f>
        <v>560</v>
      </c>
      <c r="I17" s="3"/>
    </row>
    <row r="18" spans="1:9">
      <c r="A18" s="3">
        <f>A13*0.75</f>
        <v>2106.81</v>
      </c>
      <c r="B18" s="4">
        <f>(A18-A13)/A13</f>
        <v>-0.25</v>
      </c>
      <c r="C18" s="5">
        <f>C13*1.5</f>
        <v>600</v>
      </c>
      <c r="I18" s="3"/>
    </row>
    <row r="19" spans="1:9">
      <c r="A19" s="3">
        <f>A13*0.7</f>
        <v>1966.3559999999998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1825.902</v>
      </c>
      <c r="B20" s="4">
        <f>(A20-A13)/A13</f>
        <v>-0.35</v>
      </c>
      <c r="C20" s="5">
        <f>C13*1.7</f>
        <v>680</v>
      </c>
    </row>
    <row r="21" spans="1:9">
      <c r="A21" s="3">
        <f>A13*0.6</f>
        <v>1685.4479999999999</v>
      </c>
      <c r="B21" s="4">
        <f>(A21-A13)/A13</f>
        <v>-0.4</v>
      </c>
      <c r="C21" s="5">
        <f>C13*1.8</f>
        <v>720</v>
      </c>
    </row>
    <row r="22" spans="1:9">
      <c r="A22" s="3">
        <f>A13*0.55</f>
        <v>1544.9940000000001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1404.54</v>
      </c>
      <c r="B23" s="4">
        <f>(A23-A13)/A13</f>
        <v>-0.5</v>
      </c>
      <c r="C23" s="5">
        <f>C13*2</f>
        <v>800</v>
      </c>
    </row>
    <row r="24" spans="1:9">
      <c r="A24" s="3">
        <f>A13*0.45</f>
        <v>1264.086</v>
      </c>
      <c r="B24" s="4">
        <f>(A24-A13)/A13</f>
        <v>-0.54999999999999993</v>
      </c>
      <c r="C24" s="5">
        <f>C13*2.1</f>
        <v>840</v>
      </c>
    </row>
    <row r="25" spans="1:9">
      <c r="A25" s="3">
        <f>A13*0.4</f>
        <v>1123.6320000000001</v>
      </c>
      <c r="B25" s="4">
        <f>(A25-A13)/A13</f>
        <v>-0.6</v>
      </c>
      <c r="C25" s="5">
        <f>C13*2.2</f>
        <v>880.00000000000011</v>
      </c>
    </row>
    <row r="26" spans="1:9">
      <c r="A26" s="3">
        <f>A13*0.35</f>
        <v>983.17799999999988</v>
      </c>
      <c r="B26" s="4">
        <f>(A26-A13)/A13</f>
        <v>-0.65</v>
      </c>
      <c r="C26" s="5">
        <f>C13*2.3</f>
        <v>919.99999999999989</v>
      </c>
    </row>
    <row r="30" spans="1:9">
      <c r="A30" s="6">
        <v>2809.08</v>
      </c>
      <c r="B30">
        <f>(A30-A30)/A30</f>
        <v>0</v>
      </c>
      <c r="C30" s="7">
        <v>4000</v>
      </c>
      <c r="D30" s="8"/>
      <c r="E30" s="10">
        <v>0</v>
      </c>
      <c r="F30" s="11">
        <v>0</v>
      </c>
    </row>
    <row r="31" spans="1:9">
      <c r="A31" s="3">
        <f>A30*0.95</f>
        <v>2668.6259999999997</v>
      </c>
      <c r="B31" s="4">
        <f>(A31-A30)/A30</f>
        <v>-5.0000000000000065E-2</v>
      </c>
      <c r="C31" s="5">
        <f>C30*1.1</f>
        <v>4400</v>
      </c>
      <c r="E31" s="10">
        <f>(A31-A30)/A30*C30</f>
        <v>-200.00000000000026</v>
      </c>
      <c r="F31" s="11">
        <f>E31/SUM(C30:C31)</f>
        <v>-2.3809523809523839E-2</v>
      </c>
    </row>
    <row r="32" spans="1:9">
      <c r="A32" s="3">
        <f>A30*0.9</f>
        <v>2528.172</v>
      </c>
      <c r="B32" s="4">
        <f>(A32-A30)/A30</f>
        <v>-9.9999999999999964E-2</v>
      </c>
      <c r="C32" s="5">
        <f t="shared" ref="C32:C39" si="2">C31*1.1</f>
        <v>4840</v>
      </c>
      <c r="E32" s="10">
        <f>(A32-A30)/A30*C30+(A32-A31)/A31*C31</f>
        <v>-631.57894736842047</v>
      </c>
      <c r="F32" s="11">
        <f>E32/SUM(C30:C32)</f>
        <v>-4.7702337414533266E-2</v>
      </c>
    </row>
    <row r="33" spans="1:6">
      <c r="A33" s="3">
        <f>A30*0.85</f>
        <v>2387.7179999999998</v>
      </c>
      <c r="B33" s="4">
        <f>(A33-A30)/A30</f>
        <v>-0.15000000000000002</v>
      </c>
      <c r="C33" s="5">
        <f t="shared" si="2"/>
        <v>5324</v>
      </c>
      <c r="E33" s="10">
        <f>(A33-A30)/A30*C30+(A33-A31)/A31*C31+(A33-A32)/A32*C32</f>
        <v>-1332.0467836257312</v>
      </c>
      <c r="F33" s="11">
        <f>E33/SUM(C30:C33)</f>
        <v>-7.1754297760489721E-2</v>
      </c>
    </row>
    <row r="34" spans="1:6">
      <c r="A34" s="3">
        <f>A30*0.8</f>
        <v>2247.2640000000001</v>
      </c>
      <c r="B34" s="4">
        <f>(A34-A30)/A30</f>
        <v>-0.19999999999999993</v>
      </c>
      <c r="C34" s="5">
        <f t="shared" si="2"/>
        <v>5856.4000000000005</v>
      </c>
      <c r="E34" s="10">
        <f>(A34-A30)/A30*C30+(A34-A31)/A31*C31+(A34-A32)/A32*C32+(A34-A33)/A33*C33</f>
        <v>-2345.6910904712749</v>
      </c>
      <c r="F34" s="11">
        <f>E34/SUM(C30:C34)</f>
        <v>-9.6054572835468491E-2</v>
      </c>
    </row>
    <row r="35" spans="1:6">
      <c r="A35" s="3">
        <f>A30*0.75</f>
        <v>2106.81</v>
      </c>
      <c r="B35" s="4">
        <f>(A35-A30)/A30</f>
        <v>-0.25</v>
      </c>
      <c r="C35" s="5">
        <f t="shared" si="2"/>
        <v>6442.0400000000009</v>
      </c>
      <c r="E35" s="10">
        <f>(A35-A30)/A30*C30+(A35-A31)/A31*C31+(A35-A32)/A32*C32+(A35-A33)/A33*C33+(A35-A34)/A34*C34</f>
        <v>-3725.3603973168215</v>
      </c>
      <c r="F35" s="11">
        <f>E35/SUM(C30:C35)</f>
        <v>-0.12070855050076472</v>
      </c>
    </row>
    <row r="36" spans="1:6">
      <c r="A36" s="3">
        <f>A30*0.7</f>
        <v>1966.3559999999998</v>
      </c>
      <c r="B36" s="4">
        <f>(A36-A30)/A30</f>
        <v>-0.30000000000000004</v>
      </c>
      <c r="C36" s="5">
        <f t="shared" si="2"/>
        <v>7086.2440000000015</v>
      </c>
      <c r="E36" s="10">
        <f>(A36-A30)/A30*C30+(A36-A31)/A31*C31+(A36-A32)/A32*C32+(A36-A33)/A33*C33+(A36-A34)/A34*C34+(A36-A35)/A35*C35</f>
        <v>-5534.4990374957033</v>
      </c>
      <c r="F36" s="11">
        <f>E36/SUM(C30:C36)</f>
        <v>-0.14584165915992511</v>
      </c>
    </row>
    <row r="37" spans="1:6">
      <c r="A37" s="3">
        <f>A30*0.65</f>
        <v>1825.902</v>
      </c>
      <c r="B37" s="4">
        <f>(A37-A30)/A30</f>
        <v>-0.35</v>
      </c>
      <c r="C37" s="5">
        <f t="shared" si="2"/>
        <v>7794.8684000000021</v>
      </c>
      <c r="E37" s="10">
        <f>(A37-A30)/A30*C30+(A37-A31)/A31*C31+(A37-A32)/A32*C32+(A37-A33)/A33*C33+(A37-A34)/A34*C34+(A37-A35)/A35*C35+(A37-A36)/A36*C36</f>
        <v>-7849.7979633888635</v>
      </c>
      <c r="F37" s="11">
        <f>E37/SUM(C30:C37)</f>
        <v>-0.17160446776732766</v>
      </c>
    </row>
    <row r="38" spans="1:6">
      <c r="A38" s="3">
        <f>A30*0.6</f>
        <v>1685.4479999999999</v>
      </c>
      <c r="B38" s="4">
        <f>(A38-A30)/A30</f>
        <v>-0.4</v>
      </c>
      <c r="C38" s="5">
        <f t="shared" si="2"/>
        <v>8574.3552400000026</v>
      </c>
      <c r="E38" s="10">
        <f>(A38-A30)/A30*C30+(A38-A31)/A31*C31+(A38-A32)/A32*C32+(A38-A33)/A33*C33+(A38-A34)/A34*C34+(A38-A35)/A35*C35+(A38-A36)/A36*C36+(A38-A37)/A37*C37</f>
        <v>-10764.702150820494</v>
      </c>
      <c r="F38" s="11">
        <f>E38/SUM(C30:C38)</f>
        <v>-0.19817961734029144</v>
      </c>
    </row>
    <row r="39" spans="1:6">
      <c r="A39" s="3">
        <f>A30*0.55</f>
        <v>1544.9940000000001</v>
      </c>
      <c r="B39" s="4">
        <f>(A39-A30)/A30</f>
        <v>-0.44999999999999996</v>
      </c>
      <c r="C39" s="5">
        <f t="shared" si="2"/>
        <v>9431.790764000003</v>
      </c>
      <c r="E39" s="10">
        <f>(A39-A30)/A30*C30+(A39-A31)/A31*C31+(A39-A32)/A32*C32+(A39-A33)/A33*C33+(A39-A34)/A34*C34+(A39-A35)/A35*C35+(A39-A36)/A36*C36+(A39-A37)/A37*C37+(A39-A38)/A38*C38</f>
        <v>-14394.135941585446</v>
      </c>
      <c r="F39" s="11">
        <f>E39/SUM(C30:C39)</f>
        <v>-0.22579143591183293</v>
      </c>
    </row>
    <row r="41" spans="1:6">
      <c r="C41" s="9">
        <f>SUM(C30:C39)</f>
        <v>63749.69840400001</v>
      </c>
      <c r="D41" s="8">
        <f>SUM(D30:D39)</f>
        <v>0</v>
      </c>
    </row>
  </sheetData>
  <phoneticPr fontId="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1"/>
  <sheetViews>
    <sheetView workbookViewId="0">
      <selection activeCell="G9" sqref="G9"/>
    </sheetView>
  </sheetViews>
  <sheetFormatPr defaultColWidth="8.94921875" defaultRowHeight="17.25"/>
  <cols>
    <col min="1" max="2" width="15.87890625" customWidth="1"/>
    <col min="3" max="3" width="21.20703125" customWidth="1"/>
    <col min="4" max="4" width="12.7890625" customWidth="1"/>
    <col min="5" max="5" width="12.04296875" customWidth="1"/>
    <col min="6" max="6" width="16.19921875" customWidth="1"/>
    <col min="7" max="8" width="12.7890625" customWidth="1"/>
    <col min="9" max="9" width="13.640625" customWidth="1"/>
    <col min="10" max="10" width="10.8671875" customWidth="1"/>
    <col min="11" max="11" width="15.984375" style="1" customWidth="1"/>
    <col min="12" max="12" width="13.10546875" customWidth="1"/>
    <col min="13" max="21" width="10.8671875" customWidth="1"/>
    <col min="22" max="22" width="13" customWidth="1"/>
    <col min="23" max="23" width="10.8671875" customWidth="1"/>
    <col min="24" max="24" width="12.6796875" customWidth="1"/>
    <col min="25" max="25" width="17.4765625" customWidth="1"/>
  </cols>
  <sheetData>
    <row r="1" spans="1:24">
      <c r="A1" s="2">
        <v>43940</v>
      </c>
    </row>
    <row r="2" spans="1:24">
      <c r="A2" s="15" t="s">
        <v>25</v>
      </c>
      <c r="K2" s="12"/>
      <c r="L2" s="5"/>
      <c r="M2" s="5"/>
      <c r="N2" s="5"/>
      <c r="O2" s="5"/>
      <c r="P2" s="5"/>
      <c r="Q2" s="5"/>
      <c r="R2" s="5"/>
      <c r="S2" s="5"/>
      <c r="T2" s="5"/>
      <c r="V2" s="14"/>
    </row>
    <row r="3" spans="1:24">
      <c r="A3" s="15" t="s">
        <v>26</v>
      </c>
      <c r="L3" s="3"/>
      <c r="M3" s="3"/>
      <c r="N3" s="3"/>
      <c r="O3" s="3"/>
      <c r="P3" s="3"/>
      <c r="Q3" s="3"/>
      <c r="R3" s="3"/>
      <c r="S3" s="3"/>
      <c r="T3" s="3"/>
    </row>
    <row r="4" spans="1:24">
      <c r="D4" s="2">
        <v>43942</v>
      </c>
      <c r="E4" s="2">
        <v>43969</v>
      </c>
      <c r="F4" s="2">
        <v>43978</v>
      </c>
    </row>
    <row r="5" spans="1:24">
      <c r="A5" s="3">
        <f t="shared" ref="A5:A12" si="0">A6*105%</f>
        <v>7901.1066731862747</v>
      </c>
      <c r="B5" s="4">
        <f>(A5-A13)/A13</f>
        <v>0.47745544378906296</v>
      </c>
      <c r="C5" s="5">
        <f t="shared" ref="C5:C12" si="1">C6*0.9</f>
        <v>172.18688400000005</v>
      </c>
      <c r="D5" s="5"/>
      <c r="E5" s="5"/>
      <c r="G5" s="5"/>
      <c r="H5" s="5"/>
      <c r="I5" s="5"/>
      <c r="J5" s="5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>
        <f t="shared" si="0"/>
        <v>7524.8634982726426</v>
      </c>
      <c r="B6" s="4">
        <f>(A6-A13)/A13</f>
        <v>0.4071004226562504</v>
      </c>
      <c r="C6" s="5">
        <f t="shared" si="1"/>
        <v>191.31876000000005</v>
      </c>
      <c r="D6" s="3"/>
      <c r="E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">
        <f t="shared" si="0"/>
        <v>7166.5366650215637</v>
      </c>
      <c r="B7" s="4">
        <f>(A7-A13)/A13</f>
        <v>0.34009564062500031</v>
      </c>
      <c r="C7" s="5">
        <f t="shared" si="1"/>
        <v>212.57640000000006</v>
      </c>
      <c r="K7" s="13"/>
    </row>
    <row r="8" spans="1:24">
      <c r="A8" s="3">
        <f t="shared" si="0"/>
        <v>6825.2730143062508</v>
      </c>
      <c r="B8" s="4">
        <f>(A8-A13)/A13</f>
        <v>0.27628156250000024</v>
      </c>
      <c r="C8" s="5">
        <f t="shared" si="1"/>
        <v>236.19600000000005</v>
      </c>
      <c r="I8" s="3"/>
    </row>
    <row r="9" spans="1:24">
      <c r="A9" s="3">
        <f t="shared" si="0"/>
        <v>6500.2600136250003</v>
      </c>
      <c r="B9" s="4">
        <f>(A9-A13)/A13</f>
        <v>0.21550625000000012</v>
      </c>
      <c r="C9" s="5">
        <f t="shared" si="1"/>
        <v>262.44000000000005</v>
      </c>
      <c r="I9" s="3"/>
    </row>
    <row r="10" spans="1:24">
      <c r="A10" s="3">
        <f t="shared" si="0"/>
        <v>6190.7238225000001</v>
      </c>
      <c r="B10" s="4">
        <f>(A10-A13)/A13</f>
        <v>0.15762500000000007</v>
      </c>
      <c r="C10" s="5">
        <f t="shared" si="1"/>
        <v>291.60000000000002</v>
      </c>
      <c r="I10" s="3"/>
    </row>
    <row r="11" spans="1:24">
      <c r="A11" s="3">
        <f t="shared" si="0"/>
        <v>5895.9274500000001</v>
      </c>
      <c r="B11" s="4">
        <f>(A11-A13)/A13</f>
        <v>0.10250000000000008</v>
      </c>
      <c r="C11" s="5">
        <f t="shared" si="1"/>
        <v>324</v>
      </c>
      <c r="I11" s="3"/>
    </row>
    <row r="12" spans="1:24">
      <c r="A12" s="3">
        <f t="shared" si="0"/>
        <v>5615.1689999999999</v>
      </c>
      <c r="B12" s="4">
        <f>(A12-A13)/A13</f>
        <v>5.0000000000000024E-2</v>
      </c>
      <c r="C12" s="5">
        <f t="shared" si="1"/>
        <v>360</v>
      </c>
      <c r="D12" s="5"/>
      <c r="E12" s="5"/>
      <c r="G12" s="5"/>
      <c r="H12" s="5"/>
      <c r="I12" s="5"/>
      <c r="J12" s="5"/>
      <c r="U12" s="5"/>
      <c r="V12" s="5"/>
      <c r="W12" s="5"/>
      <c r="X12" s="5"/>
    </row>
    <row r="13" spans="1:24">
      <c r="A13" s="6">
        <v>5347.78</v>
      </c>
      <c r="B13">
        <f>(A13-A13)/A13</f>
        <v>0</v>
      </c>
      <c r="C13" s="7">
        <v>400</v>
      </c>
      <c r="D13" s="6">
        <v>5242.88</v>
      </c>
      <c r="E13" s="6">
        <v>5478.82</v>
      </c>
      <c r="F13" s="6">
        <v>5369.5</v>
      </c>
      <c r="G13" s="3"/>
      <c r="H13" s="3"/>
      <c r="I13" s="3"/>
      <c r="J13" s="3"/>
      <c r="U13" s="3"/>
      <c r="V13" s="3"/>
      <c r="W13" s="3"/>
      <c r="X13" s="3"/>
    </row>
    <row r="14" spans="1:24">
      <c r="A14" s="3">
        <f>A13*0.95</f>
        <v>5080.3909999999996</v>
      </c>
      <c r="B14" s="4">
        <f>(A14-A13)/A13</f>
        <v>-5.0000000000000024E-2</v>
      </c>
      <c r="C14" s="5">
        <f>C13*1.1</f>
        <v>440.00000000000006</v>
      </c>
      <c r="K14" s="13"/>
    </row>
    <row r="15" spans="1:24">
      <c r="A15" s="3">
        <f>A13*0.9</f>
        <v>4813.0019999999995</v>
      </c>
      <c r="B15" s="4">
        <f>(A15-A13)/A13</f>
        <v>-0.10000000000000005</v>
      </c>
      <c r="C15" s="5">
        <f>C13*1.2</f>
        <v>480</v>
      </c>
      <c r="I15" s="3"/>
    </row>
    <row r="16" spans="1:24">
      <c r="A16" s="3">
        <f>A13*0.85</f>
        <v>4545.6129999999994</v>
      </c>
      <c r="B16" s="4">
        <f>(A16-A13)/A13</f>
        <v>-0.15000000000000008</v>
      </c>
      <c r="C16" s="5">
        <f>C13*1.3</f>
        <v>520</v>
      </c>
      <c r="I16" s="3"/>
    </row>
    <row r="17" spans="1:9">
      <c r="A17" s="3">
        <f>A13*0.8</f>
        <v>4278.2240000000002</v>
      </c>
      <c r="B17" s="4">
        <f>(A17-A13)/A13</f>
        <v>-0.19999999999999993</v>
      </c>
      <c r="C17" s="5">
        <f>C13*1.4</f>
        <v>560</v>
      </c>
      <c r="I17" s="3"/>
    </row>
    <row r="18" spans="1:9">
      <c r="A18" s="3">
        <f>A13*0.75</f>
        <v>4010.835</v>
      </c>
      <c r="B18" s="4">
        <f>(A18-A13)/A13</f>
        <v>-0.24999999999999994</v>
      </c>
      <c r="C18" s="5">
        <f>C13*1.5</f>
        <v>600</v>
      </c>
      <c r="I18" s="3"/>
    </row>
    <row r="19" spans="1:9">
      <c r="A19" s="3">
        <f>A13*0.7</f>
        <v>3743.4459999999995</v>
      </c>
      <c r="B19" s="4">
        <f>(A19-A13)/A13</f>
        <v>-0.30000000000000004</v>
      </c>
      <c r="C19" s="5">
        <f>C13*1.6</f>
        <v>640</v>
      </c>
      <c r="I19" s="3"/>
    </row>
    <row r="20" spans="1:9">
      <c r="A20" s="3">
        <f>A13*0.65</f>
        <v>3476.0569999999998</v>
      </c>
      <c r="B20" s="4">
        <f>(A20-A13)/A13</f>
        <v>-0.35000000000000003</v>
      </c>
      <c r="C20" s="5">
        <f>C13*1.7</f>
        <v>680</v>
      </c>
    </row>
    <row r="21" spans="1:9">
      <c r="A21" s="3">
        <f>A13*0.6</f>
        <v>3208.6679999999997</v>
      </c>
      <c r="B21" s="4">
        <f>(A21-A13)/A13</f>
        <v>-0.4</v>
      </c>
      <c r="C21" s="5">
        <f>C13*1.8</f>
        <v>720</v>
      </c>
    </row>
    <row r="22" spans="1:9">
      <c r="A22" s="3">
        <f>A13*0.55</f>
        <v>2941.279</v>
      </c>
      <c r="B22" s="4">
        <f>(A22-A13)/A13</f>
        <v>-0.44999999999999996</v>
      </c>
      <c r="C22" s="5">
        <f>C13*1.9</f>
        <v>760</v>
      </c>
    </row>
    <row r="23" spans="1:9">
      <c r="A23" s="3">
        <f>A13*0.5</f>
        <v>2673.89</v>
      </c>
      <c r="B23" s="4">
        <f>(A23-A13)/A13</f>
        <v>-0.5</v>
      </c>
      <c r="C23" s="5">
        <f>C13*2</f>
        <v>800</v>
      </c>
    </row>
    <row r="24" spans="1:9">
      <c r="A24" s="3">
        <f>A13*0.45</f>
        <v>2406.5009999999997</v>
      </c>
      <c r="B24" s="4">
        <f>(A24-A13)/A13</f>
        <v>-0.55000000000000004</v>
      </c>
      <c r="C24" s="5">
        <f>C13*2.1</f>
        <v>840</v>
      </c>
    </row>
    <row r="25" spans="1:9">
      <c r="A25" s="3">
        <f>A13*0.4</f>
        <v>2139.1120000000001</v>
      </c>
      <c r="B25" s="4">
        <f>(A25-A13)/A13</f>
        <v>-0.6</v>
      </c>
      <c r="C25" s="5">
        <f>C13*2.2</f>
        <v>880.00000000000011</v>
      </c>
    </row>
    <row r="26" spans="1:9">
      <c r="A26" s="3">
        <f>A13*0.35</f>
        <v>1871.7229999999997</v>
      </c>
      <c r="B26" s="4">
        <f>(A26-A13)/A13</f>
        <v>-0.65</v>
      </c>
      <c r="C26" s="5">
        <f>C13*2.3</f>
        <v>919.99999999999989</v>
      </c>
    </row>
    <row r="30" spans="1:9">
      <c r="A30" s="6">
        <v>5347.78</v>
      </c>
      <c r="B30">
        <f>(A30-A30)/A30</f>
        <v>0</v>
      </c>
      <c r="C30" s="7">
        <v>3000</v>
      </c>
      <c r="D30" s="8">
        <f>C30</f>
        <v>3000</v>
      </c>
      <c r="E30" s="10">
        <v>0</v>
      </c>
      <c r="F30" s="11">
        <v>0</v>
      </c>
    </row>
    <row r="31" spans="1:9">
      <c r="A31" s="3">
        <f>A30*0.95</f>
        <v>5080.3909999999996</v>
      </c>
      <c r="B31" s="4">
        <f>(A31-A30)/A30</f>
        <v>-5.0000000000000024E-2</v>
      </c>
      <c r="C31" s="5">
        <f>C30*1.1</f>
        <v>3300.0000000000005</v>
      </c>
      <c r="E31" s="10">
        <f>(A31-A30)/A30*C30</f>
        <v>-150.00000000000006</v>
      </c>
      <c r="F31" s="11">
        <f>E31/SUM(C30:C31)</f>
        <v>-2.3809523809523819E-2</v>
      </c>
    </row>
    <row r="32" spans="1:9">
      <c r="A32" s="3">
        <f>A30*0.9</f>
        <v>4813.0019999999995</v>
      </c>
      <c r="B32" s="4">
        <f>(A32-A30)/A30</f>
        <v>-0.10000000000000005</v>
      </c>
      <c r="C32" s="5">
        <f t="shared" ref="C32:C39" si="2">C31*1.1</f>
        <v>3630.0000000000009</v>
      </c>
      <c r="E32" s="10">
        <f>(A32-A30)/A30*C30+(A32-A31)/A31*C31</f>
        <v>-473.68421052631601</v>
      </c>
      <c r="F32" s="11">
        <f>E32/SUM(C30:C32)</f>
        <v>-4.7702337414533336E-2</v>
      </c>
    </row>
    <row r="33" spans="1:6">
      <c r="A33" s="3">
        <f>A30*0.85</f>
        <v>4545.6129999999994</v>
      </c>
      <c r="B33" s="4">
        <f>(A33-A30)/A30</f>
        <v>-0.15000000000000008</v>
      </c>
      <c r="C33" s="5">
        <f t="shared" si="2"/>
        <v>3993.0000000000014</v>
      </c>
      <c r="E33" s="10">
        <f>(A33-A30)/A30*C30+(A33-A31)/A31*C31+(A33-A32)/A32*C32</f>
        <v>-999.03508771929887</v>
      </c>
      <c r="F33" s="11">
        <f>E33/SUM(C30:C33)</f>
        <v>-7.1754297760489749E-2</v>
      </c>
    </row>
    <row r="34" spans="1:6">
      <c r="A34" s="3">
        <f>A30*0.8</f>
        <v>4278.2240000000002</v>
      </c>
      <c r="B34" s="4">
        <f>(A34-A30)/A30</f>
        <v>-0.19999999999999993</v>
      </c>
      <c r="C34" s="5">
        <f t="shared" si="2"/>
        <v>4392.300000000002</v>
      </c>
      <c r="E34" s="10">
        <f>(A34-A30)/A30*C30+(A34-A31)/A31*C31+(A34-A32)/A32*C32+(A34-A33)/A33*C33</f>
        <v>-1759.268317853456</v>
      </c>
      <c r="F34" s="11">
        <f>E34/SUM(C30:C34)</f>
        <v>-9.6054572835468477E-2</v>
      </c>
    </row>
    <row r="35" spans="1:6">
      <c r="A35" s="3">
        <f>A30*0.75</f>
        <v>4010.835</v>
      </c>
      <c r="B35" s="4">
        <f>(A35-A30)/A30</f>
        <v>-0.24999999999999994</v>
      </c>
      <c r="C35" s="5">
        <f t="shared" si="2"/>
        <v>4831.5300000000025</v>
      </c>
      <c r="E35" s="10">
        <f>(A35-A30)/A30*C30+(A35-A31)/A31*C31+(A35-A32)/A32*C32+(A35-A33)/A33*C33+(A35-A34)/A34*C34</f>
        <v>-2794.0202979876153</v>
      </c>
      <c r="F35" s="11">
        <f>E35/SUM(C30:C35)</f>
        <v>-0.12070855050076466</v>
      </c>
    </row>
    <row r="36" spans="1:6">
      <c r="A36" s="3">
        <f>A30*0.7</f>
        <v>3743.4459999999995</v>
      </c>
      <c r="B36" s="4">
        <f>(A36-A30)/A30</f>
        <v>-0.30000000000000004</v>
      </c>
      <c r="C36" s="5">
        <f t="shared" si="2"/>
        <v>5314.6830000000027</v>
      </c>
      <c r="E36" s="10">
        <f>(A36-A30)/A30*C30+(A36-A31)/A31*C31+(A36-A32)/A32*C32+(A36-A33)/A33*C33+(A36-A34)/A34*C34+(A36-A35)/A35*C35</f>
        <v>-4150.8742781217779</v>
      </c>
      <c r="F36" s="11">
        <f>E36/SUM(C30:C36)</f>
        <v>-0.14584165915992509</v>
      </c>
    </row>
    <row r="37" spans="1:6">
      <c r="A37" s="3">
        <f>A30*0.65</f>
        <v>3476.0569999999998</v>
      </c>
      <c r="B37" s="4">
        <f>(A37-A30)/A30</f>
        <v>-0.35000000000000003</v>
      </c>
      <c r="C37" s="5">
        <f t="shared" si="2"/>
        <v>5846.1513000000032</v>
      </c>
      <c r="E37" s="10">
        <f>(A37-A30)/A30*C30+(A37-A31)/A31*C31+(A37-A32)/A32*C32+(A37-A33)/A33*C33+(A37-A34)/A34*C34+(A37-A35)/A35*C35+(A37-A36)/A36*C36</f>
        <v>-5887.3484725416492</v>
      </c>
      <c r="F37" s="11">
        <f>E37/SUM(C30:C37)</f>
        <v>-0.17160446776732766</v>
      </c>
    </row>
    <row r="38" spans="1:6">
      <c r="A38" s="3">
        <f>A30*0.6</f>
        <v>3208.6679999999997</v>
      </c>
      <c r="B38" s="4">
        <f>(A38-A30)/A30</f>
        <v>-0.4</v>
      </c>
      <c r="C38" s="5">
        <f t="shared" si="2"/>
        <v>6430.7664300000042</v>
      </c>
      <c r="E38" s="10">
        <f>(A38-A30)/A30*C30+(A38-A31)/A31*C31+(A38-A32)/A32*C32+(A38-A33)/A33*C33+(A38-A34)/A34*C34+(A38-A35)/A35*C35+(A38-A36)/A36*C36+(A38-A37)/A37*C37</f>
        <v>-8073.5266131153721</v>
      </c>
      <c r="F38" s="11">
        <f>E38/SUM(C30:C38)</f>
        <v>-0.19817961734029144</v>
      </c>
    </row>
    <row r="39" spans="1:6">
      <c r="A39" s="3">
        <f>A30*0.55</f>
        <v>2941.279</v>
      </c>
      <c r="B39" s="4">
        <f>(A39-A30)/A30</f>
        <v>-0.44999999999999996</v>
      </c>
      <c r="C39" s="5">
        <f t="shared" si="2"/>
        <v>7073.8430730000055</v>
      </c>
      <c r="E39" s="10">
        <f>(A39-A30)/A30*C30+(A39-A31)/A31*C31+(A39-A32)/A32*C32+(A39-A33)/A33*C33+(A39-A34)/A34*C34+(A39-A35)/A35*C35+(A39-A36)/A36*C36+(A39-A37)/A37*C37+(A39-A38)/A38*C38</f>
        <v>-10795.601956189088</v>
      </c>
      <c r="F39" s="11">
        <f>E39/SUM(C30:C39)</f>
        <v>-0.22579143591183296</v>
      </c>
    </row>
    <row r="41" spans="1:6">
      <c r="C41" s="9">
        <f>SUM(C30:C39)</f>
        <v>47812.273803000018</v>
      </c>
      <c r="D41" s="8">
        <f>SUM(D30:D39)</f>
        <v>3000</v>
      </c>
    </row>
  </sheetData>
  <phoneticPr fontId="9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1"/>
  <sheetViews>
    <sheetView topLeftCell="A22" workbookViewId="0">
      <selection activeCell="D5" sqref="D5"/>
    </sheetView>
  </sheetViews>
  <sheetFormatPr defaultColWidth="8.94921875" defaultRowHeight="17.25"/>
  <cols>
    <col min="1" max="1" width="15.87890625" customWidth="1"/>
    <col min="2" max="2" width="21.20703125" customWidth="1"/>
    <col min="3" max="3" width="12.7890625" customWidth="1"/>
    <col min="4" max="4" width="12.04296875" customWidth="1"/>
    <col min="5" max="5" width="16.19921875" customWidth="1"/>
    <col min="6" max="7" width="12.7890625" customWidth="1"/>
    <col min="8" max="8" width="13.640625" customWidth="1"/>
    <col min="9" max="9" width="10.8671875" customWidth="1"/>
    <col min="10" max="10" width="15.984375" style="1" customWidth="1"/>
    <col min="11" max="11" width="13.10546875" customWidth="1"/>
    <col min="12" max="20" width="10.8671875" customWidth="1"/>
    <col min="21" max="21" width="13" customWidth="1"/>
    <col min="22" max="22" width="10.8671875" customWidth="1"/>
    <col min="23" max="23" width="12.6796875" customWidth="1"/>
    <col min="24" max="24" width="17.4765625" customWidth="1"/>
  </cols>
  <sheetData>
    <row r="1" spans="1:23">
      <c r="A1" s="2"/>
      <c r="D1" s="2">
        <v>43940</v>
      </c>
    </row>
    <row r="2" spans="1:23">
      <c r="D2" s="15" t="s">
        <v>27</v>
      </c>
      <c r="J2" s="12"/>
      <c r="K2" s="5"/>
      <c r="L2" s="5"/>
      <c r="M2" s="5"/>
      <c r="N2" s="5"/>
      <c r="O2" s="5"/>
      <c r="P2" s="5"/>
      <c r="Q2" s="5"/>
      <c r="R2" s="5"/>
      <c r="S2" s="5"/>
      <c r="U2" s="14"/>
    </row>
    <row r="3" spans="1:23">
      <c r="D3" s="15" t="s">
        <v>28</v>
      </c>
      <c r="K3" s="3"/>
      <c r="L3" s="3"/>
      <c r="M3" s="3"/>
      <c r="N3" s="3"/>
      <c r="O3" s="3"/>
      <c r="P3" s="3"/>
      <c r="Q3" s="3"/>
      <c r="R3" s="3"/>
      <c r="S3" s="3"/>
    </row>
    <row r="5" spans="1:23">
      <c r="A5" s="3">
        <f t="shared" ref="A5:A12" si="0">A6*105%</f>
        <v>9332.5837035646218</v>
      </c>
      <c r="B5" s="4">
        <f>(A5-A13)/A13</f>
        <v>0.47745544378906291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1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3">
        <f t="shared" si="0"/>
        <v>8888.1749557758303</v>
      </c>
      <c r="B6" s="4">
        <f>(A6-A13)/A13</f>
        <v>0.4071004226562504</v>
      </c>
      <c r="C6" s="5">
        <f t="shared" si="1"/>
        <v>119.57422500000001</v>
      </c>
      <c r="D6" s="3"/>
      <c r="E6" s="3"/>
      <c r="F6" s="3"/>
      <c r="G6" s="3"/>
      <c r="H6" s="3"/>
      <c r="I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3">
        <f t="shared" si="0"/>
        <v>8464.9285293103148</v>
      </c>
      <c r="B7" s="4">
        <f>(A7-A13)/A13</f>
        <v>0.34009564062500042</v>
      </c>
      <c r="C7" s="5">
        <f t="shared" si="1"/>
        <v>132.86025000000001</v>
      </c>
      <c r="J7" s="13"/>
    </row>
    <row r="8" spans="1:23">
      <c r="A8" s="3">
        <f t="shared" si="0"/>
        <v>8061.8366945812522</v>
      </c>
      <c r="B8" s="4">
        <f>(A8-A13)/A13</f>
        <v>0.27628156250000035</v>
      </c>
      <c r="C8" s="5">
        <f t="shared" si="1"/>
        <v>147.6225</v>
      </c>
      <c r="H8" s="3"/>
    </row>
    <row r="9" spans="1:23">
      <c r="A9" s="3">
        <f t="shared" si="0"/>
        <v>7677.9397091250021</v>
      </c>
      <c r="B9" s="4">
        <f>(A9-A13)/A13</f>
        <v>0.21550625000000037</v>
      </c>
      <c r="C9" s="5">
        <f t="shared" si="1"/>
        <v>164.02500000000001</v>
      </c>
      <c r="H9" s="3"/>
    </row>
    <row r="10" spans="1:23">
      <c r="A10" s="3">
        <f t="shared" si="0"/>
        <v>7312.3235325000014</v>
      </c>
      <c r="B10" s="4">
        <f>(A10-A13)/A13</f>
        <v>0.15762500000000026</v>
      </c>
      <c r="C10" s="5">
        <f t="shared" si="1"/>
        <v>182.25</v>
      </c>
      <c r="H10" s="3"/>
    </row>
    <row r="11" spans="1:23">
      <c r="A11" s="3">
        <f t="shared" si="0"/>
        <v>6964.117650000001</v>
      </c>
      <c r="B11" s="4">
        <f>(A11-A13)/A13</f>
        <v>0.10250000000000019</v>
      </c>
      <c r="C11" s="5">
        <f t="shared" si="1"/>
        <v>202.5</v>
      </c>
      <c r="H11" s="3"/>
    </row>
    <row r="12" spans="1:23">
      <c r="A12" s="3">
        <f t="shared" si="0"/>
        <v>6632.4930000000004</v>
      </c>
      <c r="B12" s="4">
        <f>(A12-A13)/A13</f>
        <v>5.0000000000000086E-2</v>
      </c>
      <c r="C12" s="5">
        <f t="shared" si="1"/>
        <v>225</v>
      </c>
      <c r="D12" s="5"/>
      <c r="E12" s="5"/>
      <c r="F12" s="5"/>
      <c r="G12" s="5"/>
      <c r="H12" s="5"/>
      <c r="I12" s="5"/>
      <c r="T12" s="5"/>
      <c r="U12" s="5"/>
      <c r="V12" s="5"/>
      <c r="W12" s="5"/>
    </row>
    <row r="13" spans="1:23">
      <c r="A13" s="6">
        <v>6316.66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T13" s="3"/>
      <c r="U13" s="3"/>
      <c r="V13" s="3"/>
      <c r="W13" s="3"/>
    </row>
    <row r="14" spans="1:23">
      <c r="A14" s="3">
        <f>A13*0.95</f>
        <v>6000.8269999999993</v>
      </c>
      <c r="B14" s="4">
        <f>(A14-A13)/A13</f>
        <v>-5.0000000000000086E-2</v>
      </c>
      <c r="C14" s="5">
        <f>C13*1.1</f>
        <v>275</v>
      </c>
      <c r="J14" s="13"/>
    </row>
    <row r="15" spans="1:23">
      <c r="A15" s="3">
        <f>A13*0.9</f>
        <v>5684.9939999999997</v>
      </c>
      <c r="B15" s="4">
        <f>(A15-A13)/A13</f>
        <v>-0.10000000000000003</v>
      </c>
      <c r="C15" s="5">
        <f>C13*1.2</f>
        <v>300</v>
      </c>
      <c r="H15" s="3"/>
    </row>
    <row r="16" spans="1:23">
      <c r="A16" s="3">
        <f>A13*0.85</f>
        <v>5369.1610000000001</v>
      </c>
      <c r="B16" s="4">
        <f>(A16-A13)/A13</f>
        <v>-0.14999999999999997</v>
      </c>
      <c r="C16" s="5">
        <f>C13*1.3</f>
        <v>325</v>
      </c>
      <c r="H16" s="3"/>
    </row>
    <row r="17" spans="1:8">
      <c r="A17" s="3">
        <f>A13*0.8</f>
        <v>5053.3280000000004</v>
      </c>
      <c r="B17" s="4">
        <f>(A17-A13)/A13</f>
        <v>-0.1999999999999999</v>
      </c>
      <c r="C17" s="5">
        <f>C13*1.4</f>
        <v>350</v>
      </c>
      <c r="H17" s="3"/>
    </row>
    <row r="18" spans="1:8">
      <c r="A18" s="3">
        <f>A13*0.75</f>
        <v>4737.4949999999999</v>
      </c>
      <c r="B18" s="4">
        <f>(A18-A13)/A13</f>
        <v>-0.25</v>
      </c>
      <c r="C18" s="5">
        <f>C13*1.5</f>
        <v>375</v>
      </c>
      <c r="H18" s="3"/>
    </row>
    <row r="19" spans="1:8">
      <c r="A19" s="3">
        <f>A13*0.7</f>
        <v>4421.6619999999994</v>
      </c>
      <c r="B19" s="4">
        <f>(A19-A13)/A13</f>
        <v>-0.3000000000000001</v>
      </c>
      <c r="C19" s="5">
        <f>C13*1.6</f>
        <v>400</v>
      </c>
      <c r="H19" s="3"/>
    </row>
    <row r="20" spans="1:8">
      <c r="A20" s="3">
        <f>A13*0.65</f>
        <v>4105.8289999999997</v>
      </c>
      <c r="B20" s="4">
        <f>(A20-A13)/A13</f>
        <v>-0.35000000000000003</v>
      </c>
      <c r="C20" s="5">
        <f>C13*1.7</f>
        <v>425</v>
      </c>
    </row>
    <row r="21" spans="1:8">
      <c r="A21" s="3">
        <f>A13*0.6</f>
        <v>3789.9959999999996</v>
      </c>
      <c r="B21" s="4">
        <f>(A21-A13)/A13</f>
        <v>-0.4</v>
      </c>
      <c r="C21" s="5">
        <f>C13*1.8</f>
        <v>450</v>
      </c>
    </row>
    <row r="22" spans="1:8">
      <c r="A22" s="3">
        <f>A13*0.55</f>
        <v>3474.163</v>
      </c>
      <c r="B22" s="4">
        <f>(A22-A13)/A13</f>
        <v>-0.45</v>
      </c>
      <c r="C22" s="5">
        <f>C13*1.9</f>
        <v>475</v>
      </c>
    </row>
    <row r="23" spans="1:8">
      <c r="A23" s="3">
        <f>A13*0.5</f>
        <v>3158.33</v>
      </c>
      <c r="B23" s="4">
        <f>(A23-A13)/A13</f>
        <v>-0.5</v>
      </c>
      <c r="C23" s="5">
        <f>C13*2</f>
        <v>500</v>
      </c>
    </row>
    <row r="24" spans="1:8">
      <c r="A24" s="3">
        <f>A13*0.45</f>
        <v>2842.4969999999998</v>
      </c>
      <c r="B24" s="4">
        <f>(A24-A13)/A13</f>
        <v>-0.55000000000000004</v>
      </c>
      <c r="C24" s="5">
        <f>C13*2.1</f>
        <v>525</v>
      </c>
    </row>
    <row r="25" spans="1:8">
      <c r="A25" s="3">
        <f>A13*0.4</f>
        <v>2526.6640000000002</v>
      </c>
      <c r="B25" s="4">
        <f>(A25-A13)/A13</f>
        <v>-0.6</v>
      </c>
      <c r="C25" s="5">
        <f>C13*2.2</f>
        <v>550</v>
      </c>
    </row>
    <row r="26" spans="1:8">
      <c r="A26" s="3">
        <f>A13*0.35</f>
        <v>2210.8309999999997</v>
      </c>
      <c r="B26" s="4">
        <f>(A26-A13)/A13</f>
        <v>-0.65</v>
      </c>
      <c r="C26" s="5">
        <f>C13*2.3</f>
        <v>575</v>
      </c>
    </row>
    <row r="30" spans="1:8">
      <c r="A30" s="6">
        <v>6316.66</v>
      </c>
      <c r="B30">
        <f>(A30-A30)/A30</f>
        <v>0</v>
      </c>
      <c r="C30" s="7">
        <v>5500</v>
      </c>
      <c r="D30" s="8"/>
      <c r="E30" s="10">
        <v>0</v>
      </c>
      <c r="F30" s="11">
        <v>0</v>
      </c>
    </row>
    <row r="31" spans="1:8">
      <c r="A31" s="3">
        <f>A30*0.95</f>
        <v>6000.8269999999993</v>
      </c>
      <c r="B31" s="4">
        <f>(A31-A30)/A30</f>
        <v>-5.0000000000000086E-2</v>
      </c>
      <c r="C31" s="5">
        <f>C30*1.1</f>
        <v>6050.0000000000009</v>
      </c>
      <c r="E31" s="10">
        <f>(A31-A30)/A30*C30</f>
        <v>-275.00000000000045</v>
      </c>
      <c r="F31" s="11">
        <f>E31/SUM(C30:C31)</f>
        <v>-2.380952380952385E-2</v>
      </c>
    </row>
    <row r="32" spans="1:8">
      <c r="A32" s="3">
        <f>A30*0.9</f>
        <v>5684.9939999999997</v>
      </c>
      <c r="B32" s="4">
        <f>(A32-A30)/A30</f>
        <v>-0.10000000000000003</v>
      </c>
      <c r="C32" s="5">
        <f t="shared" ref="C32:C39" si="2">C31*1.1</f>
        <v>6655.0000000000018</v>
      </c>
      <c r="E32" s="10">
        <f>(A32-A30)/A30*C30+(A32-A31)/A31*C31</f>
        <v>-868.42105263157885</v>
      </c>
      <c r="F32" s="11">
        <f>E32/SUM(C30:C32)</f>
        <v>-4.7702337414533308E-2</v>
      </c>
    </row>
    <row r="33" spans="1:6">
      <c r="A33" s="3">
        <f>A30*0.85</f>
        <v>5369.1610000000001</v>
      </c>
      <c r="B33" s="4">
        <f>(A33-A30)/A30</f>
        <v>-0.14999999999999997</v>
      </c>
      <c r="C33" s="5">
        <f t="shared" si="2"/>
        <v>7320.5000000000027</v>
      </c>
      <c r="E33" s="10">
        <f>(A33-A30)/A30*C30+(A33-A31)/A31*C31+(A33-A32)/A32*C32</f>
        <v>-1831.564327485379</v>
      </c>
      <c r="F33" s="11">
        <f>E33/SUM(C30:C33)</f>
        <v>-7.1754297760489652E-2</v>
      </c>
    </row>
    <row r="34" spans="1:6">
      <c r="A34" s="3">
        <f>A30*0.8</f>
        <v>5053.3280000000004</v>
      </c>
      <c r="B34" s="4">
        <f>(A34-A30)/A30</f>
        <v>-0.1999999999999999</v>
      </c>
      <c r="C34" s="5">
        <f t="shared" si="2"/>
        <v>8052.5500000000038</v>
      </c>
      <c r="E34" s="10">
        <f>(A34-A30)/A30*C30+(A34-A31)/A31*C31+(A34-A32)/A32*C32+(A34-A33)/A33*C33</f>
        <v>-3225.3252493980026</v>
      </c>
      <c r="F34" s="11">
        <f>E34/SUM(C30:C34)</f>
        <v>-9.6054572835468463E-2</v>
      </c>
    </row>
    <row r="35" spans="1:6">
      <c r="A35" s="3">
        <f>A30*0.75</f>
        <v>4737.4949999999999</v>
      </c>
      <c r="B35" s="4">
        <f>(A35-A30)/A30</f>
        <v>-0.25</v>
      </c>
      <c r="C35" s="5">
        <f t="shared" si="2"/>
        <v>8857.8050000000057</v>
      </c>
      <c r="E35" s="10">
        <f>(A35-A30)/A30*C30+(A35-A31)/A31*C31+(A35-A32)/A32*C32+(A35-A33)/A33*C33+(A35-A34)/A34*C34</f>
        <v>-5122.3705463106317</v>
      </c>
      <c r="F35" s="11">
        <f>E35/SUM(C30:C35)</f>
        <v>-0.12070855050076473</v>
      </c>
    </row>
    <row r="36" spans="1:6">
      <c r="A36" s="3">
        <f>A30*0.7</f>
        <v>4421.6619999999994</v>
      </c>
      <c r="B36" s="4">
        <f>(A36-A30)/A30</f>
        <v>-0.3000000000000001</v>
      </c>
      <c r="C36" s="5">
        <f t="shared" si="2"/>
        <v>9743.5855000000065</v>
      </c>
      <c r="E36" s="10">
        <f>(A36-A30)/A30*C30+(A36-A31)/A31*C31+(A36-A32)/A32*C32+(A36-A33)/A33*C33+(A36-A34)/A34*C34+(A36-A35)/A35*C35</f>
        <v>-7609.9361765565945</v>
      </c>
      <c r="F36" s="11">
        <f>E36/SUM(C30:C36)</f>
        <v>-0.14584165915992509</v>
      </c>
    </row>
    <row r="37" spans="1:6">
      <c r="A37" s="3">
        <f>A30*0.65</f>
        <v>4105.8289999999997</v>
      </c>
      <c r="B37" s="17">
        <f>(A37-A30)/A30</f>
        <v>-0.35000000000000003</v>
      </c>
      <c r="C37" s="18">
        <f t="shared" si="2"/>
        <v>10717.944050000007</v>
      </c>
      <c r="E37" s="10">
        <f>(A37-A30)/A30*C30+(A37-A31)/A31*C31+(A37-A32)/A32*C32+(A37-A33)/A33*C33+(A37-A34)/A34*C34+(A37-A35)/A35*C35+(A37-A36)/A36*C36</f>
        <v>-10793.472199659695</v>
      </c>
      <c r="F37" s="11">
        <f>E37/SUM(C30:C37)</f>
        <v>-0.17160446776732768</v>
      </c>
    </row>
    <row r="38" spans="1:6">
      <c r="A38" s="3">
        <f>A30*0.6</f>
        <v>3789.9959999999996</v>
      </c>
      <c r="B38" s="17">
        <f>(A38-A30)/A30</f>
        <v>-0.4</v>
      </c>
      <c r="C38" s="18">
        <f t="shared" si="2"/>
        <v>11789.73845500001</v>
      </c>
      <c r="E38" s="10">
        <f>(A38-A30)/A30*C30+(A38-A31)/A31*C31+(A38-A32)/A32*C32+(A38-A33)/A33*C33+(A38-A34)/A34*C34+(A38-A35)/A35*C35+(A38-A36)/A36*C36+(A38-A37)/A37*C37</f>
        <v>-14801.465457378183</v>
      </c>
      <c r="F38" s="11">
        <f>E38/SUM(C30:C38)</f>
        <v>-0.19817961734029138</v>
      </c>
    </row>
    <row r="39" spans="1:6">
      <c r="A39" s="3">
        <f>A30*0.55</f>
        <v>3474.163</v>
      </c>
      <c r="B39" s="17">
        <f>(A39-A30)/A30</f>
        <v>-0.45</v>
      </c>
      <c r="C39" s="18">
        <f t="shared" si="2"/>
        <v>12968.712300500012</v>
      </c>
      <c r="E39" s="10">
        <f>(A39-A30)/A30*C30+(A39-A31)/A31*C31+(A39-A32)/A32*C32+(A39-A33)/A33*C33+(A39-A34)/A34*C34+(A39-A35)/A35*C35+(A39-A36)/A36*C36+(A39-A37)/A37*C37+(A39-A38)/A38*C38</f>
        <v>-19791.936919680003</v>
      </c>
      <c r="F39" s="11">
        <f>E39/SUM(C30:C39)</f>
        <v>-0.22579143591183298</v>
      </c>
    </row>
    <row r="41" spans="1:6">
      <c r="C41" s="9">
        <f>SUM(C30:C39)</f>
        <v>87655.835305500063</v>
      </c>
      <c r="D41" s="8">
        <f>SUM(D30:D39)</f>
        <v>0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1"/>
  <sheetViews>
    <sheetView topLeftCell="A5" workbookViewId="0">
      <selection activeCell="C11" sqref="C11"/>
    </sheetView>
  </sheetViews>
  <sheetFormatPr defaultColWidth="8.94921875" defaultRowHeight="17.25"/>
  <cols>
    <col min="1" max="1" width="15.87890625" customWidth="1"/>
    <col min="2" max="2" width="21.20703125" customWidth="1"/>
    <col min="3" max="3" width="12.7890625" customWidth="1"/>
    <col min="4" max="4" width="16.19921875" customWidth="1"/>
    <col min="5" max="5" width="26.640625" customWidth="1"/>
    <col min="6" max="7" width="12.7890625" customWidth="1"/>
    <col min="8" max="8" width="13.640625" customWidth="1"/>
    <col min="9" max="9" width="10.8671875" customWidth="1"/>
    <col min="10" max="10" width="15.984375" style="1" customWidth="1"/>
    <col min="11" max="11" width="13.10546875" customWidth="1"/>
    <col min="12" max="20" width="10.8671875" customWidth="1"/>
    <col min="21" max="21" width="13" customWidth="1"/>
    <col min="22" max="22" width="10.8671875" customWidth="1"/>
    <col min="23" max="23" width="12.6796875" customWidth="1"/>
    <col min="24" max="24" width="17.4765625" customWidth="1"/>
  </cols>
  <sheetData>
    <row r="1" spans="1:23">
      <c r="A1" s="2"/>
      <c r="D1" s="2">
        <v>43940</v>
      </c>
    </row>
    <row r="2" spans="1:23">
      <c r="D2" s="15" t="s">
        <v>29</v>
      </c>
      <c r="J2" s="12"/>
      <c r="K2" s="5"/>
      <c r="L2" s="5"/>
      <c r="M2" s="5"/>
      <c r="N2" s="5"/>
      <c r="O2" s="5"/>
      <c r="P2" s="5"/>
      <c r="Q2" s="5"/>
      <c r="R2" s="5"/>
      <c r="S2" s="5"/>
      <c r="U2" s="14"/>
    </row>
    <row r="3" spans="1:23">
      <c r="D3" s="15" t="s">
        <v>30</v>
      </c>
      <c r="K3" s="3"/>
      <c r="L3" s="3"/>
      <c r="M3" s="3"/>
      <c r="N3" s="3"/>
      <c r="O3" s="3"/>
      <c r="P3" s="3"/>
      <c r="Q3" s="3"/>
      <c r="R3" s="3"/>
      <c r="S3" s="3"/>
    </row>
    <row r="5" spans="1:23">
      <c r="A5" s="3">
        <f t="shared" ref="A5:A12" si="0">A6*105%</f>
        <v>8961.2165607811239</v>
      </c>
      <c r="B5" s="4">
        <f>(A5-A13)/A13</f>
        <v>0.47745544378906302</v>
      </c>
      <c r="C5" s="5">
        <f t="shared" ref="C5:C12" si="1">C6*0.9</f>
        <v>107.61680250000002</v>
      </c>
      <c r="D5" s="5"/>
      <c r="E5" s="5"/>
      <c r="F5" s="5"/>
      <c r="G5" s="5"/>
      <c r="H5" s="5"/>
      <c r="I5" s="5"/>
      <c r="J5" s="1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3">
        <f t="shared" si="0"/>
        <v>8534.4919626486899</v>
      </c>
      <c r="B6" s="4">
        <f>(A6-A13)/A13</f>
        <v>0.40710042265625057</v>
      </c>
      <c r="C6" s="5">
        <f t="shared" si="1"/>
        <v>119.57422500000001</v>
      </c>
      <c r="D6" s="3"/>
      <c r="E6" s="3"/>
      <c r="F6" s="3"/>
      <c r="G6" s="3"/>
      <c r="H6" s="3"/>
      <c r="I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3">
        <f t="shared" si="0"/>
        <v>8128.0875834749422</v>
      </c>
      <c r="B7" s="4">
        <f>(A7-A13)/A13</f>
        <v>0.34009564062500047</v>
      </c>
      <c r="C7" s="5">
        <f t="shared" si="1"/>
        <v>132.86025000000001</v>
      </c>
      <c r="J7" s="13"/>
    </row>
    <row r="8" spans="1:23">
      <c r="A8" s="3">
        <f t="shared" si="0"/>
        <v>7741.0357937856588</v>
      </c>
      <c r="B8" s="4">
        <f>(A8-A13)/A13</f>
        <v>0.27628156250000035</v>
      </c>
      <c r="C8" s="5">
        <f t="shared" si="1"/>
        <v>147.6225</v>
      </c>
      <c r="H8" s="3"/>
    </row>
    <row r="9" spans="1:23">
      <c r="A9" s="3">
        <f t="shared" si="0"/>
        <v>7372.4150417006267</v>
      </c>
      <c r="B9" s="4">
        <f>(A9-A13)/A13</f>
        <v>0.21550625000000023</v>
      </c>
      <c r="C9" s="5">
        <f t="shared" si="1"/>
        <v>164.02500000000001</v>
      </c>
      <c r="H9" s="3"/>
    </row>
    <row r="10" spans="1:23">
      <c r="A10" s="3">
        <f t="shared" si="0"/>
        <v>7021.3476587625009</v>
      </c>
      <c r="B10" s="4">
        <f>(A10-A13)/A13</f>
        <v>0.1576250000000001</v>
      </c>
      <c r="C10" s="5">
        <f t="shared" si="1"/>
        <v>182.25</v>
      </c>
      <c r="H10" s="3"/>
    </row>
    <row r="11" spans="1:23">
      <c r="A11" s="3">
        <f t="shared" si="0"/>
        <v>6686.9977702500009</v>
      </c>
      <c r="B11" s="4">
        <f>(A11-A13)/A13</f>
        <v>0.1025000000000001</v>
      </c>
      <c r="C11" s="5">
        <f t="shared" si="1"/>
        <v>202.5</v>
      </c>
      <c r="H11" s="3"/>
    </row>
    <row r="12" spans="1:23">
      <c r="A12" s="3">
        <f t="shared" si="0"/>
        <v>6368.5693050000009</v>
      </c>
      <c r="B12" s="4">
        <f>(A12-A13)/A13</f>
        <v>5.00000000000001E-2</v>
      </c>
      <c r="C12" s="5">
        <f t="shared" si="1"/>
        <v>225</v>
      </c>
      <c r="D12" s="5"/>
      <c r="E12" s="5"/>
      <c r="F12" s="5"/>
      <c r="G12" s="5"/>
      <c r="H12" s="5"/>
      <c r="I12" s="5"/>
      <c r="T12" s="5"/>
      <c r="U12" s="5"/>
      <c r="V12" s="5"/>
      <c r="W12" s="5"/>
    </row>
    <row r="13" spans="1:23">
      <c r="A13" s="21">
        <v>6065.3041000000003</v>
      </c>
      <c r="B13">
        <f>(A13-A13)/A13</f>
        <v>0</v>
      </c>
      <c r="C13" s="7">
        <v>250</v>
      </c>
      <c r="D13" s="3"/>
      <c r="E13" s="3"/>
      <c r="F13" s="3"/>
      <c r="G13" s="3"/>
      <c r="H13" s="3"/>
      <c r="I13" s="3"/>
      <c r="T13" s="3"/>
      <c r="U13" s="3"/>
      <c r="V13" s="3"/>
      <c r="W13" s="3"/>
    </row>
    <row r="14" spans="1:23">
      <c r="A14" s="3">
        <f>A13*0.95</f>
        <v>5762.0388949999997</v>
      </c>
      <c r="B14" s="4">
        <f>(A14-A13)/A13</f>
        <v>-5.00000000000001E-2</v>
      </c>
      <c r="C14" s="5">
        <f>C13*1.1</f>
        <v>275</v>
      </c>
      <c r="J14" s="13"/>
    </row>
    <row r="15" spans="1:23">
      <c r="A15" s="3">
        <f>A13*0.9</f>
        <v>5458.77369</v>
      </c>
      <c r="B15" s="4">
        <f>(A15-A13)/A13</f>
        <v>-0.10000000000000005</v>
      </c>
      <c r="C15" s="5">
        <f>C13*1.2</f>
        <v>300</v>
      </c>
      <c r="H15" s="3"/>
    </row>
    <row r="16" spans="1:23">
      <c r="A16" s="3">
        <f>A13*0.85</f>
        <v>5155.5084850000003</v>
      </c>
      <c r="B16" s="4">
        <f>(A16-A13)/A13</f>
        <v>-0.15</v>
      </c>
      <c r="C16" s="5">
        <f>C13*1.3</f>
        <v>325</v>
      </c>
      <c r="H16" s="3"/>
    </row>
    <row r="17" spans="1:8">
      <c r="A17" s="3">
        <f>A13*0.8</f>
        <v>4852.2432800000006</v>
      </c>
      <c r="B17" s="4">
        <f>(A17-A13)/A13</f>
        <v>-0.19999999999999993</v>
      </c>
      <c r="C17" s="5">
        <f>C13*1.4</f>
        <v>350</v>
      </c>
      <c r="H17" s="3"/>
    </row>
    <row r="18" spans="1:8">
      <c r="A18" s="3">
        <f>A13*0.75</f>
        <v>4548.978075</v>
      </c>
      <c r="B18" s="4">
        <f>(A18-A13)/A13</f>
        <v>-0.25000000000000006</v>
      </c>
      <c r="C18" s="5">
        <f>C13*1.5</f>
        <v>375</v>
      </c>
      <c r="H18" s="3"/>
    </row>
    <row r="19" spans="1:8">
      <c r="A19" s="3">
        <f>A13*0.7</f>
        <v>4245.7128700000003</v>
      </c>
      <c r="B19" s="4">
        <f>(A19-A13)/A13</f>
        <v>-0.3</v>
      </c>
      <c r="C19" s="5">
        <f>C13*1.6</f>
        <v>400</v>
      </c>
      <c r="H19" s="3"/>
    </row>
    <row r="20" spans="1:8">
      <c r="A20" s="3">
        <f>A13*0.65</f>
        <v>3942.4476650000001</v>
      </c>
      <c r="B20" s="4">
        <f>(A20-A13)/A13</f>
        <v>-0.35000000000000003</v>
      </c>
      <c r="C20" s="5">
        <f>C13*1.7</f>
        <v>425</v>
      </c>
    </row>
    <row r="21" spans="1:8">
      <c r="A21" s="3">
        <f>A13*0.6</f>
        <v>3639.18246</v>
      </c>
      <c r="B21" s="4">
        <f>(A21-A13)/A13</f>
        <v>-0.4</v>
      </c>
      <c r="C21" s="5">
        <f>C13*1.8</f>
        <v>450</v>
      </c>
    </row>
    <row r="22" spans="1:8">
      <c r="A22" s="3">
        <f>A13*0.55</f>
        <v>3335.9172550000003</v>
      </c>
      <c r="B22" s="4">
        <f>(A22-A13)/A13</f>
        <v>-0.44999999999999996</v>
      </c>
      <c r="C22" s="5">
        <f>C13*1.9</f>
        <v>475</v>
      </c>
    </row>
    <row r="23" spans="1:8">
      <c r="A23" s="3">
        <f>A13*0.5</f>
        <v>3032.6520500000001</v>
      </c>
      <c r="B23" s="4">
        <f>(A23-A13)/A13</f>
        <v>-0.5</v>
      </c>
      <c r="C23" s="5">
        <f>C13*2</f>
        <v>500</v>
      </c>
    </row>
    <row r="24" spans="1:8">
      <c r="A24" s="3">
        <f>A13*0.45</f>
        <v>2729.386845</v>
      </c>
      <c r="B24" s="4">
        <f>(A24-A13)/A13</f>
        <v>-0.55000000000000004</v>
      </c>
      <c r="C24" s="5">
        <f>C13*2.1</f>
        <v>525</v>
      </c>
    </row>
    <row r="25" spans="1:8">
      <c r="A25" s="3">
        <f>A13*0.4</f>
        <v>2426.1216400000003</v>
      </c>
      <c r="B25" s="4">
        <f>(A25-A13)/A13</f>
        <v>-0.6</v>
      </c>
      <c r="C25" s="5">
        <f>C13*2.2</f>
        <v>550</v>
      </c>
    </row>
    <row r="26" spans="1:8">
      <c r="A26" s="3">
        <f>A13*0.35</f>
        <v>2122.8564350000001</v>
      </c>
      <c r="B26" s="4">
        <f>(A26-A13)/A13</f>
        <v>-0.65</v>
      </c>
      <c r="C26" s="5">
        <f>C13*2.3</f>
        <v>575</v>
      </c>
    </row>
    <row r="30" spans="1:8">
      <c r="A30" s="21">
        <v>6065.3041000000003</v>
      </c>
      <c r="B30">
        <f>(A30-A30)/A30</f>
        <v>0</v>
      </c>
      <c r="C30" s="7">
        <v>4089.7624000000001</v>
      </c>
      <c r="D30" s="8">
        <f>C30</f>
        <v>4089.7624000000001</v>
      </c>
      <c r="E30" s="10">
        <v>0</v>
      </c>
      <c r="F30" s="11">
        <v>0</v>
      </c>
    </row>
    <row r="31" spans="1:8">
      <c r="A31" s="3">
        <f>A30*0.95</f>
        <v>5762.0388949999997</v>
      </c>
      <c r="B31" s="4">
        <f>(A31-A30)/A30</f>
        <v>-5.00000000000001E-2</v>
      </c>
      <c r="C31" s="5">
        <f>C30*1.1</f>
        <v>4498.7386400000005</v>
      </c>
      <c r="E31" s="10">
        <f>(A31-A30)/A30*C30</f>
        <v>-204.48812000000041</v>
      </c>
      <c r="F31" s="11">
        <f>E31/SUM(C30:C31)</f>
        <v>-2.3809523809523853E-2</v>
      </c>
    </row>
    <row r="32" spans="1:8">
      <c r="A32" s="3">
        <f>A30*0.9</f>
        <v>5458.77369</v>
      </c>
      <c r="B32" s="4">
        <f>(A32-A30)/A30</f>
        <v>-0.10000000000000005</v>
      </c>
      <c r="C32" s="5">
        <f>C30*1.2</f>
        <v>4907.7148799999995</v>
      </c>
      <c r="E32" s="10">
        <f>(A32-A30)/A30*C30+(A32-A31)/A31*C31</f>
        <v>-645.75195789473685</v>
      </c>
      <c r="F32" s="11">
        <f>E32/SUM(C30:C32)</f>
        <v>-4.784688995215311E-2</v>
      </c>
    </row>
    <row r="33" spans="1:6">
      <c r="A33" s="3">
        <f>A30*0.85</f>
        <v>5155.5084850000003</v>
      </c>
      <c r="B33" s="4">
        <f>(A33-A30)/A30</f>
        <v>-0.15</v>
      </c>
      <c r="C33" s="5">
        <f>C30*1.3</f>
        <v>5316.6911200000004</v>
      </c>
      <c r="E33" s="10">
        <f>(A33-A30)/A30*C30+(A33-A31)/A31*C31+(A33-A32)/A32*C32</f>
        <v>-1359.6666224561395</v>
      </c>
      <c r="F33" s="11">
        <f>E33/SUM(C30:C33)</f>
        <v>-7.2273073989321077E-2</v>
      </c>
    </row>
    <row r="34" spans="1:6">
      <c r="A34" s="3">
        <f>A30*0.8</f>
        <v>4852.2432800000006</v>
      </c>
      <c r="B34" s="4">
        <f>(A34-A30)/A30</f>
        <v>-0.19999999999999993</v>
      </c>
      <c r="C34" s="5">
        <f>C30*1.4</f>
        <v>5725.6673599999995</v>
      </c>
      <c r="E34" s="10">
        <f>(A34-A30)/A30*C30+(A34-A31)/A31*C31+(A34-A32)/A32*C32+(A34-A33)/A33*C33</f>
        <v>-2386.32782348813</v>
      </c>
      <c r="F34" s="11">
        <f>E34/SUM(C30:C34)</f>
        <v>-9.7248022015823776E-2</v>
      </c>
    </row>
    <row r="35" spans="1:6">
      <c r="A35" s="3">
        <f>A30*0.75</f>
        <v>4548.978075</v>
      </c>
      <c r="B35" s="4">
        <f>(A35-A30)/A30</f>
        <v>-0.25000000000000006</v>
      </c>
      <c r="C35" s="5">
        <f>C30*1.5</f>
        <v>6134.6436000000003</v>
      </c>
      <c r="E35" s="10">
        <f>(A35-A30)/A30*C30+(A35-A31)/A31*C31+(A35-A32)/A32*C32+(A35-A33)/A33*C33+(A35-A34)/A34*C34</f>
        <v>-3770.8432345201245</v>
      </c>
      <c r="F35" s="11">
        <f>E35/SUM(C30:C35)</f>
        <v>-0.12293601651186792</v>
      </c>
    </row>
    <row r="36" spans="1:6">
      <c r="A36" s="3">
        <f>A30*0.7</f>
        <v>4245.7128700000003</v>
      </c>
      <c r="B36" s="17">
        <f>(A36-A30)/A30</f>
        <v>-0.3</v>
      </c>
      <c r="C36" s="5">
        <f>C30*1.6</f>
        <v>6543.6198400000003</v>
      </c>
      <c r="E36" s="10">
        <f>(A36-A30)/A30*C30+(A36-A31)/A31*C31+(A36-A32)/A32*C32+(A36-A33)/A33*C33+(A36-A34)/A34*C34+(A36-A35)/A35*C35</f>
        <v>-5564.3348855521144</v>
      </c>
      <c r="F36" s="11">
        <f>E36/SUM(C30:C36)</f>
        <v>-0.14951122149264562</v>
      </c>
    </row>
    <row r="37" spans="1:6">
      <c r="A37" s="3">
        <f>A30*0.65</f>
        <v>3942.4476650000001</v>
      </c>
      <c r="B37" s="17">
        <f>(A37-A30)/A30</f>
        <v>-0.35000000000000003</v>
      </c>
      <c r="C37" s="5">
        <f>C30*1.7</f>
        <v>6952.5960800000003</v>
      </c>
      <c r="E37" s="10">
        <f>(A37-A30)/A30*C30+(A37-A31)/A31*C31+(A37-A32)/A32*C32+(A37-A33)/A33*C33+(A37-A34)/A34*C34+(A37-A35)/A35*C35+(A37-A36)/A36*C36</f>
        <v>-7825.2279537269651</v>
      </c>
      <c r="F37" s="11">
        <f>E37/SUM(C30:C37)</f>
        <v>-0.1771638723715607</v>
      </c>
    </row>
    <row r="38" spans="1:6">
      <c r="A38" s="3">
        <f>A30*0.6</f>
        <v>3639.18246</v>
      </c>
      <c r="B38" s="17">
        <f>(A38-A30)/A30</f>
        <v>-0.4</v>
      </c>
      <c r="C38" s="5">
        <f>C30*1.8</f>
        <v>7361.5723200000002</v>
      </c>
      <c r="E38" s="10">
        <f>(A38-A30)/A30*C30+(A38-A31)/A31*C31+(A38-A32)/A32*C32+(A38-A33)/A33*C33+(A38-A34)/A34*C34+(A38-A35)/A35*C35+(A38-A36)/A36*C36+(A38-A37)/A37*C37</f>
        <v>-10620.936104978739</v>
      </c>
      <c r="F38" s="11">
        <f>E38/SUM(C30:C38)</f>
        <v>-0.20610767923903708</v>
      </c>
    </row>
    <row r="39" spans="1:6">
      <c r="A39" s="3">
        <f>A30*0.55</f>
        <v>3335.9172550000003</v>
      </c>
      <c r="B39" s="17">
        <f>(A39-A30)/A30</f>
        <v>-0.44999999999999996</v>
      </c>
      <c r="C39" s="5">
        <f>C30*1.9</f>
        <v>7770.5485600000002</v>
      </c>
      <c r="E39" s="10">
        <f>(A39-A30)/A30*C30+(A39-A31)/A31*C31+(A39-A32)/A32*C32+(A39-A33)/A33*C33+(A39-A34)/A34*C34+(A39-A35)/A35*C35+(A39-A36)/A36*C36+(A39-A37)/A37*C37+(A39-A38)/A38*C38</f>
        <v>-14030.108616230507</v>
      </c>
      <c r="F39" s="11">
        <f>E39/SUM(C30:C39)</f>
        <v>-0.23658922035937086</v>
      </c>
    </row>
    <row r="40" spans="1:6">
      <c r="E40" s="20"/>
      <c r="F40" s="22"/>
    </row>
    <row r="41" spans="1:6">
      <c r="C41" s="9">
        <f>SUM(C30:C39)</f>
        <v>59301.554800000005</v>
      </c>
      <c r="D41" s="8">
        <f>SUM(D30:D39)</f>
        <v>4089.7624000000001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策略</vt:lpstr>
      <vt:lpstr>300价值</vt:lpstr>
      <vt:lpstr>沪深300</vt:lpstr>
      <vt:lpstr>基本面50</vt:lpstr>
      <vt:lpstr>50AH</vt:lpstr>
      <vt:lpstr>上证50</vt:lpstr>
      <vt:lpstr>中证500</vt:lpstr>
      <vt:lpstr>中小板</vt:lpstr>
      <vt:lpstr>银行</vt:lpstr>
      <vt:lpstr>证券</vt:lpstr>
      <vt:lpstr>军工</vt:lpstr>
      <vt:lpstr>地产等权</vt:lpstr>
      <vt:lpstr>基建</vt:lpstr>
      <vt:lpstr>养老</vt:lpstr>
      <vt:lpstr>中证红利</vt:lpstr>
      <vt:lpstr>恒生指数</vt:lpstr>
      <vt:lpstr>中证保险</vt:lpstr>
      <vt:lpstr>医药50</vt:lpstr>
      <vt:lpstr>消费50</vt:lpstr>
      <vt:lpstr>可选</vt:lpstr>
      <vt:lpstr>中概互联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wujingchao</dc:creator>
  <cp:lastModifiedBy>Microsoft Office User</cp:lastModifiedBy>
  <dcterms:created xsi:type="dcterms:W3CDTF">2020-04-25T20:58:00Z</dcterms:created>
  <dcterms:modified xsi:type="dcterms:W3CDTF">2020-11-25T15:03:18Z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