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0.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1.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2.xml" ContentType="application/vnd.openxmlformats-officedocument.spreadsheetml.comments+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0.xml" ContentType="application/vnd.openxmlformats-officedocument.drawing+xml"/>
  <Override PartName="/xl/charts/chart4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1495" windowHeight="10350" tabRatio="879" firstSheet="2" activeTab="9"/>
  </bookViews>
  <sheets>
    <sheet name="CB_DATA_" sheetId="1" state="veryHidden" r:id="rId1"/>
    <sheet name="报告封面" sheetId="2" r:id="rId2"/>
    <sheet name="目录" sheetId="3" r:id="rId3"/>
    <sheet name="填写说明" sheetId="4" r:id="rId4"/>
    <sheet name="项目属性" sheetId="5" r:id="rId5"/>
    <sheet name="项目度量分析计划" sheetId="6" r:id="rId6"/>
    <sheet name="预测-结果" sheetId="8" r:id="rId7"/>
    <sheet name="预测-指导" sheetId="9" r:id="rId8"/>
    <sheet name="总模型" sheetId="21" r:id="rId9"/>
    <sheet name="迭代模型" sheetId="22" r:id="rId10"/>
    <sheet name="需求" sheetId="10" r:id="rId11"/>
    <sheet name="工作量分布" sheetId="11" r:id="rId12"/>
    <sheet name="规模" sheetId="12" r:id="rId13"/>
    <sheet name="项目进度" sheetId="13" r:id="rId14"/>
    <sheet name="过程产出缺陷度量" sheetId="14" r:id="rId15"/>
    <sheet name="测试及验收缺陷度量" sheetId="15" r:id="rId16"/>
    <sheet name="人员统计" sheetId="16" r:id="rId17"/>
    <sheet name="人员基本信息" sheetId="20" r:id="rId18"/>
    <sheet name="根因分析" sheetId="17" r:id="rId19"/>
    <sheet name="模型数据检查" sheetId="18" r:id="rId20"/>
    <sheet name="附录-节假日" sheetId="19"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a" localSheetId="9">#REF!</definedName>
    <definedName name="\a" localSheetId="8">#REF!</definedName>
    <definedName name="\a">#REF!</definedName>
    <definedName name="\c" localSheetId="9">#REF!</definedName>
    <definedName name="\c" localSheetId="8">#REF!</definedName>
    <definedName name="\c">#REF!</definedName>
    <definedName name="\d" localSheetId="9">#REF!</definedName>
    <definedName name="\d" localSheetId="8">#REF!</definedName>
    <definedName name="\d">#REF!</definedName>
    <definedName name="\e" localSheetId="9">#REF!</definedName>
    <definedName name="\e" localSheetId="8">#REF!</definedName>
    <definedName name="\e">#REF!</definedName>
    <definedName name="\p" localSheetId="9">#REF!</definedName>
    <definedName name="\p" localSheetId="8">#REF!</definedName>
    <definedName name="\p">#REF!</definedName>
    <definedName name="\s" localSheetId="9">#REF!</definedName>
    <definedName name="\s" localSheetId="8">#REF!</definedName>
    <definedName name="\s">#REF!</definedName>
    <definedName name="\w" localSheetId="9">#REF!</definedName>
    <definedName name="\w" localSheetId="8">#REF!</definedName>
    <definedName name="\w">#REF!</definedName>
    <definedName name="_Dist_Bin" localSheetId="9" hidden="1">#REF!</definedName>
    <definedName name="_Dist_Bin" localSheetId="8" hidden="1">#REF!</definedName>
    <definedName name="_Dist_Bin" hidden="1">#REF!</definedName>
    <definedName name="_Dist_Values" localSheetId="9" hidden="1">#REF!</definedName>
    <definedName name="_Dist_Values" localSheetId="8" hidden="1">#REF!</definedName>
    <definedName name="_Dist_Values" hidden="1">#REF!</definedName>
    <definedName name="_Fill" localSheetId="9" hidden="1">#REF!</definedName>
    <definedName name="_Fill" localSheetId="8" hidden="1">#REF!</definedName>
    <definedName name="_Fill" hidden="1">#REF!</definedName>
    <definedName name="_Key1" localSheetId="9" hidden="1">#REF!</definedName>
    <definedName name="_Key1" localSheetId="8" hidden="1">#REF!</definedName>
    <definedName name="_Key1" hidden="1">#REF!</definedName>
    <definedName name="_Order1" hidden="1">255</definedName>
    <definedName name="_Sort" localSheetId="9" hidden="1">#REF!</definedName>
    <definedName name="_Sort" localSheetId="8" hidden="1">#REF!</definedName>
    <definedName name="_Sort" hidden="1">#REF!</definedName>
    <definedName name="_VER1" localSheetId="9">'[1]封面 '!#REF!</definedName>
    <definedName name="_VER1" localSheetId="8">'[1]封面 '!#REF!</definedName>
    <definedName name="_VER1">'[1]封面 '!#REF!</definedName>
    <definedName name="A" localSheetId="9">#REF!</definedName>
    <definedName name="A" localSheetId="8">#REF!</definedName>
    <definedName name="A">#REF!</definedName>
    <definedName name="AA" localSheetId="9">#REF!</definedName>
    <definedName name="AA" localSheetId="8">#REF!</definedName>
    <definedName name="AA">#REF!</definedName>
    <definedName name="AAA" localSheetId="9">#REF!</definedName>
    <definedName name="AAA" localSheetId="8">#REF!</definedName>
    <definedName name="AAA">#REF!</definedName>
    <definedName name="AAAA" localSheetId="9">迭代模型!AAAA</definedName>
    <definedName name="AAAA" localSheetId="8">总模型!AAAA</definedName>
    <definedName name="AAAA">AAAA</definedName>
    <definedName name="AB" localSheetId="9">#REF!</definedName>
    <definedName name="AB" localSheetId="8">#REF!</definedName>
    <definedName name="AB">#REF!</definedName>
    <definedName name="Access_Button" hidden="1">"BugTBLU0_LMS11_List"</definedName>
    <definedName name="AccessDatabase" hidden="1">"B:\Users\Docomo\バグ管理\BugTBLU0.mdb"</definedName>
    <definedName name="ActEffort">#REF!</definedName>
    <definedName name="Action">[2]基础配置表!$A$2:$A$53</definedName>
    <definedName name="Activity">[2]ODC配置表!$A$2:$A$12</definedName>
    <definedName name="Age">[2]ODC配置表!$H$2:$H$6</definedName>
    <definedName name="Backend" localSheetId="9">#REF!</definedName>
    <definedName name="Backend" localSheetId="8">#REF!</definedName>
    <definedName name="Backend">#REF!</definedName>
    <definedName name="BackendP" localSheetId="9">#REF!</definedName>
    <definedName name="BackendP" localSheetId="8">#REF!</definedName>
    <definedName name="BackendP">#REF!</definedName>
    <definedName name="BBB" localSheetId="9">#REF!</definedName>
    <definedName name="BBB" localSheetId="8">#REF!</definedName>
    <definedName name="BBB">#REF!</definedName>
    <definedName name="BugTBLU0_LMS11_List" localSheetId="9">#REF!</definedName>
    <definedName name="BugTBLU0_LMS11_List" localSheetId="8">#REF!</definedName>
    <definedName name="BugTBLU0_LMS11_List">#REF!</definedName>
    <definedName name="CB_03f504e7c7724c379d5bff130f919220" localSheetId="9" hidden="1">迭代模型!$C$28</definedName>
    <definedName name="CB_066f09643cc24a419605ecf196688385" localSheetId="8" hidden="1">总模型!$X$34</definedName>
    <definedName name="CB_07d25e9b04e34226b8d2b807d1a4f608" localSheetId="8" hidden="1">总模型!$C$47</definedName>
    <definedName name="CB_1055419c52e747d1bb06ab8a050b4c93" localSheetId="0" hidden="1">#N/A</definedName>
    <definedName name="CB_126ba19c8f0f47aaab42926c6627bf57" localSheetId="9" hidden="1">迭代模型!$G$42</definedName>
    <definedName name="CB_13a87ddbf9bc45af9984b48de5560067" localSheetId="9" hidden="1">迭代模型!$M$29</definedName>
    <definedName name="CB_1713c8f4487c444794e4d03ca5c29a43" localSheetId="9" hidden="1">迭代模型!$Z$26</definedName>
    <definedName name="CB_1a54e055cce04566941af19111c7b417" localSheetId="9" hidden="1">迭代模型!$M$28</definedName>
    <definedName name="CB_2492e6996dc4454b8289d41d196d8f3d" localSheetId="9" hidden="1">迭代模型!$G$34</definedName>
    <definedName name="CB_27533f828bd94248b76d506cf93ef668" localSheetId="0" hidden="1">#N/A</definedName>
    <definedName name="CB_28a2e8a85a3d43dfa3ed0c0e27f3b072" localSheetId="9" hidden="1">迭代模型!$X$26</definedName>
    <definedName name="CB_28a85be4fd2c4fae8bd75a2f1033717b" localSheetId="8" hidden="1">总模型!$E$47</definedName>
    <definedName name="CB_294888a44f5440cdab6f00a76a0ac139" localSheetId="8" hidden="1">总模型!$G$38</definedName>
    <definedName name="CB_2da235539c5f40a7ab81cfddf982082f" localSheetId="8" hidden="1">总模型!$I$38</definedName>
    <definedName name="CB_32f28093af5b47cca2d028e46f78fefd" localSheetId="0" hidden="1">#N/A</definedName>
    <definedName name="CB_340b0bc6d7514eb89a5666603b86220d" localSheetId="9" hidden="1">迭代模型!$C$34</definedName>
    <definedName name="CB_3c30260e76e44c92a6006c33526dc894" localSheetId="9" hidden="1">迭代模型!$I$38</definedName>
    <definedName name="CB_43e4e2bb47be4700be92fc6196796980" localSheetId="9" hidden="1">迭代模型!$I$40</definedName>
    <definedName name="CB_480a3800b99b4645a0287d07008626b4" localSheetId="9" hidden="1">迭代模型!$C$35</definedName>
    <definedName name="CB_48ebec21ed8846fda73e484a7d563a8d" localSheetId="8" hidden="1">总模型!$Y$34</definedName>
    <definedName name="CB_4a93ccdefa894b8ab94089fe4fd57995" localSheetId="9" hidden="1">迭代模型!$C$37</definedName>
    <definedName name="CB_4b88e32533114c799e9d7716ce057f93" localSheetId="8" hidden="1">总模型!$G$47</definedName>
    <definedName name="CB_4d5292b0e9a34193823fec6fa712c6b0" localSheetId="9" hidden="1">迭代模型!$G$38</definedName>
    <definedName name="CB_4e76327ed06a4d07967ee2abc1decf00" localSheetId="9" hidden="1">迭代模型!$C$27</definedName>
    <definedName name="CB_528016d756944b96aa99947e0e2796cb" localSheetId="9" hidden="1">迭代模型!$G$28</definedName>
    <definedName name="CB_5475d27287644d5c9945cf523d68fc9d" localSheetId="8" hidden="1">总模型!$Z$34</definedName>
    <definedName name="CB_5ab2e471552f46a5897b13f291757d99" localSheetId="8" hidden="1">总模型!$I$41</definedName>
    <definedName name="CB_5b9940299f2f468694a296aa8985ecea" localSheetId="8" hidden="1">总模型!$E$41</definedName>
    <definedName name="CB_5cd0906bd3f049e39b1f775fb757d1f7" localSheetId="8" hidden="1">总模型!$C$38</definedName>
    <definedName name="CB_5da6c4b5445c40a180951411655830fe" localSheetId="9" hidden="1">迭代模型!$I$44</definedName>
    <definedName name="CB_5f481313a0f648a492c16686206406a7" localSheetId="9" hidden="1">迭代模型!$G$26</definedName>
    <definedName name="CB_5f980e4420a7480891b3ff422a01bc05" localSheetId="8" hidden="1">总模型!$I$45</definedName>
    <definedName name="CB_615ffed7c45140cba8c2593f0797149f" localSheetId="8" hidden="1">总模型!$C$41</definedName>
    <definedName name="CB_63d30cad23a14ad1abcdc29e9381d1b7" localSheetId="9" hidden="1">迭代模型!$G$37</definedName>
    <definedName name="CB_6647ded74595416f8ebf3fa9fc1226c7" localSheetId="9" hidden="1">迭代模型!$I$43</definedName>
    <definedName name="CB_6d635ad374f2431980defa80779db86c" localSheetId="8" hidden="1">总模型!$Z$35</definedName>
    <definedName name="CB_7228748addea4479bdce8a5a820e462b" localSheetId="9" hidden="1">迭代模型!$I$42</definedName>
    <definedName name="CB_75d82e8c0e1646f3b364e104aa5dc8f0" localSheetId="9" hidden="1">迭代模型!$G$32</definedName>
    <definedName name="CB_85d187d58437408fae43150785c65a7a" localSheetId="9" hidden="1">迭代模型!$G$27</definedName>
    <definedName name="CB_8d8937e91a4e46ee9f6438abaff9c44f" localSheetId="9" hidden="1">迭代模型!$G$31</definedName>
    <definedName name="CB_93bc1bacca62434d882bc34e029c9880" localSheetId="8" hidden="1">总模型!$E$38</definedName>
    <definedName name="CB_953db35f0aa24151b9fbf691cd50a0d3" localSheetId="9" hidden="1">迭代模型!$E$37</definedName>
    <definedName name="CB_955008308c83451eb90fd16655927f81" localSheetId="8" hidden="1">总模型!$G$44</definedName>
    <definedName name="CB_9603d88963b340189a25f9a410f1dd85" localSheetId="9" hidden="1">迭代模型!$I$34</definedName>
    <definedName name="CB_993b0be0cd6d44708a2c8b6dc242e14f" localSheetId="9" hidden="1">迭代模型!$G$35</definedName>
    <definedName name="CB_9a8913d4b59646538e8c4953c027b861" localSheetId="9" hidden="1">迭代模型!$C$38</definedName>
    <definedName name="CB_a448254d6e8740c89dd4ed7551415e01" localSheetId="9" hidden="1">迭代模型!$Y$26</definedName>
    <definedName name="CB_a4489031f1974b94bb18b9d5131d697e" localSheetId="9" hidden="1">迭代模型!$E$28</definedName>
    <definedName name="CB_a9be9c3f67924d6695b86a01d88f6b07" localSheetId="8" hidden="1">总模型!$C$33</definedName>
    <definedName name="CB_b118e5c7664f48769394311a93b24638" localSheetId="8" hidden="1">总模型!$G$33</definedName>
    <definedName name="CB_b1f51e08d5ee49a89b0f2fb714c97609" localSheetId="9" hidden="1">迭代模型!$M$30</definedName>
    <definedName name="CB_ba58c65ef2254ffcb259c0ef4403b362" localSheetId="9" hidden="1">迭代模型!$C$26</definedName>
    <definedName name="CB_Block_00000000000000000000000000000000" localSheetId="0" hidden="1">"'7.0.0.0"</definedName>
    <definedName name="CB_Block_00000000000000000000000000000000" localSheetId="9" hidden="1">"'7.0.0.0"</definedName>
    <definedName name="CB_Block_00000000000000000000000000000000" localSheetId="8" hidden="1">"'7.0.0.0"</definedName>
    <definedName name="CB_Block_00000000000000000000000000000001" localSheetId="0" hidden="1">"'636781727550535211"</definedName>
    <definedName name="CB_Block_00000000000000000000000000000001" localSheetId="9" hidden="1">"'636781727550505208"</definedName>
    <definedName name="CB_Block_00000000000000000000000000000001" localSheetId="8" hidden="1">"'636781727549965154"</definedName>
    <definedName name="CB_Block_00000000000000000000000000000003" localSheetId="0" hidden="1">"'11.1.4100.0"</definedName>
    <definedName name="CB_Block_00000000000000000000000000000003" localSheetId="9" hidden="1">"'11.1.4100.0"</definedName>
    <definedName name="CB_Block_00000000000000000000000000000003" localSheetId="8" hidden="1">"'11.1.4100.0"</definedName>
    <definedName name="CB_BlockExt_00000000000000000000000000000003" localSheetId="0" hidden="1">"'11.1.2.4.000"</definedName>
    <definedName name="CB_BlockExt_00000000000000000000000000000003" localSheetId="9" hidden="1">"'11.1.2.4.000"</definedName>
    <definedName name="CB_BlockExt_00000000000000000000000000000003" localSheetId="8" hidden="1">"'11.1.2.4.000"</definedName>
    <definedName name="CB_c964a33fe5024320b084032b8d89eb7b" localSheetId="9" hidden="1">迭代模型!$W$26</definedName>
    <definedName name="CB_cc4748c5fe8e46b2a5a3917f086051e2" localSheetId="8" hidden="1">总模型!$I$44</definedName>
    <definedName name="CB_ce3f056fa0f24fe3a71b84f2fe5b671a" localSheetId="9" hidden="1">迭代模型!$I$39</definedName>
    <definedName name="CB_d3aba413a79d404ab284f245064fa5cc" localSheetId="8" hidden="1">总模型!$E$44</definedName>
    <definedName name="CB_d43c9e3aaaf241bc9c5ed6463c0fda61" localSheetId="9" hidden="1">迭代模型!$E$27</definedName>
    <definedName name="CB_d5d329a712df486db3b8cefc34f52a68" localSheetId="8" hidden="1">总模型!$I$42</definedName>
    <definedName name="CB_d811c843d6ce4709bbef75539a5d970e" localSheetId="9" hidden="1">迭代模型!$Z$28</definedName>
    <definedName name="CB_d92ce9ce19e444ea8697c2f2104c97ea" localSheetId="9" hidden="1">迭代模型!$G$30</definedName>
    <definedName name="CB_df88c80c79f84f3f9b348a8344c47858" localSheetId="0" hidden="1">#N/A</definedName>
    <definedName name="CB_e27718bf663f4db4b0e8caf7aee72d77" localSheetId="8" hidden="1">总模型!$I$39</definedName>
    <definedName name="CB_e4e1eb2a26ff42e59d8ecbc761237284" localSheetId="9" hidden="1">迭代模型!$M$27</definedName>
    <definedName name="CB_ea76969bdbac462f96ea67dd6deca711" localSheetId="9" hidden="1">迭代模型!$I$37</definedName>
    <definedName name="CB_edc5dbc61bdb4207820a25e29d0ba243" localSheetId="9" hidden="1">迭代模型!$E$26</definedName>
    <definedName name="CB_ef03deff93b44fcf870b05ba9e25f6d6" localSheetId="8" hidden="1">总模型!$W$34</definedName>
    <definedName name="CB_f6976b201c604e2290553c1fabc11292" localSheetId="9" hidden="1">迭代模型!$E$38</definedName>
    <definedName name="CB_f77f1326a5b740c48b68857543f45e02" localSheetId="8" hidden="1">总模型!$E$33</definedName>
    <definedName name="CB_f7d85acae6fc4280b26e85f966df3b0b" localSheetId="8" hidden="1">总模型!$G$41</definedName>
    <definedName name="CB_fd981e1bd4934171b3f5cab9add55a9c" localSheetId="8" hidden="1">总模型!$C$44</definedName>
    <definedName name="CB_fe7cc187cf0f4760a9829b2d5b7b792d" localSheetId="9" hidden="1">迭代模型!$I$45</definedName>
    <definedName name="CBCR_0f5b33cf9f674e6796097102681239cd" localSheetId="8" hidden="1">总模型!$G$33</definedName>
    <definedName name="CBCR_11b093e4d6d145cd863c995c8e5c5096" localSheetId="0" hidden="1">CB_DATA_!$A$10007</definedName>
    <definedName name="CBCR_12ebb4ddaaa54fd799d9463b5295223a" localSheetId="9" hidden="1">迭代模型!$F$38</definedName>
    <definedName name="CBCR_1334044442ac479eb45daf1d406205f6" localSheetId="8" hidden="1">总模型!$F$47</definedName>
    <definedName name="CBCR_1460305362264a6e97acf20650a25909" localSheetId="9" hidden="1">迭代模型!$H$26</definedName>
    <definedName name="CBCR_16c1ae98eacb43d89c594be218c6f9c9" localSheetId="8" hidden="1">总模型!$H$47</definedName>
    <definedName name="CBCR_19ca4f86a58e4dd782d0baec0a4ce5b0" localSheetId="9" hidden="1">迭代模型!$H$38</definedName>
    <definedName name="CBCR_2109a877a3e54518a17614c15713c50f" localSheetId="9" hidden="1">迭代模型!$H$35</definedName>
    <definedName name="CBCR_249b2432c9214ec884d1f43ba9c88b27" localSheetId="0" hidden="1">CB_DATA_!$A$10001</definedName>
    <definedName name="CBCR_27d5410edd0d4b07816572cbca2f4465" localSheetId="9" hidden="1">迭代模型!$J$44</definedName>
    <definedName name="CBCR_2eec2cd507e345028c3e9930143b4090" localSheetId="9" hidden="1">迭代模型!$F$37</definedName>
    <definedName name="CBCR_33209d98e90f4bb88333c5b588073863" localSheetId="9" hidden="1">迭代模型!$G$42</definedName>
    <definedName name="CBCR_4212ee39deb04c60885670730d51f264" localSheetId="9" hidden="1">迭代模型!$Z$27</definedName>
    <definedName name="CBCR_4d50ffc2f801432f8c822cc0cb6c5f76" localSheetId="9" hidden="1">迭代模型!$D$35</definedName>
    <definedName name="CBCR_54eee2b62a614c67a681801633d51ce8" localSheetId="8" hidden="1">总模型!$D$33</definedName>
    <definedName name="CBCR_57f6f2856df2481191251505995ea8aa" localSheetId="9" hidden="1">迭代模型!$L$28</definedName>
    <definedName name="CBCR_594ed752f68e435fa93af47007b02855" localSheetId="9" hidden="1">迭代模型!$I$45</definedName>
    <definedName name="CBCR_5c68e4e3e4ce4f5ba7993874e1d5c51b" localSheetId="9" hidden="1">迭代模型!$D$34</definedName>
    <definedName name="CBCR_5c7b0d8411d746a2bc38784f13a3f9f9" localSheetId="8" hidden="1">总模型!$F$33</definedName>
    <definedName name="CBCR_5ce6b2d46cfe444f8770e6869d2056a3" localSheetId="8" hidden="1">总模型!$D$47</definedName>
    <definedName name="CBCR_5db8315146ac4bba8f35dff54b7a609d" localSheetId="8" hidden="1">总模型!$G$37</definedName>
    <definedName name="CBCR_5f0d3fb66146489685d30ad4044bda47" localSheetId="0" hidden="1">CB_DATA_!$A$10003</definedName>
    <definedName name="CBCR_63c7e79c15fa4ee0a7002a33cc81e157" localSheetId="9" hidden="1">迭代模型!$J$43</definedName>
    <definedName name="CBCR_659ef3bc2e8b4501b64b7276d836ff63" localSheetId="9" hidden="1">迭代模型!$C$34</definedName>
    <definedName name="CBCR_6ba2bff6b50b4509b7710727ecff636b" localSheetId="9" hidden="1">迭代模型!$D$26</definedName>
    <definedName name="CBCR_6e5bfab2604244ccb8945936d707c157" localSheetId="9" hidden="1">迭代模型!$I$44</definedName>
    <definedName name="CBCR_7aa445f42f4e4434938b7797db761a09" localSheetId="9" hidden="1">迭代模型!$H$28</definedName>
    <definedName name="CBCR_7ae2207dda704938bcef46569c307e59" localSheetId="9" hidden="1">迭代模型!$Z$25</definedName>
    <definedName name="CBCR_7cf2234134a641ff91f17c495d0d1cb2" localSheetId="9" hidden="1">迭代模型!$X$25</definedName>
    <definedName name="CBCR_81b2c509a9b544e181b69a032dbdd5f4" localSheetId="0" hidden="1">CB_DATA_!$A$10002</definedName>
    <definedName name="CBCR_85f6b90d2d5c4877ae9f5df7fc7ffb3c" localSheetId="9" hidden="1">迭代模型!$W$25</definedName>
    <definedName name="CBCR_89b17bcd7fc84f389e4302fcf80f5daf" localSheetId="9" hidden="1">迭代模型!$D$28</definedName>
    <definedName name="CBCR_8d0e5390d5bf415cb0ad3edd2a99c8d3" localSheetId="9" hidden="1">迭代模型!$Y$25</definedName>
    <definedName name="CBCR_8e5814790be240bd8341b5346d054796" localSheetId="9" hidden="1">迭代模型!$H$34</definedName>
    <definedName name="CBCR_90d75b7f268b439fbdce2c70a1281c45" localSheetId="8" hidden="1">总模型!$C$37</definedName>
    <definedName name="CBCR_915618e8d3934b499418747525b2b436" localSheetId="8" hidden="1">总模型!$E$37</definedName>
    <definedName name="CBCR_983668ab02614206baccf1371b8e5d9e" localSheetId="9" hidden="1">迭代模型!$H$30</definedName>
    <definedName name="CBCR_9992f0a0b1c845acb1a79344c1083228" localSheetId="9" hidden="1">迭代模型!$H$42</definedName>
    <definedName name="CBCR_9ae6592ac6ff47f8b90fdb3b22b6e46f" localSheetId="9" hidden="1">迭代模型!$H$32</definedName>
    <definedName name="CBCR_abc10abbb444432898a0ded6fa81c69e" localSheetId="9" hidden="1">迭代模型!$I$43</definedName>
    <definedName name="CBCR_ae9eedd4da1f44c197ffb5c1bac81d8f" localSheetId="9" hidden="1">迭代模型!$L$27</definedName>
    <definedName name="CBCR_ba410a072dfe4118b72946a63005707e" localSheetId="9" hidden="1">迭代模型!$J$34</definedName>
    <definedName name="CBCR_bad92da892fe41d8b4aad3758b44bd47" localSheetId="9" hidden="1">迭代模型!$H$27</definedName>
    <definedName name="CBCR_c7a58ecb613743ebafe8137621985fc6" localSheetId="9" hidden="1">迭代模型!$J$42</definedName>
    <definedName name="CBCR_c952fc2a2e0c4abe9dbaca6ee4861c7c" localSheetId="9" hidden="1">迭代模型!$D$38</definedName>
    <definedName name="CBCR_d30434dd608c45db8a37a52b9367b63b" localSheetId="9" hidden="1">迭代模型!$F$27</definedName>
    <definedName name="CBCR_d501cb0e182b4a77a3b30d31cb3d26e1" localSheetId="9" hidden="1">迭代模型!$I$42</definedName>
    <definedName name="CBCR_d56fd194e8644218b51c8d7bfc41cbf4" localSheetId="9" hidden="1">迭代模型!$H$37</definedName>
    <definedName name="CBCR_d803a8e63f124a15a0f706aca673345d" localSheetId="9" hidden="1">迭代模型!$C$26</definedName>
    <definedName name="CBCR_da573efb308342b495736077f523f01f" localSheetId="9" hidden="1">迭代模型!$C$35</definedName>
    <definedName name="CBCR_dae99445dc704fbaa9d0d7bacdef730e" localSheetId="9" hidden="1">迭代模型!$J$45</definedName>
    <definedName name="CBCR_daead4b8885d4b929d31104e22dd451d" localSheetId="9" hidden="1">迭代模型!$D$37</definedName>
    <definedName name="CBCR_e01f59457ff946669a7a3e65facee46d" localSheetId="9" hidden="1">迭代模型!$E$26</definedName>
    <definedName name="CBCR_e92ee9af83a147539d37ac5c8250e9c8" localSheetId="9" hidden="1">迭代模型!$L$29</definedName>
    <definedName name="CBCR_ecd9853425a64d408e7b379c2209991f" localSheetId="9" hidden="1">迭代模型!$H$31</definedName>
    <definedName name="CBCR_edfeb7fa5bce4b73b44703ae311b1fca" localSheetId="9" hidden="1">迭代模型!$L$30</definedName>
    <definedName name="CBCR_efab9994ab6d44c4849a207350f81102" localSheetId="9" hidden="1">迭代模型!$F$26</definedName>
    <definedName name="CBCR_f9d49848b9f640d19263d79c6deccee6" localSheetId="9" hidden="1">迭代模型!$F$28</definedName>
    <definedName name="CBCR_fef8fa7c765f4c8690aaacf95ace795c" localSheetId="8" hidden="1">总模型!$H$33</definedName>
    <definedName name="CBWorkbookPriority" localSheetId="0" hidden="1">-1528190675</definedName>
    <definedName name="CBx_22ba3f857e8f41309ce28ab8e9a150b6" localSheetId="0" hidden="1">"'迭代模型'!$A$1"</definedName>
    <definedName name="CBx_39a090d00b294b82a84265d2caced056" localSheetId="0" hidden="1">"'总模型'!$A$1"</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9" hidden="1">"'22ba3f85-7e8f-4130-9ce2-8ab8e9a150b6"</definedName>
    <definedName name="CBx_Sheet_Guid" localSheetId="8" hidden="1">"'39a090d0-0b29-4b82-a842-65d2caced056"</definedName>
    <definedName name="CBx_SheetRef" localSheetId="0" hidden="1">CB_DATA_!$A$14</definedName>
    <definedName name="CBx_SheetRef" localSheetId="9" hidden="1">CB_DATA_!$B$14</definedName>
    <definedName name="CBx_SheetRef" localSheetId="8" hidden="1">CB_DATA_!$C$14</definedName>
    <definedName name="CBx_StorageType" localSheetId="0" hidden="1">2</definedName>
    <definedName name="CBx_StorageType" localSheetId="9" hidden="1">2</definedName>
    <definedName name="CBx_StorageType" localSheetId="8" hidden="1">2</definedName>
    <definedName name="CC">#REF!</definedName>
    <definedName name="CheckResult" localSheetId="9">#REF!</definedName>
    <definedName name="CheckResult" localSheetId="8">#REF!</definedName>
    <definedName name="CheckResult">#REF!</definedName>
    <definedName name="_xlnm.Criteria" localSheetId="9">#REF!</definedName>
    <definedName name="_xlnm.Criteria" localSheetId="8">#REF!</definedName>
    <definedName name="_xlnm.Criteria">#REF!</definedName>
    <definedName name="Criteria_MI" localSheetId="9">#REF!</definedName>
    <definedName name="Criteria_MI" localSheetId="8">#REF!</definedName>
    <definedName name="Criteria_MI">#REF!</definedName>
    <definedName name="DATA" localSheetId="9">#REF!</definedName>
    <definedName name="DATA" localSheetId="8">#REF!</definedName>
    <definedName name="DATA">#REF!</definedName>
    <definedName name="_xlnm.Database" localSheetId="9">#REF!</definedName>
    <definedName name="_xlnm.Database" localSheetId="8">#REF!</definedName>
    <definedName name="_xlnm.Database">#REF!</definedName>
    <definedName name="Database_MI" localSheetId="9">#REF!</definedName>
    <definedName name="Database_MI" localSheetId="8">#REF!</definedName>
    <definedName name="Database_MI">#REF!</definedName>
    <definedName name="DDDT" localSheetId="9">迭代模型!DDDT</definedName>
    <definedName name="DDDT" localSheetId="8">总模型!DDDT</definedName>
    <definedName name="DDDT">DDDT</definedName>
    <definedName name="DDDT1" localSheetId="9">迭代模型!DDDT1</definedName>
    <definedName name="DDDT1" localSheetId="8">总模型!DDDT1</definedName>
    <definedName name="DDDT1">DDDT1</definedName>
    <definedName name="DefectType">[2]ODC配置表!$E$2:$E$9</definedName>
    <definedName name="Diskname">目录!$D$27</definedName>
    <definedName name="EC" localSheetId="9">#REF!</definedName>
    <definedName name="EC" localSheetId="8">#REF!</definedName>
    <definedName name="EC">#REF!</definedName>
    <definedName name="ECP" localSheetId="9">#REF!</definedName>
    <definedName name="ECP" localSheetId="8">#REF!</definedName>
    <definedName name="ECP">#REF!</definedName>
    <definedName name="F" localSheetId="9">#REF!</definedName>
    <definedName name="F" localSheetId="8">#REF!</definedName>
    <definedName name="F">#REF!</definedName>
    <definedName name="F4基线" localSheetId="9">#REF!</definedName>
    <definedName name="F4基线" localSheetId="8">#REF!</definedName>
    <definedName name="F4基线">#REF!</definedName>
    <definedName name="FFF" localSheetId="9">#REF!</definedName>
    <definedName name="FFF" localSheetId="8">#REF!</definedName>
    <definedName name="FFF">#REF!</definedName>
    <definedName name="FFFFF77777" localSheetId="9">#REF!</definedName>
    <definedName name="FFFFF77777" localSheetId="8">#REF!</definedName>
    <definedName name="FFFFF77777">#REF!</definedName>
    <definedName name="for_add">项目进度!$X$24:$X$28</definedName>
    <definedName name="for_Creview">过程产出缺陷度量!$A$113:$P$113</definedName>
    <definedName name="for_CRreview">过程产出缺陷度量!$A$10:$P$10</definedName>
    <definedName name="for_Dreview">过程产出缺陷度量!$A$61:$P$61</definedName>
    <definedName name="for_FRreview">过程产出缺陷度量!$A$35:$P$35</definedName>
    <definedName name="for_set_all1">过程产出缺陷度量!$I$10</definedName>
    <definedName name="for_set_all2">过程产出缺陷度量!$I$35</definedName>
    <definedName name="for_set_all3">过程产出缺陷度量!$I$61</definedName>
    <definedName name="for_set_all4">过程产出缺陷度量!$I$88</definedName>
    <definedName name="for_set_all5">过程产出缺陷度量!$I$113</definedName>
    <definedName name="for_set_all6">测试及验收缺陷度量!$I$15</definedName>
    <definedName name="for_set_calculate1">过程产出缺陷度量!$L$10</definedName>
    <definedName name="for_set_calculate2">过程产出缺陷度量!$L$35</definedName>
    <definedName name="for_set_calculate3">过程产出缺陷度量!$L$61</definedName>
    <definedName name="for_set_calculate4">过程产出缺陷度量!$L$88</definedName>
    <definedName name="for_set_calculate5">过程产出缺陷度量!$L$113</definedName>
    <definedName name="for_set_calculate6">测试及验收缺陷度量!$K$15</definedName>
    <definedName name="for_set_PPB">项目进度!$X$26:$X$28</definedName>
    <definedName name="for_set_PPB1">过程产出缺陷度量!$N$10:$P$10</definedName>
    <definedName name="for_set_PPB2">过程产出缺陷度量!$N$35:$P$35</definedName>
    <definedName name="for_set_PPB3">过程产出缺陷度量!$N$61:$P$61</definedName>
    <definedName name="for_set_PPB4">过程产出缺陷度量!$N$88:$P$88</definedName>
    <definedName name="for_set_PPB5">过程产出缺陷度量!$N$113:$P$113</definedName>
    <definedName name="for_set_PPB6">测试及验收缺陷度量!$L$15:$N$15</definedName>
    <definedName name="for_set_review1">过程产出缺陷度量!$A$8</definedName>
    <definedName name="for_set_review2">过程产出缺陷度量!$A$31</definedName>
    <definedName name="for_set_review3">过程产出缺陷度量!$A$58</definedName>
    <definedName name="for_set_review4">过程产出缺陷度量!$A$85</definedName>
    <definedName name="for_set_review5">过程产出缺陷度量!$A$110</definedName>
    <definedName name="for_set_test">测试及验收缺陷度量!$A$11</definedName>
    <definedName name="for_set_week">项目进度!$O$24</definedName>
    <definedName name="for_TCreview">过程产出缺陷度量!$A$88:$P$88</definedName>
    <definedName name="for_Test">测试及验收缺陷度量!$A$15:$N$15</definedName>
    <definedName name="GGG" localSheetId="9">#REF!</definedName>
    <definedName name="GGG" localSheetId="8">#REF!</definedName>
    <definedName name="GGG">#REF!</definedName>
    <definedName name="IM" localSheetId="9">#REF!</definedName>
    <definedName name="IM" localSheetId="8">#REF!</definedName>
    <definedName name="IM">#REF!</definedName>
    <definedName name="IMP" localSheetId="9">#REF!</definedName>
    <definedName name="IMP" localSheetId="8">#REF!</definedName>
    <definedName name="IMP">#REF!</definedName>
    <definedName name="Impact">[2]ODC配置表!$C$2:$C$14</definedName>
    <definedName name="MemberEffort" localSheetId="9">#REF!</definedName>
    <definedName name="MemberEffort" localSheetId="8">#REF!</definedName>
    <definedName name="MemberEffort">#REF!</definedName>
    <definedName name="MmExcelLinker_99CE17F4_AC0C_4E94_A817_0C9A711FE569" localSheetId="9">#REF!</definedName>
    <definedName name="MmExcelLinker_99CE17F4_AC0C_4E94_A817_0C9A711FE569" localSheetId="8">#REF!</definedName>
    <definedName name="MmExcelLinker_99CE17F4_AC0C_4E94_A817_0C9A711FE569">#REF!</definedName>
    <definedName name="MmExcelLinker_A4898482_FBCC_4E08_BC56_51379B51B994" localSheetId="9">#REF!</definedName>
    <definedName name="MmExcelLinker_A4898482_FBCC_4E08_BC56_51379B51B994" localSheetId="8">#REF!</definedName>
    <definedName name="MmExcelLinker_A4898482_FBCC_4E08_BC56_51379B51B994">#REF!</definedName>
    <definedName name="NECSI担当" localSheetId="9">#REF!</definedName>
    <definedName name="NECSI担当" localSheetId="8">#REF!</definedName>
    <definedName name="NECSI担当">#REF!</definedName>
    <definedName name="Not_Our_Bug3级" localSheetId="9">#REF!</definedName>
    <definedName name="Not_Our_Bug3级" localSheetId="8">#REF!</definedName>
    <definedName name="Not_Our_Bug3级">#REF!</definedName>
    <definedName name="NotBug" localSheetId="9">#REF!</definedName>
    <definedName name="NotBug" localSheetId="8">#REF!</definedName>
    <definedName name="NotBug">#REF!</definedName>
    <definedName name="p" localSheetId="9">#REF!</definedName>
    <definedName name="p" localSheetId="8">#REF!</definedName>
    <definedName name="p">#REF!</definedName>
    <definedName name="PA" localSheetId="9">#REF!</definedName>
    <definedName name="PA" localSheetId="8">#REF!</definedName>
    <definedName name="PA">#REF!</definedName>
    <definedName name="PAM" localSheetId="9">#REF!</definedName>
    <definedName name="PAM" localSheetId="8">#REF!</definedName>
    <definedName name="PAM">#REF!</definedName>
    <definedName name="PDeviation">项目进度!$B$25</definedName>
    <definedName name="phase" localSheetId="9">#REF!</definedName>
    <definedName name="phase" localSheetId="8">#REF!</definedName>
    <definedName name="phase">#REF!</definedName>
    <definedName name="PhaseEffort" localSheetId="9">#REF!</definedName>
    <definedName name="PhaseEffort" localSheetId="8">#REF!</definedName>
    <definedName name="PhaseEffort">#REF!</definedName>
    <definedName name="PlanEffort" localSheetId="9">#REF!</definedName>
    <definedName name="PlanEffort" localSheetId="8">#REF!</definedName>
    <definedName name="PlanEffort">#REF!</definedName>
    <definedName name="PMT" localSheetId="9">#REF!</definedName>
    <definedName name="PMT" localSheetId="8">#REF!</definedName>
    <definedName name="PMT">#REF!</definedName>
    <definedName name="PMTP" localSheetId="9">#REF!</definedName>
    <definedName name="PMTP" localSheetId="8">#REF!</definedName>
    <definedName name="PMTP">#REF!</definedName>
    <definedName name="PP" localSheetId="9">#REF!</definedName>
    <definedName name="PP" localSheetId="8">#REF!</definedName>
    <definedName name="PP">#REF!</definedName>
    <definedName name="_xlnm.Print_Area" localSheetId="9">#REF!</definedName>
    <definedName name="_xlnm.Print_Area" localSheetId="8">#REF!</definedName>
    <definedName name="_xlnm.Print_Area">#REF!</definedName>
    <definedName name="PRINT_AREA_MI" localSheetId="9">#REF!</definedName>
    <definedName name="PRINT_AREA_MI" localSheetId="8">#REF!</definedName>
    <definedName name="PRINT_AREA_MI">#REF!</definedName>
    <definedName name="ProjectTeam" localSheetId="9">#REF!</definedName>
    <definedName name="ProjectTeam" localSheetId="8">#REF!</definedName>
    <definedName name="ProjectTeam">#REF!</definedName>
    <definedName name="Q" localSheetId="9">#REF!</definedName>
    <definedName name="Q" localSheetId="8">#REF!</definedName>
    <definedName name="Q">#REF!</definedName>
    <definedName name="Qualifier">[2]ODC配置表!$F$2:$F$5</definedName>
    <definedName name="R_" localSheetId="9">#REF!</definedName>
    <definedName name="R_" localSheetId="8">#REF!</definedName>
    <definedName name="R_">#REF!</definedName>
    <definedName name="REDATA1" localSheetId="9">#REF!</definedName>
    <definedName name="REDATA1" localSheetId="8">#REF!</definedName>
    <definedName name="REDATA1">#REF!</definedName>
    <definedName name="REDATA10" localSheetId="9">#REF!</definedName>
    <definedName name="REDATA10" localSheetId="8">#REF!</definedName>
    <definedName name="REDATA10">#REF!</definedName>
    <definedName name="REDATA11" localSheetId="9">#REF!</definedName>
    <definedName name="REDATA11" localSheetId="8">#REF!</definedName>
    <definedName name="REDATA11">#REF!</definedName>
    <definedName name="REDATA12" localSheetId="9">#REF!</definedName>
    <definedName name="REDATA12" localSheetId="8">#REF!</definedName>
    <definedName name="REDATA12">#REF!</definedName>
    <definedName name="REDATA13" localSheetId="9">#REF!</definedName>
    <definedName name="REDATA13" localSheetId="8">#REF!</definedName>
    <definedName name="REDATA13">#REF!</definedName>
    <definedName name="REDATA14" localSheetId="9">#REF!</definedName>
    <definedName name="REDATA14" localSheetId="8">#REF!</definedName>
    <definedName name="REDATA14">#REF!</definedName>
    <definedName name="REDATA15" localSheetId="9">#REF!</definedName>
    <definedName name="REDATA15" localSheetId="8">#REF!</definedName>
    <definedName name="REDATA15">#REF!</definedName>
    <definedName name="REDATA16" localSheetId="9">#REF!</definedName>
    <definedName name="REDATA16" localSheetId="8">#REF!</definedName>
    <definedName name="REDATA16">#REF!</definedName>
    <definedName name="REDATA17" localSheetId="9">#REF!</definedName>
    <definedName name="REDATA17" localSheetId="8">#REF!</definedName>
    <definedName name="REDATA17">#REF!</definedName>
    <definedName name="REDATA18" localSheetId="9">#REF!</definedName>
    <definedName name="REDATA18" localSheetId="8">#REF!</definedName>
    <definedName name="REDATA18">#REF!</definedName>
    <definedName name="REDATA19" localSheetId="9">#REF!</definedName>
    <definedName name="REDATA19" localSheetId="8">#REF!</definedName>
    <definedName name="REDATA19">#REF!</definedName>
    <definedName name="REDATA2" localSheetId="9">#REF!</definedName>
    <definedName name="REDATA2" localSheetId="8">#REF!</definedName>
    <definedName name="REDATA2">#REF!</definedName>
    <definedName name="REDATA20" localSheetId="9">#REF!</definedName>
    <definedName name="REDATA20" localSheetId="8">#REF!</definedName>
    <definedName name="REDATA20">#REF!</definedName>
    <definedName name="REDATA3" localSheetId="9">#REF!</definedName>
    <definedName name="REDATA3" localSheetId="8">#REF!</definedName>
    <definedName name="REDATA3">#REF!</definedName>
    <definedName name="REDATA4" localSheetId="9">#REF!</definedName>
    <definedName name="REDATA4" localSheetId="8">#REF!</definedName>
    <definedName name="REDATA4">#REF!</definedName>
    <definedName name="REDATA5" localSheetId="9">#REF!</definedName>
    <definedName name="REDATA5" localSheetId="8">#REF!</definedName>
    <definedName name="REDATA5">#REF!</definedName>
    <definedName name="REDATA6" localSheetId="9">#REF!</definedName>
    <definedName name="REDATA6" localSheetId="8">#REF!</definedName>
    <definedName name="REDATA6">#REF!</definedName>
    <definedName name="REDATA7" localSheetId="9">#REF!</definedName>
    <definedName name="REDATA7" localSheetId="8">#REF!</definedName>
    <definedName name="REDATA7">#REF!</definedName>
    <definedName name="REDATA8" localSheetId="9">#REF!</definedName>
    <definedName name="REDATA8" localSheetId="8">#REF!</definedName>
    <definedName name="REDATA8">#REF!</definedName>
    <definedName name="REDATA9" localSheetId="9">#REF!</definedName>
    <definedName name="REDATA9" localSheetId="8">#REF!</definedName>
    <definedName name="REDATA9">#REF!</definedName>
    <definedName name="RI" localSheetId="9">#REF!</definedName>
    <definedName name="RI" localSheetId="8">#REF!</definedName>
    <definedName name="RI">#REF!</definedName>
    <definedName name="RIP" localSheetId="9">#REF!</definedName>
    <definedName name="RIP" localSheetId="8">#REF!</definedName>
    <definedName name="RIP">#REF!</definedName>
    <definedName name="RiskClass">[2]基础配置表!$C$2:$C$10</definedName>
    <definedName name="rrrrrr" localSheetId="9">迭代模型!rrrrrr</definedName>
    <definedName name="rrrrrr" localSheetId="8">总模型!rrrrrr</definedName>
    <definedName name="rrrrrr">rrrrrr</definedName>
    <definedName name="rrrrrrrrrr" localSheetId="9">迭代模型!rrrrrrrrrr</definedName>
    <definedName name="rrrrrrrrrr" localSheetId="8">总模型!rrrrrrrrrr</definedName>
    <definedName name="rrrrrrrrrr">rrrrrrrrrr</definedName>
    <definedName name="SFX_Data" localSheetId="9">#REF!</definedName>
    <definedName name="SFX_Data" localSheetId="8">#REF!</definedName>
    <definedName name="SFX_Data">#REF!</definedName>
    <definedName name="SFX_WBData" localSheetId="9">#REF!</definedName>
    <definedName name="SFX_WBData" localSheetId="8">#REF!</definedName>
    <definedName name="SFX_WBData">#REF!</definedName>
    <definedName name="SFX_WBData_A_First" localSheetId="9">#REF!</definedName>
    <definedName name="SFX_WBData_A_First" localSheetId="8">#REF!</definedName>
    <definedName name="SFX_WBData_A_First">#REF!</definedName>
    <definedName name="SFX_WBData_A_Last" localSheetId="9">#REF!</definedName>
    <definedName name="SFX_WBData_A_Last" localSheetId="8">#REF!</definedName>
    <definedName name="SFX_WBData_A_Last">#REF!</definedName>
    <definedName name="SFX_WBData_B_First" localSheetId="9">#REF!</definedName>
    <definedName name="SFX_WBData_B_First" localSheetId="8">#REF!</definedName>
    <definedName name="SFX_WBData_B_First">#REF!</definedName>
    <definedName name="SFX_WBData_B_Last" localSheetId="9">#REF!</definedName>
    <definedName name="SFX_WBData_B_Last" localSheetId="8">#REF!</definedName>
    <definedName name="SFX_WBData_B_Last">#REF!</definedName>
    <definedName name="SO" localSheetId="9">#REF!</definedName>
    <definedName name="SO" localSheetId="8">#REF!</definedName>
    <definedName name="SO">#REF!</definedName>
    <definedName name="SOP" localSheetId="9">#REF!</definedName>
    <definedName name="SOP" localSheetId="8">#REF!</definedName>
    <definedName name="SOP">#REF!</definedName>
    <definedName name="Source">[2]ODC配置表!$G$2:$G$6</definedName>
    <definedName name="SS" localSheetId="9">#REF!</definedName>
    <definedName name="SS" localSheetId="8">#REF!</definedName>
    <definedName name="SS">#REF!</definedName>
    <definedName name="sssss" localSheetId="9">迭代模型!sssss</definedName>
    <definedName name="sssss" localSheetId="8">总模型!sssss</definedName>
    <definedName name="sssss">sssss</definedName>
    <definedName name="Stakeholder">[2]基础配置表!$H$2:$H$10</definedName>
    <definedName name="Target">[2]ODC配置表!$D$2:$D$4</definedName>
    <definedName name="Tester">[2]基础配置表!$D$2:$D$10</definedName>
    <definedName name="TK_DDDT" localSheetId="9">迭代模型!TK_DDDT</definedName>
    <definedName name="TK_DDDT" localSheetId="8">总模型!TK_DDDT</definedName>
    <definedName name="TK_DDDT">TK_DDDT</definedName>
    <definedName name="TOPMENU" localSheetId="9">#REF!</definedName>
    <definedName name="TOPMENU" localSheetId="8">#REF!</definedName>
    <definedName name="TOPMENU">#REF!</definedName>
    <definedName name="TOPMENU1" localSheetId="9">#REF!</definedName>
    <definedName name="TOPMENU1" localSheetId="8">#REF!</definedName>
    <definedName name="TOPMENU1">#REF!</definedName>
    <definedName name="TOPMENU2" localSheetId="9">#REF!</definedName>
    <definedName name="TOPMENU2" localSheetId="8">#REF!</definedName>
    <definedName name="TOPMENU2">#REF!</definedName>
    <definedName name="TOPMENU3" localSheetId="9">#REF!</definedName>
    <definedName name="TOPMENU3" localSheetId="8">#REF!</definedName>
    <definedName name="TOPMENU3">#REF!</definedName>
    <definedName name="TOPMENU4" localSheetId="9">#REF!</definedName>
    <definedName name="TOPMENU4" localSheetId="8">#REF!</definedName>
    <definedName name="TOPMENU4">#REF!</definedName>
    <definedName name="TOPMENU5" localSheetId="9">#REF!</definedName>
    <definedName name="TOPMENU5" localSheetId="8">#REF!</definedName>
    <definedName name="TOPMENU5">#REF!</definedName>
    <definedName name="TOPMENU6" localSheetId="9">#REF!</definedName>
    <definedName name="TOPMENU6" localSheetId="8">#REF!</definedName>
    <definedName name="TOPMENU6">#REF!</definedName>
    <definedName name="TOPMENU7" localSheetId="9">#REF!</definedName>
    <definedName name="TOPMENU7" localSheetId="8">#REF!</definedName>
    <definedName name="TOPMENU7">#REF!</definedName>
    <definedName name="TOPMENU9" localSheetId="9">#REF!</definedName>
    <definedName name="TOPMENU9" localSheetId="8">#REF!</definedName>
    <definedName name="TOPMENU9">#REF!</definedName>
    <definedName name="Trigger">[2]ODC配置表!$B$2:$B$22</definedName>
    <definedName name="ttttttttttt" localSheetId="9">迭代模型!ttttttttttt</definedName>
    <definedName name="ttttttttttt" localSheetId="8">总模型!ttttttttttt</definedName>
    <definedName name="ttttttttttt">ttttttttttt</definedName>
    <definedName name="U" localSheetId="9">#REF!</definedName>
    <definedName name="U" localSheetId="8">#REF!</definedName>
    <definedName name="U">#REF!</definedName>
    <definedName name="Unit">[2]基础配置表!$B$2:$B$10</definedName>
    <definedName name="Username">目录!$D$28</definedName>
    <definedName name="VCreview">过程产出缺陷度量!$A$113</definedName>
    <definedName name="VCRreview">过程产出缺陷度量!$A$10</definedName>
    <definedName name="VDeviation">项目进度!$X$25</definedName>
    <definedName name="VDreview">过程产出缺陷度量!$A$61</definedName>
    <definedName name="VER">"ver 2.04"</definedName>
    <definedName name="VFRreview">过程产出缺陷度量!$A$35</definedName>
    <definedName name="VSTS_ValidationRange_086a3911343f4d11bfc43cd363c2fc9e" localSheetId="9" hidden="1">#REF!</definedName>
    <definedName name="VSTS_ValidationRange_086a3911343f4d11bfc43cd363c2fc9e" localSheetId="8" hidden="1">#REF!</definedName>
    <definedName name="VSTS_ValidationRange_086a3911343f4d11bfc43cd363c2fc9e" hidden="1">#REF!</definedName>
    <definedName name="VSTS_ValidationRange_098b94c3d2e74b35b85d01a626dc8c6e" localSheetId="9" hidden="1">#REF!</definedName>
    <definedName name="VSTS_ValidationRange_098b94c3d2e74b35b85d01a626dc8c6e" localSheetId="8" hidden="1">#REF!</definedName>
    <definedName name="VSTS_ValidationRange_098b94c3d2e74b35b85d01a626dc8c6e" hidden="1">#REF!</definedName>
    <definedName name="VSTS_ValidationRange_0cbf0e5b39904da9b68e49269fe6f425" localSheetId="9" hidden="1">#REF!</definedName>
    <definedName name="VSTS_ValidationRange_0cbf0e5b39904da9b68e49269fe6f425" localSheetId="8" hidden="1">#REF!</definedName>
    <definedName name="VSTS_ValidationRange_0cbf0e5b39904da9b68e49269fe6f425" hidden="1">#REF!</definedName>
    <definedName name="VSTS_ValidationRange_2863dc41439048b38dee8105498bdff1" hidden="1">[3]VSTS_ValidationWS_1!$AQ$1:$AQ$2</definedName>
    <definedName name="VSTS_ValidationRange_35e0d0b1eb8145d9a81109072e9d023d" hidden="1">[3]VSTS_ValidationWS_1!$AS$1:$AS$9</definedName>
    <definedName name="VSTS_ValidationRange_391ec9b86867494a9a40de5de5639e05" localSheetId="9" hidden="1">#REF!</definedName>
    <definedName name="VSTS_ValidationRange_391ec9b86867494a9a40de5de5639e05" localSheetId="8" hidden="1">#REF!</definedName>
    <definedName name="VSTS_ValidationRange_391ec9b86867494a9a40de5de5639e05" hidden="1">#REF!</definedName>
    <definedName name="VSTS_ValidationRange_433a8d280ebf46d28ead6c40cb24c52e" localSheetId="9" hidden="1">#REF!</definedName>
    <definedName name="VSTS_ValidationRange_433a8d280ebf46d28ead6c40cb24c52e" localSheetId="8" hidden="1">#REF!</definedName>
    <definedName name="VSTS_ValidationRange_433a8d280ebf46d28ead6c40cb24c52e" hidden="1">#REF!</definedName>
    <definedName name="VSTS_ValidationRange_55808223dcb44866a7f4179f9b2e728f" hidden="1">[3]VSTS_ValidationWS_1!$AT$1:$AT$5</definedName>
    <definedName name="VSTS_ValidationRange_5df4c2ac11c04a8e83728bf4c0726d5d" localSheetId="9" hidden="1">#REF!</definedName>
    <definedName name="VSTS_ValidationRange_5df4c2ac11c04a8e83728bf4c0726d5d" localSheetId="8" hidden="1">#REF!</definedName>
    <definedName name="VSTS_ValidationRange_5df4c2ac11c04a8e83728bf4c0726d5d" hidden="1">#REF!</definedName>
    <definedName name="VSTS_ValidationRange_7320edc423744db39b171d7071c5de10" localSheetId="9" hidden="1">#REF!</definedName>
    <definedName name="VSTS_ValidationRange_7320edc423744db39b171d7071c5de10" localSheetId="8" hidden="1">#REF!</definedName>
    <definedName name="VSTS_ValidationRange_7320edc423744db39b171d7071c5de10" hidden="1">#REF!</definedName>
    <definedName name="VSTS_ValidationRange_874d7a6af0f849d78452c31766d4412c" hidden="1">[3]VSTS_ValidationWS_1!$AU$1:$AU$3</definedName>
    <definedName name="VSTS_ValidationRange_89011b7dc6824fb9bff49aa72c313cde" hidden="1">[3]VSTS_ValidationWS_1!$AR$1:$AR$5</definedName>
    <definedName name="VSTS_ValidationRange_911954e328dd4e9abce7fe2d54dce78d" localSheetId="9" hidden="1">#REF!</definedName>
    <definedName name="VSTS_ValidationRange_911954e328dd4e9abce7fe2d54dce78d" localSheetId="8" hidden="1">#REF!</definedName>
    <definedName name="VSTS_ValidationRange_911954e328dd4e9abce7fe2d54dce78d" hidden="1">#REF!</definedName>
    <definedName name="VSTS_ValidationRange_cdd85ef5a4a94d81ba269647e04260a9" localSheetId="9" hidden="1">#REF!</definedName>
    <definedName name="VSTS_ValidationRange_cdd85ef5a4a94d81ba269647e04260a9" localSheetId="8" hidden="1">#REF!</definedName>
    <definedName name="VSTS_ValidationRange_cdd85ef5a4a94d81ba269647e04260a9" hidden="1">#REF!</definedName>
    <definedName name="VSTS_ValidationRange_e972ab3460c64c6aadbc82fe13490467" localSheetId="9" hidden="1">#REF!</definedName>
    <definedName name="VSTS_ValidationRange_e972ab3460c64c6aadbc82fe13490467" localSheetId="8" hidden="1">#REF!</definedName>
    <definedName name="VSTS_ValidationRange_e972ab3460c64c6aadbc82fe13490467" hidden="1">#REF!</definedName>
    <definedName name="VTCreview">过程产出缺陷度量!$A$88</definedName>
    <definedName name="VTest">测试及验收缺陷度量!$A$15</definedName>
    <definedName name="Vweek">项目进度!$X$24</definedName>
    <definedName name="W" localSheetId="9" hidden="1">#REF!</definedName>
    <definedName name="W" localSheetId="8" hidden="1">#REF!</definedName>
    <definedName name="W" hidden="1">#REF!</definedName>
    <definedName name="WW" localSheetId="9">#REF!</definedName>
    <definedName name="WW" localSheetId="8">#REF!</definedName>
    <definedName name="WW">#REF!</definedName>
    <definedName name="xy" localSheetId="9">#REF!</definedName>
    <definedName name="xy" localSheetId="8">#REF!</definedName>
    <definedName name="xy">#REF!</definedName>
    <definedName name="YY" localSheetId="9">#REF!</definedName>
    <definedName name="YY" localSheetId="8">#REF!</definedName>
    <definedName name="YY">#REF!</definedName>
    <definedName name="Z" localSheetId="9">#REF!</definedName>
    <definedName name="Z" localSheetId="8">#REF!</definedName>
    <definedName name="Z">#REF!</definedName>
    <definedName name="ZDAY1" localSheetId="9">迭代模型!ZDAY1</definedName>
    <definedName name="ZDAY1" localSheetId="8">总模型!ZDAY1</definedName>
    <definedName name="ZDAY1">ZDAY1</definedName>
    <definedName name="ZDAY2" localSheetId="9">迭代模型!ZDAY2</definedName>
    <definedName name="ZDAY2" localSheetId="8">总模型!ZDAY2</definedName>
    <definedName name="ZDAY2">ZDAY2</definedName>
    <definedName name="ZDAY3" localSheetId="9">迭代模型!ZDAY3</definedName>
    <definedName name="ZDAY3" localSheetId="8">总模型!ZDAY3</definedName>
    <definedName name="ZDAY3">ZDAY3</definedName>
    <definedName name="報告日" localSheetId="9">#REF!</definedName>
    <definedName name="報告日" localSheetId="8">#REF!</definedName>
    <definedName name="報告日">#REF!</definedName>
    <definedName name="報告者" localSheetId="9">#REF!</definedName>
    <definedName name="報告者" localSheetId="8">#REF!</definedName>
    <definedName name="報告者">#REF!</definedName>
    <definedName name="编码3级" localSheetId="9">#REF!</definedName>
    <definedName name="编码3级" localSheetId="8">#REF!</definedName>
    <definedName name="编码3级">#REF!</definedName>
    <definedName name="变化状态" localSheetId="9">#REF!</definedName>
    <definedName name="变化状态" localSheetId="8">#REF!</definedName>
    <definedName name="变化状态">#REF!</definedName>
    <definedName name="不可用原因代号">'[4]0-累积不可用数据'!$B$2:$B$9</definedName>
    <definedName name="测试3级" localSheetId="9">#REF!</definedName>
    <definedName name="测试3级" localSheetId="8">#REF!</definedName>
    <definedName name="测试3级">#REF!</definedName>
    <definedName name="测试加权缺陷密度的均值于画图">OFFSET(测试及验收缺陷度量!$M$11,,,COUNTA(测试及验收缺陷度量!$M$11:$M$15)-1)</definedName>
    <definedName name="测试加权缺陷密度的上限于画图">OFFSET(测试及验收缺陷度量!$N$11,,,COUNTA(测试及验收缺陷度量!$N$11:$N$15)-1)</definedName>
    <definedName name="测试加权缺陷密度的下限于画图">OFFSET(测试及验收缺陷度量!$L$11,,,COUNTA(测试及验收缺陷度量!$L$11:$L$15)-1)</definedName>
    <definedName name="测试加权缺陷密度于画图">OFFSET(测试及验收缺陷度量!$K$11,,,COUNTA(测试及验收缺陷度量!$K$11:$K$15)-1)</definedName>
    <definedName name="测试轮次于画图">OFFSET(测试及验收缺陷度量!$A$11,,,COUNTA(测试及验收缺陷度量!$A$11:$A$15)-1)</definedName>
    <definedName name="测试人员">[5]资源附表!$B$1:$B$8</definedName>
    <definedName name="测试任务">[5]资源附表!$A$1:$A$60</definedName>
    <definedName name="测试用例评审次数于画图">OFFSET(过程产出缺陷度量!$A$85,,,COUNTA(过程产出缺陷度量!$A$85:$A$88)-1)</definedName>
    <definedName name="测试用例评审缺陷密度的均值于画图">OFFSET(过程产出缺陷度量!$O$85,,,COUNTA(过程产出缺陷度量!$O$85:$O$88)-1)</definedName>
    <definedName name="测试用例评审缺陷密度的上限于画图">OFFSET(过程产出缺陷度量!$P$85,,,COUNTA(过程产出缺陷度量!$P$85:$P$88)-1)</definedName>
    <definedName name="测试用例评审缺陷密度的下限于画图">OFFSET(过程产出缺陷度量!$N$85,,,COUNTA(过程产出缺陷度量!$N$85:$N$88)-1)</definedName>
    <definedName name="测试用例评审缺陷密度于画图">OFFSET(过程产出缺陷度量!$L$85,,,COUNTA(过程产出缺陷度量!$L$85:$L$88)-1)</definedName>
    <definedName name="场所合计" localSheetId="9">#REF!</definedName>
    <definedName name="场所合计" localSheetId="8">#REF!</definedName>
    <definedName name="场所合计">#REF!</definedName>
    <definedName name="大区分" localSheetId="9">#REF!</definedName>
    <definedName name="大区分" localSheetId="8">#REF!</definedName>
    <definedName name="大区分">#REF!</definedName>
    <definedName name="代码走查次数于画图">OFFSET(过程产出缺陷度量!$A$110,,,COUNTA(过程产出缺陷度量!$A$110:$A$113)-1)</definedName>
    <definedName name="代码走查缺陷密度的均值于画图">OFFSET(过程产出缺陷度量!$O$110,,,COUNTA(过程产出缺陷度量!$O$110:$O$113)-1)</definedName>
    <definedName name="代码走查缺陷密度的上限于画图">OFFSET(过程产出缺陷度量!$P$110,,,COUNTA(过程产出缺陷度量!$P$110:$P$113)-1)</definedName>
    <definedName name="代码走查缺陷密度的下限于画图">OFFSET(过程产出缺陷度量!$N$110,,,COUNTA(过程产出缺陷度量!$N$110:$N$113)-1)</definedName>
    <definedName name="代码走查缺陷密度于画图">OFFSET(过程产出缺陷度量!$L$110,,,COUNTA(过程产出缺陷度量!$L$110:$L$113)-1)</definedName>
    <definedName name="担当Ｇ" localSheetId="9">#REF!</definedName>
    <definedName name="担当Ｇ" localSheetId="8">#REF!</definedName>
    <definedName name="担当Ｇ">#REF!</definedName>
    <definedName name="単体品質プログラム別_Click" localSheetId="9">迭代模型!単体品質プログラム別_Click</definedName>
    <definedName name="単体品質プログラム別_Click" localSheetId="8">总模型!単体品質プログラム別_Click</definedName>
    <definedName name="単体品質プログラム別_Click">単体品質プログラム別_Click</definedName>
    <definedName name="二级" localSheetId="9">#REF!</definedName>
    <definedName name="二级" localSheetId="8">#REF!</definedName>
    <definedName name="二级">#REF!</definedName>
    <definedName name="分類" localSheetId="9">#REF!</definedName>
    <definedName name="分類" localSheetId="8">#REF!</definedName>
    <definedName name="分類">#REF!</definedName>
    <definedName name="风险类型">[5]风险分析与规避!$A$2:$A$7</definedName>
    <definedName name="管制圖" localSheetId="9">#REF!</definedName>
    <definedName name="管制圖" localSheetId="8">#REF!</definedName>
    <definedName name="管制圖">#REF!</definedName>
    <definedName name="合计值" localSheetId="9">#REF!</definedName>
    <definedName name="合计值" localSheetId="8">#REF!</definedName>
    <definedName name="合计值">#REF!</definedName>
    <definedName name="交付3级" localSheetId="9">#REF!</definedName>
    <definedName name="交付3级" localSheetId="8">#REF!</definedName>
    <definedName name="交付3级">#REF!</definedName>
    <definedName name="結果" localSheetId="9">#REF!</definedName>
    <definedName name="結果" localSheetId="8">#REF!</definedName>
    <definedName name="結果">#REF!</definedName>
    <definedName name="进度偏差的均值于画图">OFFSET(项目进度!$O$27,,,,COUNTA(项目进度!$O$27:$X$27)-1)</definedName>
    <definedName name="进度偏差的上限于画图">OFFSET(项目进度!$O$28,,,,COUNTA(项目进度!$O$28:$X$28)-1)</definedName>
    <definedName name="进度偏差的下限于画图">OFFSET(项目进度!$O$26,,,,COUNTA(项目进度!$O$26:$X$26)-1)</definedName>
    <definedName name="客户需求评审次数">OFFSET(过程产出缺陷度量!$A$8,,,COUNTA(过程产出缺陷度量!$A$8:$A$10)-1)</definedName>
    <definedName name="客户需求评审缺陷密度">OFFSET(过程产出缺陷度量!$L$8,,,COUNTA(过程产出缺陷度量!$L$8:$L$10)-1)</definedName>
    <definedName name="客户需求评审缺陷密度的均值">OFFSET(过程产出缺陷度量!$O$8,,,COUNTA(过程产出缺陷度量!$O$8:$O$10)-1)</definedName>
    <definedName name="客户需求评审缺陷密度的上限">OFFSET(过程产出缺陷度量!$P$8,,,COUNTA(过程产出缺陷度量!$P$8:$P$10)-1)</definedName>
    <definedName name="客户需求评审缺陷密度的下限">OFFSET(过程产出缺陷度量!$N$8,,,COUNTA(过程产出缺陷度量!$N$8:$N$10)-1)</definedName>
    <definedName name="评审对象名称">[6]指导说明!$D$22:$D$32</definedName>
    <definedName name="其他" localSheetId="9">#REF!</definedName>
    <definedName name="其他" localSheetId="8">#REF!</definedName>
    <definedName name="其他">#REF!</definedName>
    <definedName name="缺陷类型">[2]基础配置表!$E$2:$E$10</definedName>
    <definedName name="人员">OFFSET(人员统计!$A$7,,,COUNTA(人员统计!$A$7:$A$22)+COUNTBLANK(人员统计!$A$7:$A$22))</definedName>
    <definedName name="软件需求3级" localSheetId="9">#REF!</definedName>
    <definedName name="软件需求3级" localSheetId="8">#REF!</definedName>
    <definedName name="软件需求3级">#REF!</definedName>
    <definedName name="三级" localSheetId="9">#REF!</definedName>
    <definedName name="三级" localSheetId="8">#REF!</definedName>
    <definedName name="三级">#REF!</definedName>
    <definedName name="设计3级" localSheetId="9">#REF!</definedName>
    <definedName name="设计3级" localSheetId="8">#REF!</definedName>
    <definedName name="设计3级">#REF!</definedName>
    <definedName name="设计评审次数于画图">OFFSET(过程产出缺陷度量!$A$58,,,COUNTA(过程产出缺陷度量!$A$58:$A$61)-1)</definedName>
    <definedName name="设计评审缺陷密度的均值于画图">OFFSET(过程产出缺陷度量!$O$58,,,COUNTA(过程产出缺陷度量!$O$58:$O$61)-1)</definedName>
    <definedName name="设计评审缺陷密度的上限于画图">OFFSET(过程产出缺陷度量!$P$58,,,COUNTA(过程产出缺陷度量!$P$58:$P$61)-1)</definedName>
    <definedName name="设计评审缺陷密度的下限于画图">OFFSET(过程产出缺陷度量!$N$58,,,COUNTA(过程产出缺陷度量!$N$58:$N$61)-1)</definedName>
    <definedName name="设计评审缺陷密度于画图">OFFSET(过程产出缺陷度量!$L$58,,,COUNTA(过程产出缺陷度量!$L$58:$L$61)-1)</definedName>
    <definedName name="所属模块">[2]基础配置表!$G$2:$G$12</definedName>
    <definedName name="詳細_close" localSheetId="9">迭代模型!詳細_close</definedName>
    <definedName name="詳細_close" localSheetId="8">总模型!詳細_close</definedName>
    <definedName name="詳細_close">詳細_close</definedName>
    <definedName name="詳細品質プログラム別_Click" localSheetId="9">迭代模型!詳細品質プログラム別_Click</definedName>
    <definedName name="詳細品質プログラム別_Click" localSheetId="8">总模型!詳細品質プログラム別_Click</definedName>
    <definedName name="詳細品質プログラム別_Click">詳細品質プログラム別_Click</definedName>
    <definedName name="修改状态">[7]发行控制!$B$40:$E$40</definedName>
    <definedName name="需求规格评审次数于画图">OFFSET(过程产出缺陷度量!$A$31,,,COUNTA(过程产出缺陷度量!$A$31:$A$35)-1)</definedName>
    <definedName name="需求规格评审缺陷密度的均值于画图">OFFSET(过程产出缺陷度量!$O$31,,,COUNTA(过程产出缺陷度量!$O$31:$O$35)-1)</definedName>
    <definedName name="需求规格评审缺陷密度的上限于画图">OFFSET(过程产出缺陷度量!$P$31,,,COUNTA(过程产出缺陷度量!$P$31:$P$35)-1)</definedName>
    <definedName name="需求规格评审缺陷密度的下限于画图">OFFSET(过程产出缺陷度量!$N$31,,,COUNTA(过程产出缺陷度量!$N$31:$N$35)-1)</definedName>
    <definedName name="需求规格评审缺陷密度于画图">OFFSET(过程产出缺陷度量!$L$31,,,COUNTA(过程产出缺陷度量!$L$31:$L$35)-1)</definedName>
    <definedName name="严重等级">[2]基础配置表!$F$2:$F$6</definedName>
    <definedName name="要員配置" localSheetId="9">#REF!,#REF!,#REF!,#REF!,#REF!</definedName>
    <definedName name="要員配置" localSheetId="8">#REF!,#REF!,#REF!,#REF!,#REF!</definedName>
    <definedName name="要員配置">#REF!,#REF!,#REF!,#REF!,#REF!</definedName>
    <definedName name="要員一覧">[8]人员计划!$C$9:$C$22,[8]人员计划!$G$8:$G$22</definedName>
    <definedName name="一级" localSheetId="9">#REF!</definedName>
    <definedName name="一级" localSheetId="8">#REF!</definedName>
    <definedName name="一级">#REF!</definedName>
    <definedName name="优先级别">[2]基础配置表!$I$2:$I$4</definedName>
    <definedName name="原因合计" localSheetId="9">#REF!</definedName>
    <definedName name="原因合计" localSheetId="8">#REF!</definedName>
    <definedName name="原因合计">#REF!</definedName>
    <definedName name="製程能力分析" localSheetId="9">#REF!</definedName>
    <definedName name="製程能力分析" localSheetId="8">#REF!</definedName>
    <definedName name="製程能力分析">#REF!</definedName>
    <definedName name="製造品質プログラム別_Click" localSheetId="9">迭代模型!製造品質プログラム別_Click</definedName>
    <definedName name="製造品質プログラム別_Click" localSheetId="8">总模型!製造品質プログラム別_Click</definedName>
    <definedName name="製造品質プログラム別_Click">製造品質プログラム別_Click</definedName>
    <definedName name="周次">OFFSET(人员统计!#REF!,,,,COUNTA(人员统计!$AA$7:$AA$7))</definedName>
    <definedName name="周次于画图">OFFSET(项目进度!$O$24,,,,COUNTA(项目进度!$O$24:$X$24)-1)</definedName>
    <definedName name="周进度偏差于画图">OFFSET(项目进度!$O$25,,,,COUNTA(项目进度!$O$25:$X$25)-1)</definedName>
    <definedName name="最后一周">OFFSET(人员统计!$AA$7,,,COUNTA(人员统计!$S$7:$S$22)+COUNTBLANK(人员统计!$S$7:$S$22))</definedName>
  </definedNames>
  <calcPr calcId="144525" concurrentCalc="0" concurrentManualCount="4"/>
</workbook>
</file>

<file path=xl/calcChain.xml><?xml version="1.0" encoding="utf-8"?>
<calcChain xmlns="http://schemas.openxmlformats.org/spreadsheetml/2006/main">
  <c r="T29" i="22" l="1"/>
  <c r="T30" i="22"/>
  <c r="T31" i="22"/>
  <c r="Z26" i="22"/>
  <c r="I38" i="21"/>
  <c r="P42" i="21"/>
  <c r="A10007" i="1"/>
  <c r="E296" i="14"/>
  <c r="A296" i="14"/>
  <c r="A295" i="14"/>
  <c r="H298" i="14"/>
  <c r="G298" i="14"/>
  <c r="F298" i="14"/>
  <c r="E298" i="14"/>
  <c r="D298" i="14"/>
  <c r="C298" i="14"/>
  <c r="B298" i="14"/>
  <c r="E295" i="14"/>
  <c r="A136" i="14"/>
  <c r="H138" i="14"/>
  <c r="G138" i="14"/>
  <c r="F138" i="14"/>
  <c r="E138" i="14"/>
  <c r="D138" i="14"/>
  <c r="C138" i="14"/>
  <c r="B138" i="14"/>
  <c r="E136" i="14"/>
  <c r="AU23" i="19"/>
  <c r="AT23" i="19"/>
  <c r="AS23" i="19"/>
  <c r="AR23" i="19"/>
  <c r="AQ23" i="19"/>
  <c r="AP23" i="19"/>
  <c r="AO23" i="19"/>
  <c r="AN23" i="19"/>
  <c r="AM23" i="19"/>
  <c r="AL23" i="19"/>
  <c r="AK23" i="19"/>
  <c r="AJ23" i="19"/>
  <c r="AI23" i="19"/>
  <c r="AH23" i="19"/>
  <c r="AG23" i="19"/>
  <c r="AF23" i="19"/>
  <c r="AE23" i="19"/>
  <c r="AD23" i="19"/>
  <c r="AC23" i="19"/>
  <c r="AB23" i="19"/>
  <c r="AA23" i="19"/>
  <c r="AU22" i="19"/>
  <c r="AT22" i="19"/>
  <c r="AS22" i="19"/>
  <c r="AR22" i="19"/>
  <c r="AQ22" i="19"/>
  <c r="AP22" i="19"/>
  <c r="AO22" i="19"/>
  <c r="AN22" i="19"/>
  <c r="AM22" i="19"/>
  <c r="AL22" i="19"/>
  <c r="AK22" i="19"/>
  <c r="AJ22" i="19"/>
  <c r="AI22" i="19"/>
  <c r="AH22" i="19"/>
  <c r="AG22" i="19"/>
  <c r="AF22" i="19"/>
  <c r="AE22" i="19"/>
  <c r="AD22" i="19"/>
  <c r="AC22" i="19"/>
  <c r="AB22" i="19"/>
  <c r="AA22" i="19"/>
  <c r="AU21" i="19"/>
  <c r="AT21" i="19"/>
  <c r="AS21" i="19"/>
  <c r="AR21" i="19"/>
  <c r="AQ21" i="19"/>
  <c r="AP21" i="19"/>
  <c r="AO21" i="19"/>
  <c r="AN21" i="19"/>
  <c r="AM21" i="19"/>
  <c r="AL21" i="19"/>
  <c r="AK21" i="19"/>
  <c r="AJ21" i="19"/>
  <c r="AI21" i="19"/>
  <c r="AH21" i="19"/>
  <c r="AG21" i="19"/>
  <c r="AF21" i="19"/>
  <c r="AE21" i="19"/>
  <c r="AD21" i="19"/>
  <c r="AC21" i="19"/>
  <c r="AB21" i="19"/>
  <c r="AA21" i="19"/>
  <c r="AU20" i="19"/>
  <c r="AT20" i="19"/>
  <c r="AS20" i="19"/>
  <c r="AR20" i="19"/>
  <c r="AQ20" i="19"/>
  <c r="AP20" i="19"/>
  <c r="AO20" i="19"/>
  <c r="AN20" i="19"/>
  <c r="AM20" i="19"/>
  <c r="AL20" i="19"/>
  <c r="AK20" i="19"/>
  <c r="AJ20" i="19"/>
  <c r="AI20" i="19"/>
  <c r="AH20" i="19"/>
  <c r="AG20" i="19"/>
  <c r="AF20" i="19"/>
  <c r="AE20" i="19"/>
  <c r="AD20" i="19"/>
  <c r="AC20" i="19"/>
  <c r="AB20" i="19"/>
  <c r="AA20" i="19"/>
  <c r="AU19" i="19"/>
  <c r="AT19" i="19"/>
  <c r="AS19" i="19"/>
  <c r="AR19" i="19"/>
  <c r="AQ19" i="19"/>
  <c r="AP19" i="19"/>
  <c r="AO19" i="19"/>
  <c r="AN19" i="19"/>
  <c r="AM19" i="19"/>
  <c r="AL19" i="19"/>
  <c r="AK19" i="19"/>
  <c r="AJ19" i="19"/>
  <c r="AI19" i="19"/>
  <c r="AH19" i="19"/>
  <c r="AG19" i="19"/>
  <c r="AF19" i="19"/>
  <c r="AE19" i="19"/>
  <c r="AD19" i="19"/>
  <c r="AC19" i="19"/>
  <c r="AB19" i="19"/>
  <c r="AA19" i="19"/>
  <c r="AU18" i="19"/>
  <c r="AT18" i="19"/>
  <c r="AS18" i="19"/>
  <c r="AR18" i="19"/>
  <c r="AQ18" i="19"/>
  <c r="AP18" i="19"/>
  <c r="AO18" i="19"/>
  <c r="AN18" i="19"/>
  <c r="AM18" i="19"/>
  <c r="AL18" i="19"/>
  <c r="AK18" i="19"/>
  <c r="AJ18" i="19"/>
  <c r="AI18" i="19"/>
  <c r="AH18" i="19"/>
  <c r="AG18" i="19"/>
  <c r="AF18" i="19"/>
  <c r="AE18" i="19"/>
  <c r="AD18" i="19"/>
  <c r="AC18" i="19"/>
  <c r="AB18" i="19"/>
  <c r="AA18" i="19"/>
  <c r="AU17" i="19"/>
  <c r="AT17" i="19"/>
  <c r="AS17" i="19"/>
  <c r="AR17" i="19"/>
  <c r="AQ17" i="19"/>
  <c r="AP17" i="19"/>
  <c r="AO17" i="19"/>
  <c r="AN17" i="19"/>
  <c r="AM17" i="19"/>
  <c r="AL17" i="19"/>
  <c r="AK17" i="19"/>
  <c r="AJ17" i="19"/>
  <c r="AI17" i="19"/>
  <c r="AH17" i="19"/>
  <c r="AG17" i="19"/>
  <c r="AF17" i="19"/>
  <c r="AE17" i="19"/>
  <c r="AD17" i="19"/>
  <c r="AC17" i="19"/>
  <c r="AB17" i="19"/>
  <c r="AA17" i="19"/>
  <c r="AU16" i="19"/>
  <c r="AT16" i="19"/>
  <c r="AS16" i="19"/>
  <c r="AR16" i="19"/>
  <c r="AQ16" i="19"/>
  <c r="AP16" i="19"/>
  <c r="AO16" i="19"/>
  <c r="AN16" i="19"/>
  <c r="AM16" i="19"/>
  <c r="AL16" i="19"/>
  <c r="AK16" i="19"/>
  <c r="AJ16" i="19"/>
  <c r="AI16" i="19"/>
  <c r="AH16" i="19"/>
  <c r="AG16" i="19"/>
  <c r="AF16" i="19"/>
  <c r="AE16" i="19"/>
  <c r="AD16" i="19"/>
  <c r="AC16" i="19"/>
  <c r="AB16" i="19"/>
  <c r="AA16" i="19"/>
  <c r="AU15" i="19"/>
  <c r="AT15" i="19"/>
  <c r="AS15" i="19"/>
  <c r="AR15" i="19"/>
  <c r="AQ15" i="19"/>
  <c r="AP15" i="19"/>
  <c r="AO15" i="19"/>
  <c r="AN15" i="19"/>
  <c r="AM15" i="19"/>
  <c r="AL15" i="19"/>
  <c r="AK15" i="19"/>
  <c r="AJ15" i="19"/>
  <c r="AI15" i="19"/>
  <c r="AH15" i="19"/>
  <c r="AG15" i="19"/>
  <c r="AF15" i="19"/>
  <c r="AE15" i="19"/>
  <c r="AD15" i="19"/>
  <c r="AC15" i="19"/>
  <c r="AB15" i="19"/>
  <c r="AA15" i="19"/>
  <c r="AU14" i="19"/>
  <c r="AT14" i="19"/>
  <c r="AS14" i="19"/>
  <c r="AR14" i="19"/>
  <c r="AQ14" i="19"/>
  <c r="AP14" i="19"/>
  <c r="AO14" i="19"/>
  <c r="AN14" i="19"/>
  <c r="AM14" i="19"/>
  <c r="AL14" i="19"/>
  <c r="AK14" i="19"/>
  <c r="AJ14" i="19"/>
  <c r="AI14" i="19"/>
  <c r="AH14" i="19"/>
  <c r="AG14" i="19"/>
  <c r="AF14" i="19"/>
  <c r="AE14" i="19"/>
  <c r="AD14" i="19"/>
  <c r="AC14" i="19"/>
  <c r="AB14" i="19"/>
  <c r="AA14" i="19"/>
  <c r="AU13" i="19"/>
  <c r="AT13" i="19"/>
  <c r="AS13" i="19"/>
  <c r="AR13" i="19"/>
  <c r="AQ13" i="19"/>
  <c r="AP13" i="19"/>
  <c r="AO13" i="19"/>
  <c r="AN13" i="19"/>
  <c r="AM13" i="19"/>
  <c r="AL13" i="19"/>
  <c r="AK13" i="19"/>
  <c r="AJ13" i="19"/>
  <c r="AI13" i="19"/>
  <c r="AH13" i="19"/>
  <c r="AG13" i="19"/>
  <c r="AF13" i="19"/>
  <c r="AE13" i="19"/>
  <c r="AD13" i="19"/>
  <c r="AC13" i="19"/>
  <c r="AB13" i="19"/>
  <c r="AA13" i="19"/>
  <c r="AU12" i="19"/>
  <c r="AT12" i="19"/>
  <c r="AS12" i="19"/>
  <c r="AR12" i="19"/>
  <c r="AQ12" i="19"/>
  <c r="AP12" i="19"/>
  <c r="AO12" i="19"/>
  <c r="AN12" i="19"/>
  <c r="AM12" i="19"/>
  <c r="AL12" i="19"/>
  <c r="AK12" i="19"/>
  <c r="AJ12" i="19"/>
  <c r="AI12" i="19"/>
  <c r="AH12" i="19"/>
  <c r="AG12" i="19"/>
  <c r="AF12" i="19"/>
  <c r="AE12" i="19"/>
  <c r="AD12" i="19"/>
  <c r="AC12" i="19"/>
  <c r="AB12" i="19"/>
  <c r="AA12" i="19"/>
  <c r="AU11" i="19"/>
  <c r="AT11" i="19"/>
  <c r="AS11" i="19"/>
  <c r="AR11" i="19"/>
  <c r="AQ11" i="19"/>
  <c r="AP11" i="19"/>
  <c r="AO11" i="19"/>
  <c r="AN11" i="19"/>
  <c r="AM11" i="19"/>
  <c r="AL11" i="19"/>
  <c r="AK11" i="19"/>
  <c r="AJ11" i="19"/>
  <c r="AI11" i="19"/>
  <c r="AH11" i="19"/>
  <c r="AG11" i="19"/>
  <c r="AF11" i="19"/>
  <c r="AE11" i="19"/>
  <c r="AD11" i="19"/>
  <c r="AC11" i="19"/>
  <c r="AB11" i="19"/>
  <c r="AA11" i="19"/>
  <c r="AU10" i="19"/>
  <c r="AT10" i="19"/>
  <c r="AS10" i="19"/>
  <c r="AR10" i="19"/>
  <c r="AQ10" i="19"/>
  <c r="AP10" i="19"/>
  <c r="AO10" i="19"/>
  <c r="AN10" i="19"/>
  <c r="AM10" i="19"/>
  <c r="AL10" i="19"/>
  <c r="AK10" i="19"/>
  <c r="AJ10" i="19"/>
  <c r="AI10" i="19"/>
  <c r="AH10" i="19"/>
  <c r="AG10" i="19"/>
  <c r="AF10" i="19"/>
  <c r="AE10" i="19"/>
  <c r="AD10" i="19"/>
  <c r="AC10" i="19"/>
  <c r="AB10" i="19"/>
  <c r="AA10" i="19"/>
  <c r="AU9" i="19"/>
  <c r="AT9" i="19"/>
  <c r="AS9" i="19"/>
  <c r="AR9" i="19"/>
  <c r="AQ9" i="19"/>
  <c r="AP9" i="19"/>
  <c r="AO9" i="19"/>
  <c r="AN9" i="19"/>
  <c r="AM9" i="19"/>
  <c r="AL9" i="19"/>
  <c r="AK9" i="19"/>
  <c r="AJ9" i="19"/>
  <c r="AI9" i="19"/>
  <c r="AH9" i="19"/>
  <c r="AG9" i="19"/>
  <c r="AF9" i="19"/>
  <c r="AE9" i="19"/>
  <c r="AD9" i="19"/>
  <c r="AC9" i="19"/>
  <c r="AB9" i="19"/>
  <c r="AA9" i="19"/>
  <c r="AU8" i="19"/>
  <c r="AT8" i="19"/>
  <c r="AS8" i="19"/>
  <c r="AR8" i="19"/>
  <c r="AQ8" i="19"/>
  <c r="AP8" i="19"/>
  <c r="AO8" i="19"/>
  <c r="AN8" i="19"/>
  <c r="AM8" i="19"/>
  <c r="AL8" i="19"/>
  <c r="AK8" i="19"/>
  <c r="AJ8" i="19"/>
  <c r="AI8" i="19"/>
  <c r="AH8" i="19"/>
  <c r="AG8" i="19"/>
  <c r="AF8" i="19"/>
  <c r="AE8" i="19"/>
  <c r="AD8" i="19"/>
  <c r="AC8" i="19"/>
  <c r="AB8" i="19"/>
  <c r="AA8" i="19"/>
  <c r="AU7" i="19"/>
  <c r="AT7" i="19"/>
  <c r="AS7" i="19"/>
  <c r="AR7" i="19"/>
  <c r="AQ7" i="19"/>
  <c r="AP7" i="19"/>
  <c r="AO7" i="19"/>
  <c r="AN7" i="19"/>
  <c r="AM7" i="19"/>
  <c r="AL7" i="19"/>
  <c r="AK7" i="19"/>
  <c r="AJ7" i="19"/>
  <c r="AI7" i="19"/>
  <c r="AH7" i="19"/>
  <c r="AG7" i="19"/>
  <c r="AF7" i="19"/>
  <c r="AE7" i="19"/>
  <c r="AD7" i="19"/>
  <c r="AC7" i="19"/>
  <c r="AB7" i="19"/>
  <c r="AA7" i="19"/>
  <c r="AU6" i="19"/>
  <c r="AT6" i="19"/>
  <c r="AS6" i="19"/>
  <c r="AR6" i="19"/>
  <c r="AQ6" i="19"/>
  <c r="AP6" i="19"/>
  <c r="AO6" i="19"/>
  <c r="AN6" i="19"/>
  <c r="AM6" i="19"/>
  <c r="AL6" i="19"/>
  <c r="AK6" i="19"/>
  <c r="AJ6" i="19"/>
  <c r="AI6" i="19"/>
  <c r="AH6" i="19"/>
  <c r="AG6" i="19"/>
  <c r="AF6" i="19"/>
  <c r="AE6" i="19"/>
  <c r="AD6" i="19"/>
  <c r="AC6" i="19"/>
  <c r="AB6" i="19"/>
  <c r="AA6" i="19"/>
  <c r="AU5" i="19"/>
  <c r="AT5" i="19"/>
  <c r="AS5" i="19"/>
  <c r="AR5" i="19"/>
  <c r="AQ5" i="19"/>
  <c r="AP5" i="19"/>
  <c r="AO5" i="19"/>
  <c r="AN5" i="19"/>
  <c r="AM5" i="19"/>
  <c r="AL5" i="19"/>
  <c r="AK5" i="19"/>
  <c r="AJ5" i="19"/>
  <c r="AI5" i="19"/>
  <c r="AH5" i="19"/>
  <c r="AG5" i="19"/>
  <c r="AF5" i="19"/>
  <c r="AE5" i="19"/>
  <c r="AD5" i="19"/>
  <c r="AC5" i="19"/>
  <c r="AB5" i="19"/>
  <c r="AA5" i="19"/>
  <c r="AU4" i="19"/>
  <c r="AT4" i="19"/>
  <c r="AS4" i="19"/>
  <c r="AR4" i="19"/>
  <c r="AQ4" i="19"/>
  <c r="AP4" i="19"/>
  <c r="AO4" i="19"/>
  <c r="AN4" i="19"/>
  <c r="AM4" i="19"/>
  <c r="AL4" i="19"/>
  <c r="AK4" i="19"/>
  <c r="AJ4" i="19"/>
  <c r="AI4" i="19"/>
  <c r="AH4" i="19"/>
  <c r="AG4" i="19"/>
  <c r="AF4" i="19"/>
  <c r="AE4" i="19"/>
  <c r="AD4" i="19"/>
  <c r="AC4" i="19"/>
  <c r="AB4" i="19"/>
  <c r="AA4" i="19"/>
  <c r="AU3" i="19"/>
  <c r="AT3" i="19"/>
  <c r="AS3" i="19"/>
  <c r="AR3" i="19"/>
  <c r="AQ3" i="19"/>
  <c r="AP3" i="19"/>
  <c r="AO3" i="19"/>
  <c r="AN3" i="19"/>
  <c r="AM3" i="19"/>
  <c r="AL3" i="19"/>
  <c r="AK3" i="19"/>
  <c r="AJ3" i="19"/>
  <c r="AI3" i="19"/>
  <c r="AH3" i="19"/>
  <c r="AG3" i="19"/>
  <c r="AF3" i="19"/>
  <c r="AE3" i="19"/>
  <c r="AD3" i="19"/>
  <c r="AC3" i="19"/>
  <c r="AB3" i="19"/>
  <c r="AA3" i="19"/>
  <c r="AU2" i="19"/>
  <c r="AT2" i="19"/>
  <c r="AS2" i="19"/>
  <c r="AR2" i="19"/>
  <c r="AQ2" i="19"/>
  <c r="AP2" i="19"/>
  <c r="AO2" i="19"/>
  <c r="AN2" i="19"/>
  <c r="AM2" i="19"/>
  <c r="AL2" i="19"/>
  <c r="AK2" i="19"/>
  <c r="AJ2" i="19"/>
  <c r="AI2" i="19"/>
  <c r="AH2" i="19"/>
  <c r="AG2" i="19"/>
  <c r="AF2" i="19"/>
  <c r="AE2" i="19"/>
  <c r="AD2" i="19"/>
  <c r="AC2" i="19"/>
  <c r="AB2" i="19"/>
  <c r="AA2" i="19"/>
  <c r="Z1" i="19"/>
  <c r="Y1" i="19"/>
  <c r="X1" i="19"/>
  <c r="W1" i="19"/>
  <c r="V1" i="19"/>
  <c r="U1" i="19"/>
  <c r="T1" i="19"/>
  <c r="S1" i="19"/>
  <c r="R1" i="19"/>
  <c r="Q1" i="19"/>
  <c r="P1" i="19"/>
  <c r="O1" i="19"/>
  <c r="N1" i="19"/>
  <c r="M1" i="19"/>
  <c r="L1" i="19"/>
  <c r="K1" i="19"/>
  <c r="J1" i="19"/>
  <c r="I1" i="19"/>
  <c r="H1" i="19"/>
  <c r="G1" i="19"/>
  <c r="F1" i="19"/>
  <c r="H25" i="18"/>
  <c r="G25" i="18"/>
  <c r="F25" i="18"/>
  <c r="E25" i="18"/>
  <c r="D25" i="18"/>
  <c r="C25" i="18"/>
  <c r="H24" i="18"/>
  <c r="G24" i="18"/>
  <c r="F24" i="18"/>
  <c r="E24" i="18"/>
  <c r="D24" i="18"/>
  <c r="C24" i="18"/>
  <c r="I21" i="18"/>
  <c r="H21" i="18"/>
  <c r="G21" i="18"/>
  <c r="F21" i="18"/>
  <c r="E21" i="18"/>
  <c r="D21" i="18"/>
  <c r="C21" i="18"/>
  <c r="I20" i="18"/>
  <c r="H20" i="18"/>
  <c r="G20" i="18"/>
  <c r="F20" i="18"/>
  <c r="E20" i="18"/>
  <c r="D20" i="18"/>
  <c r="C20" i="18"/>
  <c r="G17" i="18"/>
  <c r="E17" i="18"/>
  <c r="D17" i="18"/>
  <c r="C17" i="18"/>
  <c r="G16" i="18"/>
  <c r="E16" i="18"/>
  <c r="D16" i="18"/>
  <c r="C16" i="18"/>
  <c r="G15" i="18"/>
  <c r="E15" i="18"/>
  <c r="D15" i="18"/>
  <c r="C15" i="18"/>
  <c r="E12" i="18"/>
  <c r="D12" i="18"/>
  <c r="C12" i="18"/>
  <c r="E11" i="18"/>
  <c r="D11" i="18"/>
  <c r="C11" i="18"/>
  <c r="E10" i="18"/>
  <c r="D10" i="18"/>
  <c r="C10" i="18"/>
  <c r="E7" i="18"/>
  <c r="C7" i="18"/>
  <c r="E6" i="18"/>
  <c r="C6" i="18"/>
  <c r="H68" i="17"/>
  <c r="E35" i="17"/>
  <c r="E34" i="17"/>
  <c r="G12" i="17"/>
  <c r="K17" i="20"/>
  <c r="K16" i="20"/>
  <c r="K15" i="20"/>
  <c r="K14" i="20"/>
  <c r="K13" i="20"/>
  <c r="K12" i="20"/>
  <c r="K11" i="20"/>
  <c r="K10" i="20"/>
  <c r="K9" i="20"/>
  <c r="K8" i="20"/>
  <c r="K7" i="20"/>
  <c r="K6" i="20"/>
  <c r="K5" i="20"/>
  <c r="K4" i="20"/>
  <c r="D91" i="16"/>
  <c r="C91" i="16"/>
  <c r="B91" i="16"/>
  <c r="I90" i="16"/>
  <c r="D90" i="16"/>
  <c r="C90" i="16"/>
  <c r="B90" i="16"/>
  <c r="I89" i="16"/>
  <c r="D89" i="16"/>
  <c r="C89" i="16"/>
  <c r="B89" i="16"/>
  <c r="I88" i="16"/>
  <c r="D88" i="16"/>
  <c r="C88" i="16"/>
  <c r="B88" i="16"/>
  <c r="I87" i="16"/>
  <c r="D87" i="16"/>
  <c r="C87" i="16"/>
  <c r="B87" i="16"/>
  <c r="I86" i="16"/>
  <c r="D86" i="16"/>
  <c r="C86" i="16"/>
  <c r="B86" i="16"/>
  <c r="K83" i="16"/>
  <c r="K82" i="16"/>
  <c r="H78" i="16"/>
  <c r="G78" i="16"/>
  <c r="F78" i="16"/>
  <c r="E78" i="16"/>
  <c r="D78" i="16"/>
  <c r="C78" i="16"/>
  <c r="B78" i="16"/>
  <c r="H77" i="16"/>
  <c r="J76" i="16"/>
  <c r="H76" i="16"/>
  <c r="G76" i="16"/>
  <c r="J75" i="16"/>
  <c r="H75" i="16"/>
  <c r="G75" i="16"/>
  <c r="G74" i="16"/>
  <c r="G73" i="16"/>
  <c r="H71" i="16"/>
  <c r="G71" i="16"/>
  <c r="H70" i="16"/>
  <c r="G70" i="16"/>
  <c r="H69" i="16"/>
  <c r="G69" i="16"/>
  <c r="H68" i="16"/>
  <c r="G68" i="16"/>
  <c r="H66" i="16"/>
  <c r="G66" i="16"/>
  <c r="H65" i="16"/>
  <c r="G65" i="16"/>
  <c r="H64" i="16"/>
  <c r="G64" i="16"/>
  <c r="H63" i="16"/>
  <c r="G63" i="16"/>
  <c r="J62" i="16"/>
  <c r="J61" i="16"/>
  <c r="H61" i="16"/>
  <c r="G61" i="16"/>
  <c r="J60" i="16"/>
  <c r="K57" i="16"/>
  <c r="K56" i="16"/>
  <c r="K55" i="16"/>
  <c r="K54" i="16"/>
  <c r="K53" i="16"/>
  <c r="D53" i="16"/>
  <c r="D52" i="16"/>
  <c r="D51" i="16"/>
  <c r="D50" i="16"/>
  <c r="D49" i="16"/>
  <c r="D48" i="16"/>
  <c r="D47" i="16"/>
  <c r="D46" i="16"/>
  <c r="D45" i="16"/>
  <c r="D44" i="16"/>
  <c r="D43" i="16"/>
  <c r="D42" i="16"/>
  <c r="D41" i="16"/>
  <c r="D40" i="16"/>
  <c r="D39" i="16"/>
  <c r="D38" i="16"/>
  <c r="D37" i="16"/>
  <c r="J30" i="16"/>
  <c r="I30" i="16"/>
  <c r="H30" i="16"/>
  <c r="G30" i="16"/>
  <c r="F30" i="16"/>
  <c r="E30" i="16"/>
  <c r="D30" i="16"/>
  <c r="C30" i="16"/>
  <c r="B30" i="16"/>
  <c r="A30" i="16"/>
  <c r="G22" i="16"/>
  <c r="E22" i="16"/>
  <c r="E21" i="16"/>
  <c r="E20" i="16"/>
  <c r="E19" i="16"/>
  <c r="E18" i="16"/>
  <c r="E17" i="16"/>
  <c r="E16" i="16"/>
  <c r="G15" i="16"/>
  <c r="E15" i="16"/>
  <c r="G14" i="16"/>
  <c r="E14" i="16"/>
  <c r="G13" i="16"/>
  <c r="E13" i="16"/>
  <c r="E12" i="16"/>
  <c r="E11" i="16"/>
  <c r="E10" i="16"/>
  <c r="G9" i="16"/>
  <c r="E9" i="16"/>
  <c r="G8" i="16"/>
  <c r="E8" i="16"/>
  <c r="AB7" i="16"/>
  <c r="AA7" i="16"/>
  <c r="Z7" i="16"/>
  <c r="Y7" i="16"/>
  <c r="X7" i="16"/>
  <c r="W7" i="16"/>
  <c r="V7" i="16"/>
  <c r="U7" i="16"/>
  <c r="T7" i="16"/>
  <c r="S7" i="16"/>
  <c r="R7" i="16"/>
  <c r="Q7" i="16"/>
  <c r="P7" i="16"/>
  <c r="O7" i="16"/>
  <c r="N7" i="16"/>
  <c r="M7" i="16"/>
  <c r="L7" i="16"/>
  <c r="K7" i="16"/>
  <c r="J7" i="16"/>
  <c r="I7" i="16"/>
  <c r="H7" i="16"/>
  <c r="G6" i="16"/>
  <c r="D6" i="16"/>
  <c r="Q5" i="16"/>
  <c r="P5" i="16"/>
  <c r="O5" i="16"/>
  <c r="N5" i="16"/>
  <c r="M5" i="16"/>
  <c r="L5" i="16"/>
  <c r="K5" i="16"/>
  <c r="J5" i="16"/>
  <c r="E202" i="15"/>
  <c r="E199" i="15"/>
  <c r="K182" i="15"/>
  <c r="K181" i="15"/>
  <c r="J181" i="15"/>
  <c r="I181" i="15"/>
  <c r="K180" i="15"/>
  <c r="J180" i="15"/>
  <c r="I180" i="15"/>
  <c r="H180" i="15"/>
  <c r="G180" i="15"/>
  <c r="F180" i="15"/>
  <c r="E180" i="15"/>
  <c r="D180" i="15"/>
  <c r="C180" i="15"/>
  <c r="B180" i="15"/>
  <c r="N179" i="15"/>
  <c r="M179" i="15"/>
  <c r="L179" i="15"/>
  <c r="K179" i="15"/>
  <c r="I179" i="15"/>
  <c r="F179" i="15"/>
  <c r="E179" i="15"/>
  <c r="D179" i="15"/>
  <c r="C179" i="15"/>
  <c r="B179" i="15"/>
  <c r="K178" i="15"/>
  <c r="I178" i="15"/>
  <c r="G178" i="15"/>
  <c r="A178" i="15"/>
  <c r="K177" i="15"/>
  <c r="I177" i="15"/>
  <c r="G177" i="15"/>
  <c r="A177" i="15"/>
  <c r="K176" i="15"/>
  <c r="I176" i="15"/>
  <c r="G176" i="15"/>
  <c r="A176" i="15"/>
  <c r="K175" i="15"/>
  <c r="I175" i="15"/>
  <c r="G175" i="15"/>
  <c r="A175" i="15"/>
  <c r="E120" i="15"/>
  <c r="E117" i="15"/>
  <c r="K100" i="15"/>
  <c r="K99" i="15"/>
  <c r="J99" i="15"/>
  <c r="I99" i="15"/>
  <c r="K98" i="15"/>
  <c r="J98" i="15"/>
  <c r="I98" i="15"/>
  <c r="H98" i="15"/>
  <c r="G98" i="15"/>
  <c r="F98" i="15"/>
  <c r="E98" i="15"/>
  <c r="D98" i="15"/>
  <c r="C98" i="15"/>
  <c r="B98" i="15"/>
  <c r="K97" i="15"/>
  <c r="I97" i="15"/>
  <c r="F97" i="15"/>
  <c r="E97" i="15"/>
  <c r="D97" i="15"/>
  <c r="C97" i="15"/>
  <c r="B97" i="15"/>
  <c r="K96" i="15"/>
  <c r="I96" i="15"/>
  <c r="G96" i="15"/>
  <c r="A96" i="15"/>
  <c r="K95" i="15"/>
  <c r="I95" i="15"/>
  <c r="G95" i="15"/>
  <c r="A95" i="15"/>
  <c r="K94" i="15"/>
  <c r="I94" i="15"/>
  <c r="G94" i="15"/>
  <c r="A94" i="15"/>
  <c r="K93" i="15"/>
  <c r="I93" i="15"/>
  <c r="G93" i="15"/>
  <c r="A93" i="15"/>
  <c r="E38" i="15"/>
  <c r="E35" i="15"/>
  <c r="C12" i="12"/>
  <c r="C8" i="12"/>
  <c r="J17" i="15"/>
  <c r="K17" i="15"/>
  <c r="I17" i="15"/>
  <c r="J16" i="15"/>
  <c r="K16" i="15"/>
  <c r="I16" i="15"/>
  <c r="H16" i="15"/>
  <c r="G16" i="15"/>
  <c r="F16" i="15"/>
  <c r="E16" i="15"/>
  <c r="D16" i="15"/>
  <c r="C16" i="15"/>
  <c r="B16" i="15"/>
  <c r="K15" i="15"/>
  <c r="I15" i="15"/>
  <c r="F15" i="15"/>
  <c r="E15" i="15"/>
  <c r="D15" i="15"/>
  <c r="C15" i="15"/>
  <c r="B15" i="15"/>
  <c r="K14" i="15"/>
  <c r="I14" i="15"/>
  <c r="G14" i="15"/>
  <c r="A14" i="15"/>
  <c r="K13" i="15"/>
  <c r="I13" i="15"/>
  <c r="G13" i="15"/>
  <c r="A13" i="15"/>
  <c r="K12" i="15"/>
  <c r="I12" i="15"/>
  <c r="G12" i="15"/>
  <c r="A12" i="15"/>
  <c r="K11" i="15"/>
  <c r="I11" i="15"/>
  <c r="G11" i="15"/>
  <c r="A11" i="15"/>
  <c r="K433" i="14"/>
  <c r="J433" i="14"/>
  <c r="H433" i="14"/>
  <c r="G433" i="14"/>
  <c r="F433" i="14"/>
  <c r="E433" i="14"/>
  <c r="D433" i="14"/>
  <c r="C433" i="14"/>
  <c r="B433" i="14"/>
  <c r="I432" i="14"/>
  <c r="L432" i="14"/>
  <c r="M431" i="14"/>
  <c r="I431" i="14"/>
  <c r="L431" i="14"/>
  <c r="A431" i="14"/>
  <c r="M430" i="14"/>
  <c r="I430" i="14"/>
  <c r="A430" i="14"/>
  <c r="M429" i="14"/>
  <c r="I429" i="14"/>
  <c r="L429" i="14"/>
  <c r="A429" i="14"/>
  <c r="M428" i="14"/>
  <c r="I428" i="14"/>
  <c r="L428" i="14"/>
  <c r="A428" i="14"/>
  <c r="K407" i="14"/>
  <c r="J407" i="14"/>
  <c r="H407" i="14"/>
  <c r="G407" i="14"/>
  <c r="F407" i="14"/>
  <c r="E407" i="14"/>
  <c r="D407" i="14"/>
  <c r="C407" i="14"/>
  <c r="B407" i="14"/>
  <c r="I406" i="14"/>
  <c r="L406" i="14"/>
  <c r="M405" i="14"/>
  <c r="I405" i="14"/>
  <c r="L405" i="14"/>
  <c r="A405" i="14"/>
  <c r="M404" i="14"/>
  <c r="I404" i="14"/>
  <c r="L404" i="14"/>
  <c r="A404" i="14"/>
  <c r="M403" i="14"/>
  <c r="I403" i="14"/>
  <c r="L403" i="14"/>
  <c r="A403" i="14"/>
  <c r="K380" i="14"/>
  <c r="M380" i="14"/>
  <c r="J380" i="14"/>
  <c r="H380" i="14"/>
  <c r="G380" i="14"/>
  <c r="F380" i="14"/>
  <c r="E380" i="14"/>
  <c r="D380" i="14"/>
  <c r="C380" i="14"/>
  <c r="B380" i="14"/>
  <c r="I379" i="14"/>
  <c r="L379" i="14"/>
  <c r="M378" i="14"/>
  <c r="I378" i="14"/>
  <c r="L378" i="14"/>
  <c r="A378" i="14"/>
  <c r="M377" i="14"/>
  <c r="I377" i="14"/>
  <c r="I380" i="14"/>
  <c r="L380" i="14"/>
  <c r="A377" i="14"/>
  <c r="M376" i="14"/>
  <c r="I376" i="14"/>
  <c r="L376" i="14"/>
  <c r="A376" i="14"/>
  <c r="K354" i="14"/>
  <c r="J354" i="14"/>
  <c r="H354" i="14"/>
  <c r="G354" i="14"/>
  <c r="F354" i="14"/>
  <c r="E354" i="14"/>
  <c r="D354" i="14"/>
  <c r="C354" i="14"/>
  <c r="B354" i="14"/>
  <c r="L353" i="14"/>
  <c r="I353" i="14"/>
  <c r="M352" i="14"/>
  <c r="I352" i="14"/>
  <c r="L352" i="14"/>
  <c r="A352" i="14"/>
  <c r="M351" i="14"/>
  <c r="I351" i="14"/>
  <c r="L351" i="14"/>
  <c r="A351" i="14"/>
  <c r="M350" i="14"/>
  <c r="I350" i="14"/>
  <c r="L350" i="14"/>
  <c r="A350" i="14"/>
  <c r="K330" i="14"/>
  <c r="J330" i="14"/>
  <c r="H330" i="14"/>
  <c r="G330" i="14"/>
  <c r="F330" i="14"/>
  <c r="E330" i="14"/>
  <c r="D330" i="14"/>
  <c r="C330" i="14"/>
  <c r="B330" i="14"/>
  <c r="I329" i="14"/>
  <c r="L329" i="14"/>
  <c r="M328" i="14"/>
  <c r="I328" i="14"/>
  <c r="L328" i="14"/>
  <c r="A328" i="14"/>
  <c r="M327" i="14"/>
  <c r="I327" i="14"/>
  <c r="A327" i="14"/>
  <c r="K274" i="14"/>
  <c r="J274" i="14"/>
  <c r="H274" i="14"/>
  <c r="G274" i="14"/>
  <c r="F274" i="14"/>
  <c r="E274" i="14"/>
  <c r="D274" i="14"/>
  <c r="C274" i="14"/>
  <c r="B274" i="14"/>
  <c r="I273" i="14"/>
  <c r="L273" i="14"/>
  <c r="M272" i="14"/>
  <c r="I272" i="14"/>
  <c r="L272" i="14"/>
  <c r="A272" i="14"/>
  <c r="M271" i="14"/>
  <c r="I271" i="14"/>
  <c r="L271" i="14"/>
  <c r="A271" i="14"/>
  <c r="M270" i="14"/>
  <c r="I270" i="14"/>
  <c r="L270" i="14"/>
  <c r="A270" i="14"/>
  <c r="M269" i="14"/>
  <c r="I269" i="14"/>
  <c r="L269" i="14"/>
  <c r="A269" i="14"/>
  <c r="K248" i="14"/>
  <c r="J248" i="14"/>
  <c r="H248" i="14"/>
  <c r="G248" i="14"/>
  <c r="F248" i="14"/>
  <c r="E248" i="14"/>
  <c r="D248" i="14"/>
  <c r="C248" i="14"/>
  <c r="B248" i="14"/>
  <c r="I247" i="14"/>
  <c r="L247" i="14"/>
  <c r="M246" i="14"/>
  <c r="I246" i="14"/>
  <c r="L246" i="14"/>
  <c r="A246" i="14"/>
  <c r="M245" i="14"/>
  <c r="I245" i="14"/>
  <c r="L245" i="14"/>
  <c r="A245" i="14"/>
  <c r="M244" i="14"/>
  <c r="I244" i="14"/>
  <c r="L244" i="14"/>
  <c r="A244" i="14"/>
  <c r="K221" i="14"/>
  <c r="J221" i="14"/>
  <c r="H221" i="14"/>
  <c r="G221" i="14"/>
  <c r="F221" i="14"/>
  <c r="E221" i="14"/>
  <c r="D221" i="14"/>
  <c r="C221" i="14"/>
  <c r="B221" i="14"/>
  <c r="I220" i="14"/>
  <c r="L220" i="14"/>
  <c r="M219" i="14"/>
  <c r="I219" i="14"/>
  <c r="L219" i="14"/>
  <c r="A219" i="14"/>
  <c r="M218" i="14"/>
  <c r="I218" i="14"/>
  <c r="L218" i="14"/>
  <c r="A218" i="14"/>
  <c r="M217" i="14"/>
  <c r="I217" i="14"/>
  <c r="L217" i="14"/>
  <c r="A217" i="14"/>
  <c r="K195" i="14"/>
  <c r="J195" i="14"/>
  <c r="H195" i="14"/>
  <c r="G195" i="14"/>
  <c r="F195" i="14"/>
  <c r="E195" i="14"/>
  <c r="D195" i="14"/>
  <c r="C195" i="14"/>
  <c r="B195" i="14"/>
  <c r="I194" i="14"/>
  <c r="L194" i="14"/>
  <c r="M193" i="14"/>
  <c r="I193" i="14"/>
  <c r="L193" i="14"/>
  <c r="A193" i="14"/>
  <c r="M192" i="14"/>
  <c r="I192" i="14"/>
  <c r="L192" i="14"/>
  <c r="A192" i="14"/>
  <c r="M191" i="14"/>
  <c r="I191" i="14"/>
  <c r="L191" i="14"/>
  <c r="A191" i="14"/>
  <c r="K171" i="14"/>
  <c r="J171" i="14"/>
  <c r="H171" i="14"/>
  <c r="G171" i="14"/>
  <c r="F171" i="14"/>
  <c r="E171" i="14"/>
  <c r="D171" i="14"/>
  <c r="C171" i="14"/>
  <c r="B171" i="14"/>
  <c r="I170" i="14"/>
  <c r="L170" i="14"/>
  <c r="M169" i="14"/>
  <c r="I169" i="14"/>
  <c r="L169" i="14"/>
  <c r="A169" i="14"/>
  <c r="M168" i="14"/>
  <c r="I168" i="14"/>
  <c r="L168" i="14"/>
  <c r="A168" i="14"/>
  <c r="K114" i="14"/>
  <c r="J114" i="14"/>
  <c r="H114" i="14"/>
  <c r="G114" i="14"/>
  <c r="F114" i="14"/>
  <c r="E114" i="14"/>
  <c r="D114" i="14"/>
  <c r="C114" i="14"/>
  <c r="B114" i="14"/>
  <c r="I113" i="14"/>
  <c r="L113" i="14"/>
  <c r="M112" i="14"/>
  <c r="I112" i="14"/>
  <c r="L112" i="14"/>
  <c r="A112" i="14"/>
  <c r="M111" i="14"/>
  <c r="I111" i="14"/>
  <c r="L111" i="14"/>
  <c r="A111" i="14"/>
  <c r="M110" i="14"/>
  <c r="I110" i="14"/>
  <c r="L110" i="14"/>
  <c r="A110" i="14"/>
  <c r="K89" i="14"/>
  <c r="J89" i="14"/>
  <c r="H89" i="14"/>
  <c r="G89" i="14"/>
  <c r="F89" i="14"/>
  <c r="E89" i="14"/>
  <c r="D89" i="14"/>
  <c r="C89" i="14"/>
  <c r="B89" i="14"/>
  <c r="I88" i="14"/>
  <c r="L88" i="14"/>
  <c r="M87" i="14"/>
  <c r="I87" i="14"/>
  <c r="L87" i="14"/>
  <c r="A87" i="14"/>
  <c r="M86" i="14"/>
  <c r="I86" i="14"/>
  <c r="A86" i="14"/>
  <c r="M85" i="14"/>
  <c r="I85" i="14"/>
  <c r="L85" i="14"/>
  <c r="A85" i="14"/>
  <c r="K62" i="14"/>
  <c r="M62" i="14"/>
  <c r="J62" i="14"/>
  <c r="H62" i="14"/>
  <c r="G62" i="14"/>
  <c r="F62" i="14"/>
  <c r="E62" i="14"/>
  <c r="D62" i="14"/>
  <c r="C62" i="14"/>
  <c r="B62" i="14"/>
  <c r="I61" i="14"/>
  <c r="L61" i="14"/>
  <c r="M60" i="14"/>
  <c r="I60" i="14"/>
  <c r="L60" i="14"/>
  <c r="A60" i="14"/>
  <c r="M59" i="14"/>
  <c r="I59" i="14"/>
  <c r="L59" i="14"/>
  <c r="A59" i="14"/>
  <c r="M58" i="14"/>
  <c r="I58" i="14"/>
  <c r="L58" i="14"/>
  <c r="A58" i="14"/>
  <c r="K36" i="14"/>
  <c r="J36" i="14"/>
  <c r="H36" i="14"/>
  <c r="G36" i="14"/>
  <c r="F36" i="14"/>
  <c r="E36" i="14"/>
  <c r="D36" i="14"/>
  <c r="C36" i="14"/>
  <c r="B36" i="14"/>
  <c r="I35" i="14"/>
  <c r="L35" i="14"/>
  <c r="I34" i="14"/>
  <c r="L34" i="14"/>
  <c r="A34" i="14"/>
  <c r="M33" i="14"/>
  <c r="I33" i="14"/>
  <c r="L33" i="14"/>
  <c r="A33" i="14"/>
  <c r="M32" i="14"/>
  <c r="I32" i="14"/>
  <c r="A32" i="14"/>
  <c r="M31" i="14"/>
  <c r="I31" i="14"/>
  <c r="L31" i="14"/>
  <c r="A31" i="14"/>
  <c r="K11" i="14"/>
  <c r="J11" i="14"/>
  <c r="H11" i="14"/>
  <c r="G11" i="14"/>
  <c r="F11" i="14"/>
  <c r="E11" i="14"/>
  <c r="D11" i="14"/>
  <c r="C11" i="14"/>
  <c r="B11" i="14"/>
  <c r="I10" i="14"/>
  <c r="L10" i="14"/>
  <c r="M9" i="14"/>
  <c r="I9" i="14"/>
  <c r="L9" i="14"/>
  <c r="A9" i="14"/>
  <c r="M8" i="14"/>
  <c r="I8" i="14"/>
  <c r="L8" i="14"/>
  <c r="A8" i="14"/>
  <c r="S73" i="13"/>
  <c r="I11" i="13"/>
  <c r="S72" i="13"/>
  <c r="F57" i="13"/>
  <c r="S56" i="13"/>
  <c r="F56" i="13"/>
  <c r="C11" i="12"/>
  <c r="I10" i="13"/>
  <c r="S55" i="13"/>
  <c r="F55" i="13"/>
  <c r="B47" i="13"/>
  <c r="W24" i="13"/>
  <c r="V24" i="13"/>
  <c r="U24" i="13"/>
  <c r="T24" i="13"/>
  <c r="S24" i="13"/>
  <c r="R24" i="13"/>
  <c r="Q24" i="13"/>
  <c r="P24" i="13"/>
  <c r="O24" i="13"/>
  <c r="N24" i="13"/>
  <c r="L24" i="13"/>
  <c r="K24" i="13"/>
  <c r="J24" i="13"/>
  <c r="I24" i="13"/>
  <c r="H24" i="13"/>
  <c r="G24" i="13"/>
  <c r="F24" i="13"/>
  <c r="E24" i="13"/>
  <c r="D24" i="13"/>
  <c r="C24" i="13"/>
  <c r="J22" i="13"/>
  <c r="C23" i="12"/>
  <c r="I22" i="13"/>
  <c r="H22" i="13"/>
  <c r="J21" i="13"/>
  <c r="I21" i="13"/>
  <c r="H21" i="13"/>
  <c r="J20" i="13"/>
  <c r="I20" i="13"/>
  <c r="H20" i="13"/>
  <c r="J19" i="13"/>
  <c r="I19" i="13"/>
  <c r="H19" i="13"/>
  <c r="J18" i="13"/>
  <c r="I18" i="13"/>
  <c r="H18" i="13"/>
  <c r="J17" i="13"/>
  <c r="I17" i="13"/>
  <c r="H17" i="13"/>
  <c r="J16" i="13"/>
  <c r="I16" i="13"/>
  <c r="H16" i="13"/>
  <c r="J15" i="13"/>
  <c r="I15" i="13"/>
  <c r="H15" i="13"/>
  <c r="J14" i="13"/>
  <c r="I14" i="13"/>
  <c r="H14" i="13"/>
  <c r="J13" i="13"/>
  <c r="I13" i="13"/>
  <c r="H13" i="13"/>
  <c r="J12" i="13"/>
  <c r="I12" i="13"/>
  <c r="H12" i="13"/>
  <c r="C9" i="12"/>
  <c r="I8" i="13"/>
  <c r="Q11" i="13"/>
  <c r="J11" i="13"/>
  <c r="H11" i="13"/>
  <c r="J10" i="13"/>
  <c r="H10" i="13"/>
  <c r="J9" i="13"/>
  <c r="C10" i="12"/>
  <c r="I9" i="13"/>
  <c r="H9" i="13"/>
  <c r="J8" i="13"/>
  <c r="H8" i="13"/>
  <c r="J7" i="13"/>
  <c r="I7" i="13"/>
  <c r="H7" i="13"/>
  <c r="J6" i="13"/>
  <c r="I6" i="13"/>
  <c r="H6" i="13"/>
  <c r="I4" i="13"/>
  <c r="H4" i="13"/>
  <c r="D34" i="12"/>
  <c r="C34" i="12"/>
  <c r="B34" i="12"/>
  <c r="D33" i="12"/>
  <c r="C33" i="12"/>
  <c r="B33" i="12"/>
  <c r="E15" i="11"/>
  <c r="B32" i="12"/>
  <c r="D32" i="12"/>
  <c r="C32" i="12"/>
  <c r="B31" i="12"/>
  <c r="D31" i="12"/>
  <c r="C31" i="12"/>
  <c r="D23" i="12"/>
  <c r="C22" i="12"/>
  <c r="C21" i="12"/>
  <c r="C20" i="12"/>
  <c r="C19" i="12"/>
  <c r="C18" i="12"/>
  <c r="C17" i="12"/>
  <c r="C16" i="12"/>
  <c r="C15" i="12"/>
  <c r="C14" i="12"/>
  <c r="C13" i="12"/>
  <c r="D5" i="12"/>
  <c r="P157" i="11"/>
  <c r="H157" i="11"/>
  <c r="G157" i="11"/>
  <c r="F157" i="11"/>
  <c r="E157" i="11"/>
  <c r="P156" i="11"/>
  <c r="H156" i="11"/>
  <c r="G156" i="11"/>
  <c r="F156" i="11"/>
  <c r="E156" i="11"/>
  <c r="P155" i="11"/>
  <c r="P154" i="11"/>
  <c r="I150" i="11"/>
  <c r="G150" i="11"/>
  <c r="E150" i="11"/>
  <c r="C150" i="11"/>
  <c r="K149" i="11"/>
  <c r="I149" i="11"/>
  <c r="G149" i="11"/>
  <c r="E149" i="11"/>
  <c r="C149" i="11"/>
  <c r="K148" i="11"/>
  <c r="I148" i="11"/>
  <c r="G148" i="11"/>
  <c r="E148" i="11"/>
  <c r="C148" i="11"/>
  <c r="K147" i="11"/>
  <c r="I147" i="11"/>
  <c r="G147" i="11"/>
  <c r="E147" i="11"/>
  <c r="C147" i="11"/>
  <c r="K146" i="11"/>
  <c r="I146" i="11"/>
  <c r="G146" i="11"/>
  <c r="E146" i="11"/>
  <c r="C146" i="11"/>
  <c r="L145" i="11"/>
  <c r="K145" i="11"/>
  <c r="J145" i="11"/>
  <c r="I145" i="11"/>
  <c r="H145" i="11"/>
  <c r="G145" i="11"/>
  <c r="F145" i="11"/>
  <c r="E145" i="11"/>
  <c r="D145" i="11"/>
  <c r="C145" i="11"/>
  <c r="N144" i="11"/>
  <c r="M144" i="11"/>
  <c r="L144" i="11"/>
  <c r="I144" i="11"/>
  <c r="G144" i="11"/>
  <c r="E144" i="11"/>
  <c r="C144" i="11"/>
  <c r="N143" i="11"/>
  <c r="M143" i="11"/>
  <c r="L143" i="11"/>
  <c r="I143" i="11"/>
  <c r="G143" i="11"/>
  <c r="E143" i="11"/>
  <c r="C143" i="11"/>
  <c r="N142" i="11"/>
  <c r="M142" i="11"/>
  <c r="L142" i="11"/>
  <c r="I142" i="11"/>
  <c r="G142" i="11"/>
  <c r="E142" i="11"/>
  <c r="C142" i="11"/>
  <c r="N141" i="11"/>
  <c r="M141" i="11"/>
  <c r="L141" i="11"/>
  <c r="I141" i="11"/>
  <c r="G141" i="11"/>
  <c r="E141" i="11"/>
  <c r="C141" i="11"/>
  <c r="N140" i="11"/>
  <c r="M140" i="11"/>
  <c r="L140" i="11"/>
  <c r="I140" i="11"/>
  <c r="G140" i="11"/>
  <c r="E140" i="11"/>
  <c r="C140" i="11"/>
  <c r="P112" i="11"/>
  <c r="H112" i="11"/>
  <c r="G112" i="11"/>
  <c r="F112" i="11"/>
  <c r="E112" i="11"/>
  <c r="P111" i="11"/>
  <c r="H111" i="11"/>
  <c r="G111" i="11"/>
  <c r="F111" i="11"/>
  <c r="E111" i="11"/>
  <c r="P110" i="11"/>
  <c r="P109" i="11"/>
  <c r="I105" i="11"/>
  <c r="G105" i="11"/>
  <c r="E105" i="11"/>
  <c r="C105" i="11"/>
  <c r="K104" i="11"/>
  <c r="I104" i="11"/>
  <c r="G104" i="11"/>
  <c r="E104" i="11"/>
  <c r="C104" i="11"/>
  <c r="K103" i="11"/>
  <c r="I103" i="11"/>
  <c r="G103" i="11"/>
  <c r="E103" i="11"/>
  <c r="C103" i="11"/>
  <c r="K102" i="11"/>
  <c r="I102" i="11"/>
  <c r="G102" i="11"/>
  <c r="E102" i="11"/>
  <c r="C102" i="11"/>
  <c r="K101" i="11"/>
  <c r="I101" i="11"/>
  <c r="G101" i="11"/>
  <c r="E101" i="11"/>
  <c r="C101" i="11"/>
  <c r="L100" i="11"/>
  <c r="K100" i="11"/>
  <c r="J100" i="11"/>
  <c r="I100" i="11"/>
  <c r="H100" i="11"/>
  <c r="G100" i="11"/>
  <c r="F100" i="11"/>
  <c r="E100" i="11"/>
  <c r="D100" i="11"/>
  <c r="C100" i="11"/>
  <c r="N99" i="11"/>
  <c r="M99" i="11"/>
  <c r="L99" i="11"/>
  <c r="K99" i="11"/>
  <c r="I99" i="11"/>
  <c r="G99" i="11"/>
  <c r="E99" i="11"/>
  <c r="C99" i="11"/>
  <c r="N98" i="11"/>
  <c r="M98" i="11"/>
  <c r="L98" i="11"/>
  <c r="K98" i="11"/>
  <c r="I98" i="11"/>
  <c r="G98" i="11"/>
  <c r="E98" i="11"/>
  <c r="C98" i="11"/>
  <c r="N97" i="11"/>
  <c r="M97" i="11"/>
  <c r="L97" i="11"/>
  <c r="K97" i="11"/>
  <c r="I97" i="11"/>
  <c r="G97" i="11"/>
  <c r="E97" i="11"/>
  <c r="C97" i="11"/>
  <c r="N96" i="11"/>
  <c r="M96" i="11"/>
  <c r="L96" i="11"/>
  <c r="K96" i="11"/>
  <c r="I96" i="11"/>
  <c r="G96" i="11"/>
  <c r="E96" i="11"/>
  <c r="C96" i="11"/>
  <c r="N95" i="11"/>
  <c r="M95" i="11"/>
  <c r="L95" i="11"/>
  <c r="K95" i="11"/>
  <c r="I95" i="11"/>
  <c r="G95" i="11"/>
  <c r="F95" i="11"/>
  <c r="E95" i="11"/>
  <c r="C95" i="11"/>
  <c r="P67" i="11"/>
  <c r="I56" i="11"/>
  <c r="H67" i="11"/>
  <c r="G56" i="11"/>
  <c r="G67" i="11"/>
  <c r="E56" i="11"/>
  <c r="F67" i="11"/>
  <c r="C56" i="11"/>
  <c r="E67" i="11"/>
  <c r="P66" i="11"/>
  <c r="H66" i="11"/>
  <c r="G66" i="11"/>
  <c r="F66" i="11"/>
  <c r="E66" i="11"/>
  <c r="P65" i="11"/>
  <c r="P64" i="11"/>
  <c r="I60" i="11"/>
  <c r="G60" i="11"/>
  <c r="E60" i="11"/>
  <c r="C60" i="11"/>
  <c r="K59" i="11"/>
  <c r="I59" i="11"/>
  <c r="G59" i="11"/>
  <c r="E59" i="11"/>
  <c r="C59" i="11"/>
  <c r="K58" i="11"/>
  <c r="I58" i="11"/>
  <c r="G58" i="11"/>
  <c r="E58" i="11"/>
  <c r="C58" i="11"/>
  <c r="K57" i="11"/>
  <c r="I57" i="11"/>
  <c r="G57" i="11"/>
  <c r="E57" i="11"/>
  <c r="C57" i="11"/>
  <c r="K56" i="11"/>
  <c r="L55" i="11"/>
  <c r="K55" i="11"/>
  <c r="J55" i="11"/>
  <c r="I55" i="11"/>
  <c r="H55" i="11"/>
  <c r="G55" i="11"/>
  <c r="F55" i="11"/>
  <c r="E55" i="11"/>
  <c r="D55" i="11"/>
  <c r="C55" i="11"/>
  <c r="N54" i="11"/>
  <c r="M54" i="11"/>
  <c r="L54" i="11"/>
  <c r="K54" i="11"/>
  <c r="I54" i="11"/>
  <c r="G54" i="11"/>
  <c r="E54" i="11"/>
  <c r="C54" i="11"/>
  <c r="N53" i="11"/>
  <c r="M53" i="11"/>
  <c r="L53" i="11"/>
  <c r="K53" i="11"/>
  <c r="I53" i="11"/>
  <c r="G53" i="11"/>
  <c r="F53" i="11"/>
  <c r="E53" i="11"/>
  <c r="C53" i="11"/>
  <c r="N52" i="11"/>
  <c r="M52" i="11"/>
  <c r="L52" i="11"/>
  <c r="K52" i="11"/>
  <c r="I52" i="11"/>
  <c r="G52" i="11"/>
  <c r="E52" i="11"/>
  <c r="C52" i="11"/>
  <c r="N51" i="11"/>
  <c r="M51" i="11"/>
  <c r="L51" i="11"/>
  <c r="K51" i="11"/>
  <c r="I51" i="11"/>
  <c r="G51" i="11"/>
  <c r="E51" i="11"/>
  <c r="C51" i="11"/>
  <c r="N50" i="11"/>
  <c r="M50" i="11"/>
  <c r="L50" i="11"/>
  <c r="K50" i="11"/>
  <c r="I50" i="11"/>
  <c r="G50" i="11"/>
  <c r="F50" i="11"/>
  <c r="E50" i="11"/>
  <c r="D50" i="11"/>
  <c r="C50" i="11"/>
  <c r="P26" i="11"/>
  <c r="K15" i="11"/>
  <c r="I26" i="11"/>
  <c r="H26" i="11"/>
  <c r="G26" i="11"/>
  <c r="F26" i="11"/>
  <c r="E26" i="11"/>
  <c r="P25" i="11"/>
  <c r="I25" i="11"/>
  <c r="H25" i="11"/>
  <c r="G25" i="11"/>
  <c r="F25" i="11"/>
  <c r="E25" i="11"/>
  <c r="P24" i="11"/>
  <c r="P23" i="11"/>
  <c r="K19" i="11"/>
  <c r="I19" i="11"/>
  <c r="G19" i="11"/>
  <c r="E19" i="11"/>
  <c r="C19" i="11"/>
  <c r="M18" i="11"/>
  <c r="K18" i="11"/>
  <c r="I18" i="11"/>
  <c r="G18" i="11"/>
  <c r="E18" i="11"/>
  <c r="C18" i="11"/>
  <c r="M17" i="11"/>
  <c r="K17" i="11"/>
  <c r="I17" i="11"/>
  <c r="G17" i="11"/>
  <c r="E17" i="11"/>
  <c r="C17" i="11"/>
  <c r="M16" i="11"/>
  <c r="K16" i="11"/>
  <c r="I16" i="11"/>
  <c r="G16" i="11"/>
  <c r="E16" i="11"/>
  <c r="C16" i="11"/>
  <c r="M15" i="11"/>
  <c r="I15" i="11"/>
  <c r="G15" i="11"/>
  <c r="N14" i="11"/>
  <c r="M14" i="11"/>
  <c r="L14" i="11"/>
  <c r="K14" i="11"/>
  <c r="J14" i="11"/>
  <c r="I14" i="11"/>
  <c r="H14" i="11"/>
  <c r="G14" i="11"/>
  <c r="F14" i="11"/>
  <c r="E14" i="11"/>
  <c r="D14" i="11"/>
  <c r="C14" i="11"/>
  <c r="P13" i="11"/>
  <c r="O13" i="11"/>
  <c r="N13" i="11"/>
  <c r="K13" i="11"/>
  <c r="J13" i="11"/>
  <c r="I13" i="11"/>
  <c r="H13" i="11"/>
  <c r="G13" i="11"/>
  <c r="F13" i="11"/>
  <c r="E13" i="11"/>
  <c r="C13" i="11"/>
  <c r="P12" i="11"/>
  <c r="O12" i="11"/>
  <c r="N12" i="11"/>
  <c r="L12" i="11"/>
  <c r="K12" i="11"/>
  <c r="J12" i="11"/>
  <c r="I12" i="11"/>
  <c r="H12" i="11"/>
  <c r="G12" i="11"/>
  <c r="F12" i="11"/>
  <c r="E12" i="11"/>
  <c r="C12" i="11"/>
  <c r="P11" i="11"/>
  <c r="O11" i="11"/>
  <c r="N11" i="11"/>
  <c r="K11" i="11"/>
  <c r="J11" i="11"/>
  <c r="I11" i="11"/>
  <c r="H11" i="11"/>
  <c r="G11" i="11"/>
  <c r="F11" i="11"/>
  <c r="E11" i="11"/>
  <c r="C11" i="11"/>
  <c r="P10" i="11"/>
  <c r="O10" i="11"/>
  <c r="N10" i="11"/>
  <c r="K10" i="11"/>
  <c r="J10" i="11"/>
  <c r="I10" i="11"/>
  <c r="H10" i="11"/>
  <c r="G10" i="11"/>
  <c r="F10" i="11"/>
  <c r="E10" i="11"/>
  <c r="C10" i="11"/>
  <c r="P9" i="11"/>
  <c r="O9" i="11"/>
  <c r="N9" i="11"/>
  <c r="K9" i="11"/>
  <c r="J9" i="11"/>
  <c r="I9" i="11"/>
  <c r="H9" i="11"/>
  <c r="G9" i="11"/>
  <c r="F9" i="11"/>
  <c r="E9" i="11"/>
  <c r="C9" i="11"/>
  <c r="J56" i="10"/>
  <c r="I56" i="10"/>
  <c r="H56" i="10"/>
  <c r="G56" i="10"/>
  <c r="F56" i="10"/>
  <c r="E56" i="10"/>
  <c r="D56" i="10"/>
  <c r="C56" i="10"/>
  <c r="O55" i="10"/>
  <c r="N55" i="10"/>
  <c r="J55" i="10"/>
  <c r="G55" i="10"/>
  <c r="C55" i="10"/>
  <c r="O54" i="10"/>
  <c r="N54" i="10"/>
  <c r="J54" i="10"/>
  <c r="G54" i="10"/>
  <c r="C54" i="10"/>
  <c r="O53" i="10"/>
  <c r="N53" i="10"/>
  <c r="J53" i="10"/>
  <c r="G53" i="10"/>
  <c r="C53" i="10"/>
  <c r="O52" i="10"/>
  <c r="N52" i="10"/>
  <c r="J52" i="10"/>
  <c r="G52" i="10"/>
  <c r="O45" i="10"/>
  <c r="J45" i="10"/>
  <c r="I45" i="10"/>
  <c r="H45" i="10"/>
  <c r="G45" i="10"/>
  <c r="F45" i="10"/>
  <c r="E45" i="10"/>
  <c r="D45" i="10"/>
  <c r="C45" i="10"/>
  <c r="O44" i="10"/>
  <c r="N44" i="10"/>
  <c r="J44" i="10"/>
  <c r="G44" i="10"/>
  <c r="C44" i="10"/>
  <c r="O43" i="10"/>
  <c r="N43" i="10"/>
  <c r="J43" i="10"/>
  <c r="G43" i="10"/>
  <c r="C43" i="10"/>
  <c r="O42" i="10"/>
  <c r="N42" i="10"/>
  <c r="J42" i="10"/>
  <c r="G42" i="10"/>
  <c r="C42" i="10"/>
  <c r="O41" i="10"/>
  <c r="N41" i="10"/>
  <c r="J41" i="10"/>
  <c r="G41" i="10"/>
  <c r="J31" i="10"/>
  <c r="I31" i="10"/>
  <c r="H31" i="10"/>
  <c r="G31" i="10"/>
  <c r="F31" i="10"/>
  <c r="E31" i="10"/>
  <c r="D31" i="10"/>
  <c r="C31" i="10"/>
  <c r="O30" i="10"/>
  <c r="N30" i="10"/>
  <c r="J30" i="10"/>
  <c r="G30" i="10"/>
  <c r="C30" i="10"/>
  <c r="O29" i="10"/>
  <c r="N29" i="10"/>
  <c r="J29" i="10"/>
  <c r="G29" i="10"/>
  <c r="C29" i="10"/>
  <c r="O28" i="10"/>
  <c r="N28" i="10"/>
  <c r="J28" i="10"/>
  <c r="G28" i="10"/>
  <c r="C28" i="10"/>
  <c r="O27" i="10"/>
  <c r="N27" i="10"/>
  <c r="J27" i="10"/>
  <c r="G27" i="10"/>
  <c r="O20" i="10"/>
  <c r="J20" i="10"/>
  <c r="I20" i="10"/>
  <c r="H20" i="10"/>
  <c r="G20" i="10"/>
  <c r="F20" i="10"/>
  <c r="E20" i="10"/>
  <c r="D20" i="10"/>
  <c r="C20" i="10"/>
  <c r="O19" i="10"/>
  <c r="N19" i="10"/>
  <c r="J19" i="10"/>
  <c r="G19" i="10"/>
  <c r="C19" i="10"/>
  <c r="O18" i="10"/>
  <c r="N18" i="10"/>
  <c r="J18" i="10"/>
  <c r="G18" i="10"/>
  <c r="C18" i="10"/>
  <c r="O17" i="10"/>
  <c r="N17" i="10"/>
  <c r="J17" i="10"/>
  <c r="G17" i="10"/>
  <c r="C17" i="10"/>
  <c r="O16" i="10"/>
  <c r="N16" i="10"/>
  <c r="J16" i="10"/>
  <c r="G16" i="10"/>
  <c r="I40" i="22"/>
  <c r="I39" i="22"/>
  <c r="I38" i="22"/>
  <c r="I37" i="22"/>
  <c r="T32" i="22"/>
  <c r="R30" i="22"/>
  <c r="P30" i="22"/>
  <c r="N30" i="22"/>
  <c r="R29" i="22"/>
  <c r="P29" i="22"/>
  <c r="N29" i="22"/>
  <c r="Z28" i="22"/>
  <c r="R28" i="22"/>
  <c r="R27" i="22"/>
  <c r="P27" i="22"/>
  <c r="N27" i="22"/>
  <c r="G21" i="21"/>
  <c r="Y26" i="22"/>
  <c r="X26" i="22"/>
  <c r="W26" i="22"/>
  <c r="I45" i="21"/>
  <c r="I44" i="21"/>
  <c r="G44" i="21"/>
  <c r="E44" i="21"/>
  <c r="C44" i="21"/>
  <c r="R42" i="21"/>
  <c r="N42" i="21"/>
  <c r="I42" i="21"/>
  <c r="T41" i="21"/>
  <c r="I41" i="21"/>
  <c r="G41" i="21"/>
  <c r="E41" i="21"/>
  <c r="C41" i="21"/>
  <c r="R40" i="21"/>
  <c r="P40" i="21"/>
  <c r="N40" i="21"/>
  <c r="T39" i="21"/>
  <c r="I39" i="21"/>
  <c r="R38" i="21"/>
  <c r="P38" i="21"/>
  <c r="N38" i="21"/>
  <c r="G38" i="21"/>
  <c r="E38" i="21"/>
  <c r="C38" i="21"/>
  <c r="T37" i="21"/>
  <c r="R36" i="21"/>
  <c r="P36" i="21"/>
  <c r="N36" i="21"/>
  <c r="Z35" i="21"/>
  <c r="R35" i="21"/>
  <c r="P35" i="21"/>
  <c r="N35" i="21"/>
  <c r="Z34" i="21"/>
  <c r="I21" i="21"/>
  <c r="Y34" i="21"/>
  <c r="X34" i="21"/>
  <c r="W34" i="21"/>
  <c r="G27" i="21"/>
  <c r="G24" i="21"/>
  <c r="D23" i="9"/>
  <c r="F23" i="9"/>
  <c r="D22" i="9"/>
  <c r="F22" i="9"/>
  <c r="D21" i="9"/>
  <c r="F21" i="9"/>
  <c r="D20" i="9"/>
  <c r="F20" i="9"/>
  <c r="D15" i="9"/>
  <c r="F15" i="9"/>
  <c r="D14" i="9"/>
  <c r="F14" i="9"/>
  <c r="D13" i="9"/>
  <c r="F13" i="9"/>
  <c r="D12" i="9"/>
  <c r="F12" i="9"/>
  <c r="D7" i="9"/>
  <c r="F7" i="9"/>
  <c r="D6" i="9"/>
  <c r="F6" i="9"/>
  <c r="D5" i="9"/>
  <c r="F5" i="9"/>
  <c r="D4" i="9"/>
  <c r="F4" i="9"/>
  <c r="I7" i="8"/>
  <c r="I6" i="8"/>
  <c r="I5" i="8"/>
  <c r="I4" i="8"/>
  <c r="A10003" i="1"/>
  <c r="A10002" i="1"/>
  <c r="A10001" i="1"/>
  <c r="C11" i="1"/>
  <c r="B11" i="1"/>
  <c r="A11" i="1"/>
  <c r="M195" i="14"/>
  <c r="M36" i="14"/>
  <c r="I89" i="14"/>
  <c r="L89" i="14"/>
  <c r="M114" i="14"/>
  <c r="M89" i="14"/>
  <c r="M248" i="14"/>
  <c r="M11" i="14"/>
  <c r="L86" i="14"/>
  <c r="I171" i="14"/>
  <c r="L171" i="14"/>
  <c r="M171" i="14"/>
  <c r="I274" i="14"/>
  <c r="L274" i="14"/>
  <c r="M274" i="14"/>
  <c r="M354" i="14"/>
  <c r="I36" i="14"/>
  <c r="L36" i="14"/>
  <c r="I221" i="14"/>
  <c r="L221" i="14"/>
  <c r="M221" i="14"/>
  <c r="M407" i="14"/>
  <c r="L32" i="14"/>
  <c r="I62" i="14"/>
  <c r="L62" i="14"/>
  <c r="I114" i="14"/>
  <c r="I195" i="14"/>
  <c r="L195" i="14"/>
  <c r="I248" i="14"/>
  <c r="L248" i="14"/>
  <c r="I330" i="14"/>
  <c r="L330" i="14"/>
  <c r="M330" i="14"/>
  <c r="L377" i="14"/>
  <c r="I433" i="14"/>
  <c r="L433" i="14"/>
  <c r="I11" i="14"/>
  <c r="L11" i="14"/>
  <c r="L327" i="14"/>
  <c r="M433" i="14"/>
  <c r="I407" i="14"/>
  <c r="L407" i="14"/>
  <c r="L430" i="14"/>
  <c r="I354" i="14"/>
  <c r="L354" i="14"/>
  <c r="K18" i="15"/>
  <c r="L114" i="14"/>
  <c r="P2" i="1"/>
</calcChain>
</file>

<file path=xl/comments1.xml><?xml version="1.0" encoding="utf-8"?>
<comments xmlns="http://schemas.openxmlformats.org/spreadsheetml/2006/main">
  <authors>
    <author>作者</author>
  </authors>
  <commentList>
    <comment ref="A9" authorId="0">
      <text>
        <r>
          <rPr>
            <b/>
            <sz val="9"/>
            <rFont val="宋体"/>
            <family val="3"/>
            <charset val="134"/>
          </rPr>
          <t>注：每种软件类型都有它自已的劳动率，具有不同的开发成本。</t>
        </r>
        <r>
          <rPr>
            <sz val="9"/>
            <rFont val="宋体"/>
            <family val="3"/>
            <charset val="134"/>
          </rPr>
          <t xml:space="preserve">
</t>
        </r>
      </text>
    </comment>
    <comment ref="A14" authorId="0">
      <text>
        <r>
          <rPr>
            <b/>
            <sz val="9"/>
            <rFont val="宋体"/>
            <family val="3"/>
            <charset val="134"/>
          </rPr>
          <t>立项申请表中获取，包括所有参与项目的总成员数，不包括CCB组长和CCB成员数</t>
        </r>
      </text>
    </comment>
  </commentList>
</comments>
</file>

<file path=xl/comments2.xml><?xml version="1.0" encoding="utf-8"?>
<comments xmlns="http://schemas.openxmlformats.org/spreadsheetml/2006/main">
  <authors>
    <author>作者</author>
    <author>gta</author>
  </authors>
  <commentList>
    <comment ref="D3" authorId="0">
      <text>
        <r>
          <rPr>
            <b/>
            <sz val="9"/>
            <rFont val="宋体"/>
            <family val="3"/>
            <charset val="134"/>
          </rPr>
          <t>EPG:</t>
        </r>
        <r>
          <rPr>
            <sz val="9"/>
            <rFont val="宋体"/>
            <family val="3"/>
            <charset val="134"/>
          </rPr>
          <t xml:space="preserve">
的估算结果。即估算表中项目预计开始日期到项目预计结束日期的工作日数。</t>
        </r>
      </text>
    </comment>
    <comment ref="D4" authorId="0">
      <text>
        <r>
          <rPr>
            <b/>
            <sz val="9"/>
            <rFont val="宋体"/>
            <family val="3"/>
            <charset val="134"/>
          </rPr>
          <t>EPG:</t>
        </r>
        <r>
          <rPr>
            <sz val="9"/>
            <rFont val="宋体"/>
            <family val="3"/>
            <charset val="134"/>
          </rPr>
          <t xml:space="preserve">
估算表的估算结果。即估算表中计划总工期
/估算规模</t>
        </r>
      </text>
    </comment>
    <comment ref="D5" authorId="1">
      <text>
        <r>
          <rPr>
            <b/>
            <sz val="9"/>
            <rFont val="宋体"/>
            <family val="3"/>
            <charset val="134"/>
          </rPr>
          <t>gta:</t>
        </r>
        <r>
          <rPr>
            <sz val="9"/>
            <rFont val="宋体"/>
            <family val="3"/>
            <charset val="134"/>
          </rPr>
          <t xml:space="preserve">
来源于估算表“项目总工作量（人天）”</t>
        </r>
      </text>
    </comment>
    <comment ref="D6" authorId="1">
      <text>
        <r>
          <rPr>
            <b/>
            <sz val="9"/>
            <rFont val="宋体"/>
            <family val="3"/>
            <charset val="134"/>
          </rPr>
          <t>gta:</t>
        </r>
        <r>
          <rPr>
            <sz val="9"/>
            <rFont val="宋体"/>
            <family val="3"/>
            <charset val="134"/>
          </rPr>
          <t xml:space="preserve">
来源于估算表“项目总工作量（人天）”</t>
        </r>
      </text>
    </comment>
    <comment ref="D8" authorId="0">
      <text>
        <r>
          <rPr>
            <b/>
            <sz val="9"/>
            <rFont val="宋体"/>
            <family val="3"/>
            <charset val="134"/>
          </rPr>
          <t>EPG:</t>
        </r>
        <r>
          <rPr>
            <sz val="9"/>
            <rFont val="宋体"/>
            <family val="3"/>
            <charset val="134"/>
          </rPr>
          <t xml:space="preserve">
生产率=估算的SFP/估算计划工作量</t>
        </r>
      </text>
    </comment>
  </commentList>
</comments>
</file>

<file path=xl/comments3.xml><?xml version="1.0" encoding="utf-8"?>
<comments xmlns="http://schemas.openxmlformats.org/spreadsheetml/2006/main">
  <authors>
    <author>gta</author>
    <author>Windows 用户</author>
  </authors>
  <commentList>
    <comment ref="D3" authorId="0">
      <text>
        <r>
          <rPr>
            <b/>
            <sz val="9"/>
            <rFont val="宋体"/>
            <family val="3"/>
            <charset val="134"/>
          </rPr>
          <t>gta:</t>
        </r>
        <r>
          <rPr>
            <sz val="9"/>
            <rFont val="宋体"/>
            <family val="3"/>
            <charset val="134"/>
          </rPr>
          <t xml:space="preserve">
数据来源于执行本次预测时，估算表中的SFP数。</t>
        </r>
      </text>
    </comment>
    <comment ref="E3" authorId="0">
      <text>
        <r>
          <rPr>
            <b/>
            <sz val="9"/>
            <rFont val="宋体"/>
            <family val="3"/>
            <charset val="134"/>
          </rPr>
          <t>gta:</t>
        </r>
        <r>
          <rPr>
            <sz val="9"/>
            <rFont val="宋体"/>
            <family val="3"/>
            <charset val="134"/>
          </rPr>
          <t xml:space="preserve">
数据来源于执行本次预测时，估算表中的项目总工作量（人天）。</t>
        </r>
      </text>
    </comment>
    <comment ref="U3" authorId="0">
      <text>
        <r>
          <rPr>
            <b/>
            <sz val="9"/>
            <rFont val="宋体"/>
            <family val="3"/>
            <charset val="134"/>
          </rPr>
          <t>gta:</t>
        </r>
        <r>
          <rPr>
            <sz val="9"/>
            <rFont val="宋体"/>
            <family val="3"/>
            <charset val="134"/>
          </rPr>
          <t xml:space="preserve">
对预测结果进行分析：
1，置信度小于90%时，分析置信度的原因及措施。
2，置信度大于90%时，分析保证达到或提高置信度的措施。</t>
        </r>
      </text>
    </comment>
    <comment ref="O4" authorId="1">
      <text>
        <r>
          <rPr>
            <b/>
            <sz val="9"/>
            <rFont val="宋体"/>
            <family val="3"/>
            <charset val="134"/>
          </rPr>
          <t>Windows 用户:</t>
        </r>
        <r>
          <rPr>
            <sz val="9"/>
            <rFont val="宋体"/>
            <family val="3"/>
            <charset val="134"/>
          </rPr>
          <t xml:space="preserve">
总方案</t>
        </r>
      </text>
    </comment>
    <comment ref="O5" authorId="1">
      <text>
        <r>
          <rPr>
            <b/>
            <sz val="9"/>
            <rFont val="宋体"/>
            <family val="3"/>
            <charset val="134"/>
          </rPr>
          <t>Windows 用户:</t>
        </r>
        <r>
          <rPr>
            <sz val="9"/>
            <rFont val="宋体"/>
            <family val="3"/>
            <charset val="134"/>
          </rPr>
          <t xml:space="preserve">
迭代一方案</t>
        </r>
      </text>
    </comment>
    <comment ref="O6" authorId="1">
      <text>
        <r>
          <rPr>
            <b/>
            <sz val="9"/>
            <rFont val="宋体"/>
            <family val="3"/>
            <charset val="134"/>
          </rPr>
          <t>Windows 用户:</t>
        </r>
        <r>
          <rPr>
            <sz val="9"/>
            <rFont val="宋体"/>
            <family val="3"/>
            <charset val="134"/>
          </rPr>
          <t xml:space="preserve">
迭代二方案</t>
        </r>
      </text>
    </comment>
  </commentList>
</comments>
</file>

<file path=xl/comments4.xml><?xml version="1.0" encoding="utf-8"?>
<comments xmlns="http://schemas.openxmlformats.org/spreadsheetml/2006/main">
  <authors>
    <author>fe</author>
    <author>叶伦灼</author>
    <author>付艳华</author>
    <author>Windows 用户</author>
  </authors>
  <commentList>
    <comment ref="A1" authorId="0">
      <text>
        <r>
          <rPr>
            <sz val="9"/>
            <rFont val="宋体"/>
            <family val="3"/>
            <charset val="134"/>
          </rPr>
          <t>PPM-版本号</t>
        </r>
      </text>
    </comment>
    <comment ref="A4" authorId="1">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33" authorId="2">
      <text>
        <r>
          <rPr>
            <b/>
            <sz val="9"/>
            <rFont val="宋体"/>
            <family val="3"/>
            <charset val="134"/>
          </rPr>
          <t>（遗留缺陷率） 验收的密度＝验收＋测试阶机的缺陷密度</t>
        </r>
        <r>
          <rPr>
            <sz val="9"/>
            <rFont val="宋体"/>
            <family val="3"/>
            <charset val="134"/>
          </rPr>
          <t xml:space="preserve">
</t>
        </r>
      </text>
    </comment>
    <comment ref="Z34" authorId="3">
      <text>
        <r>
          <rPr>
            <b/>
            <sz val="9"/>
            <rFont val="宋体"/>
            <family val="3"/>
            <charset val="134"/>
          </rPr>
          <t>Windows 用户:</t>
        </r>
        <r>
          <rPr>
            <sz val="9"/>
            <rFont val="宋体"/>
            <family val="3"/>
            <charset val="134"/>
          </rPr>
          <t xml:space="preserve">
智慧</t>
        </r>
      </text>
    </comment>
    <comment ref="Z35" authorId="3">
      <text>
        <r>
          <rPr>
            <b/>
            <sz val="9"/>
            <rFont val="宋体"/>
            <family val="3"/>
            <charset val="134"/>
          </rPr>
          <t>Windows 用户:</t>
        </r>
        <r>
          <rPr>
            <sz val="9"/>
            <rFont val="宋体"/>
            <family val="3"/>
            <charset val="134"/>
          </rPr>
          <t xml:space="preserve">
非智慧</t>
        </r>
      </text>
    </comment>
  </commentList>
</comments>
</file>

<file path=xl/comments5.xml><?xml version="1.0" encoding="utf-8"?>
<comments xmlns="http://schemas.openxmlformats.org/spreadsheetml/2006/main">
  <authors>
    <author>fe</author>
    <author>叶伦灼</author>
    <author>付艳华</author>
    <author>Windows 用户</author>
  </authors>
  <commentList>
    <comment ref="A1" authorId="0">
      <text>
        <r>
          <rPr>
            <sz val="9"/>
            <rFont val="宋体"/>
            <family val="3"/>
            <charset val="134"/>
          </rPr>
          <t>PPM-版本号</t>
        </r>
      </text>
    </comment>
    <comment ref="A4" authorId="1">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25" authorId="2">
      <text>
        <r>
          <rPr>
            <b/>
            <sz val="9"/>
            <rFont val="宋体"/>
            <family val="3"/>
            <charset val="134"/>
          </rPr>
          <t>（遗留缺陷率） 验收的密度＝验收＋测试阶机的缺陷密度</t>
        </r>
        <r>
          <rPr>
            <sz val="9"/>
            <rFont val="宋体"/>
            <family val="3"/>
            <charset val="134"/>
          </rPr>
          <t xml:space="preserve">
</t>
        </r>
      </text>
    </comment>
    <comment ref="Z27" authorId="2">
      <text>
        <r>
          <rPr>
            <b/>
            <sz val="9"/>
            <rFont val="宋体"/>
            <family val="3"/>
            <charset val="134"/>
          </rPr>
          <t>（遗留缺陷率） 验收的密度＝验收＋测试阶机的缺陷密度</t>
        </r>
        <r>
          <rPr>
            <sz val="9"/>
            <rFont val="宋体"/>
            <family val="3"/>
            <charset val="134"/>
          </rPr>
          <t xml:space="preserve">
</t>
        </r>
      </text>
    </comment>
    <comment ref="U29" authorId="3">
      <text>
        <r>
          <rPr>
            <b/>
            <sz val="9"/>
            <rFont val="宋体"/>
            <family val="3"/>
            <charset val="134"/>
          </rPr>
          <t>Windows 用户:</t>
        </r>
        <r>
          <rPr>
            <sz val="9"/>
            <rFont val="宋体"/>
            <family val="3"/>
            <charset val="134"/>
          </rPr>
          <t xml:space="preserve">
测试用例评审缺陷密度</t>
        </r>
      </text>
    </comment>
    <comment ref="B30" authorId="2">
      <text>
        <r>
          <rPr>
            <sz val="9"/>
            <rFont val="宋体"/>
            <family val="3"/>
            <charset val="134"/>
          </rPr>
          <t xml:space="preserve">设计文档被裁减
</t>
        </r>
      </text>
    </comment>
    <comment ref="U30" authorId="3">
      <text>
        <r>
          <rPr>
            <b/>
            <sz val="9"/>
            <rFont val="宋体"/>
            <family val="3"/>
            <charset val="134"/>
          </rPr>
          <t>Windows 用户:</t>
        </r>
        <r>
          <rPr>
            <sz val="9"/>
            <rFont val="宋体"/>
            <family val="3"/>
            <charset val="134"/>
          </rPr>
          <t xml:space="preserve">
代码走查缺陷密度</t>
        </r>
      </text>
    </comment>
    <comment ref="U31" authorId="3">
      <text>
        <r>
          <rPr>
            <b/>
            <sz val="9"/>
            <rFont val="宋体"/>
            <family val="3"/>
            <charset val="134"/>
          </rPr>
          <t>Windows 用户:</t>
        </r>
        <r>
          <rPr>
            <sz val="9"/>
            <rFont val="宋体"/>
            <family val="3"/>
            <charset val="134"/>
          </rPr>
          <t xml:space="preserve">
测试用例覆盖密度（智慧）</t>
        </r>
      </text>
    </comment>
    <comment ref="U32" authorId="3">
      <text>
        <r>
          <rPr>
            <b/>
            <sz val="9"/>
            <rFont val="宋体"/>
            <family val="3"/>
            <charset val="134"/>
          </rPr>
          <t>Windows 用户:</t>
        </r>
        <r>
          <rPr>
            <sz val="9"/>
            <rFont val="宋体"/>
            <family val="3"/>
            <charset val="134"/>
          </rPr>
          <t xml:space="preserve">
测试用例覆盖密度（非智慧）</t>
        </r>
      </text>
    </comment>
    <comment ref="B37" authorId="2">
      <text>
        <r>
          <rPr>
            <b/>
            <sz val="9"/>
            <rFont val="宋体"/>
            <family val="3"/>
            <charset val="134"/>
          </rPr>
          <t>功能+性能测试用例</t>
        </r>
        <r>
          <rPr>
            <sz val="9"/>
            <rFont val="宋体"/>
            <family val="3"/>
            <charset val="134"/>
          </rPr>
          <t xml:space="preserve">
(功能100%+性能100%+轮次3-6)</t>
        </r>
      </text>
    </comment>
    <comment ref="J37" authorId="3">
      <text>
        <r>
          <rPr>
            <b/>
            <sz val="9"/>
            <rFont val="宋体"/>
            <family val="3"/>
            <charset val="134"/>
          </rPr>
          <t>Windows 用户:</t>
        </r>
        <r>
          <rPr>
            <sz val="9"/>
            <rFont val="宋体"/>
            <family val="3"/>
            <charset val="134"/>
          </rPr>
          <t xml:space="preserve">
智慧教育线</t>
        </r>
      </text>
    </comment>
    <comment ref="B38" authorId="1">
      <text>
        <r>
          <rPr>
            <b/>
            <sz val="9"/>
            <rFont val="宋体"/>
            <family val="3"/>
            <charset val="134"/>
          </rPr>
          <t>叶伦灼:</t>
        </r>
        <r>
          <rPr>
            <sz val="9"/>
            <rFont val="宋体"/>
            <family val="3"/>
            <charset val="134"/>
          </rPr>
          <t xml:space="preserve">
(功能((100%)+轮次(3))</t>
        </r>
      </text>
    </comment>
    <comment ref="B39" authorId="2">
      <text>
        <r>
          <rPr>
            <b/>
            <sz val="9"/>
            <rFont val="宋体"/>
            <family val="3"/>
            <charset val="134"/>
          </rPr>
          <t>功能+性能测试用例</t>
        </r>
        <r>
          <rPr>
            <sz val="9"/>
            <rFont val="宋体"/>
            <family val="3"/>
            <charset val="134"/>
          </rPr>
          <t xml:space="preserve">
(功能100%+性能100%+轮次3-6)</t>
        </r>
      </text>
    </comment>
    <comment ref="J39" authorId="3">
      <text>
        <r>
          <rPr>
            <b/>
            <sz val="9"/>
            <rFont val="宋体"/>
            <family val="3"/>
            <charset val="134"/>
          </rPr>
          <t>Windows 用户:</t>
        </r>
        <r>
          <rPr>
            <sz val="9"/>
            <rFont val="宋体"/>
            <family val="3"/>
            <charset val="134"/>
          </rPr>
          <t xml:space="preserve">
非智慧教育线</t>
        </r>
      </text>
    </comment>
    <comment ref="B40" authorId="1">
      <text>
        <r>
          <rPr>
            <b/>
            <sz val="9"/>
            <rFont val="宋体"/>
            <family val="3"/>
            <charset val="134"/>
          </rPr>
          <t>叶伦灼:</t>
        </r>
        <r>
          <rPr>
            <sz val="9"/>
            <rFont val="宋体"/>
            <family val="3"/>
            <charset val="134"/>
          </rPr>
          <t xml:space="preserve">
(功能((100%)+轮次(3))</t>
        </r>
      </text>
    </comment>
  </commentList>
</comments>
</file>

<file path=xl/comments6.xml><?xml version="1.0" encoding="utf-8"?>
<comments xmlns="http://schemas.openxmlformats.org/spreadsheetml/2006/main">
  <authors>
    <author>gta</author>
    <author>作者</author>
  </authors>
  <commentList>
    <comment ref="C14" authorId="0">
      <text>
        <r>
          <rPr>
            <b/>
            <sz val="9"/>
            <rFont val="宋体"/>
            <family val="3"/>
            <charset val="134"/>
          </rPr>
          <t>gta:</t>
        </r>
        <r>
          <rPr>
            <sz val="9"/>
            <rFont val="宋体"/>
            <family val="3"/>
            <charset val="134"/>
          </rPr>
          <t xml:space="preserve">
即客户需求说明书中的CR和NCR个数</t>
        </r>
      </text>
    </comment>
    <comment ref="D14" authorId="0">
      <text>
        <r>
          <rPr>
            <b/>
            <sz val="9"/>
            <rFont val="宋体"/>
            <family val="3"/>
            <charset val="134"/>
          </rPr>
          <t>gta:</t>
        </r>
        <r>
          <rPr>
            <sz val="9"/>
            <rFont val="宋体"/>
            <family val="3"/>
            <charset val="134"/>
          </rPr>
          <t xml:space="preserve">
变更影响的客户需求说明书的CR和NCR个数</t>
        </r>
      </text>
    </comment>
    <comment ref="H14" authorId="1">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20" authorId="0">
      <text>
        <r>
          <rPr>
            <b/>
            <sz val="9"/>
            <rFont val="宋体"/>
            <family val="3"/>
            <charset val="134"/>
          </rPr>
          <t>gta:</t>
        </r>
        <r>
          <rPr>
            <sz val="9"/>
            <rFont val="宋体"/>
            <family val="3"/>
            <charset val="134"/>
          </rPr>
          <t xml:space="preserve">
等于需求阶段初始需求总数，用于计算项目整体需求稳定度</t>
        </r>
      </text>
    </comment>
    <comment ref="C25" authorId="0">
      <text>
        <r>
          <rPr>
            <b/>
            <sz val="9"/>
            <rFont val="宋体"/>
            <family val="3"/>
            <charset val="134"/>
          </rPr>
          <t>gta:</t>
        </r>
        <r>
          <rPr>
            <sz val="9"/>
            <rFont val="宋体"/>
            <family val="3"/>
            <charset val="134"/>
          </rPr>
          <t xml:space="preserve">
即需求规格说明书中的FR和NFR个数</t>
        </r>
      </text>
    </comment>
    <comment ref="D25" authorId="0">
      <text>
        <r>
          <rPr>
            <b/>
            <sz val="9"/>
            <rFont val="宋体"/>
            <family val="3"/>
            <charset val="134"/>
          </rPr>
          <t>gta:</t>
        </r>
        <r>
          <rPr>
            <sz val="9"/>
            <rFont val="宋体"/>
            <family val="3"/>
            <charset val="134"/>
          </rPr>
          <t xml:space="preserve">
变更影响的需求规格说明书的FR和NFR个数</t>
        </r>
      </text>
    </comment>
    <comment ref="C31" authorId="0">
      <text>
        <r>
          <rPr>
            <b/>
            <sz val="9"/>
            <rFont val="宋体"/>
            <family val="3"/>
            <charset val="134"/>
          </rPr>
          <t>gta:</t>
        </r>
        <r>
          <rPr>
            <sz val="9"/>
            <rFont val="宋体"/>
            <family val="3"/>
            <charset val="134"/>
          </rPr>
          <t xml:space="preserve">
等于需求阶段初始需求总数，用于计算项目整体需求稳定度</t>
        </r>
      </text>
    </comment>
    <comment ref="C39" authorId="0">
      <text>
        <r>
          <rPr>
            <b/>
            <sz val="9"/>
            <rFont val="宋体"/>
            <family val="3"/>
            <charset val="134"/>
          </rPr>
          <t>gta:</t>
        </r>
        <r>
          <rPr>
            <sz val="9"/>
            <rFont val="宋体"/>
            <family val="3"/>
            <charset val="134"/>
          </rPr>
          <t xml:space="preserve">
即客户需求说明书中的CR和NCR个数</t>
        </r>
      </text>
    </comment>
    <comment ref="D39" authorId="0">
      <text>
        <r>
          <rPr>
            <b/>
            <sz val="9"/>
            <rFont val="宋体"/>
            <family val="3"/>
            <charset val="134"/>
          </rPr>
          <t>gta:</t>
        </r>
        <r>
          <rPr>
            <sz val="9"/>
            <rFont val="宋体"/>
            <family val="3"/>
            <charset val="134"/>
          </rPr>
          <t xml:space="preserve">
变更影响的客户需求说明书的CR和NCR个数</t>
        </r>
      </text>
    </comment>
    <comment ref="H39" authorId="1">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45" authorId="0">
      <text>
        <r>
          <rPr>
            <b/>
            <sz val="9"/>
            <rFont val="宋体"/>
            <family val="3"/>
            <charset val="134"/>
          </rPr>
          <t>gta:</t>
        </r>
        <r>
          <rPr>
            <sz val="9"/>
            <rFont val="宋体"/>
            <family val="3"/>
            <charset val="134"/>
          </rPr>
          <t xml:space="preserve">
等于需求阶段初始需求总数，用于计算项目整体需求稳定度</t>
        </r>
      </text>
    </comment>
    <comment ref="C50" authorId="0">
      <text>
        <r>
          <rPr>
            <b/>
            <sz val="9"/>
            <rFont val="宋体"/>
            <family val="3"/>
            <charset val="134"/>
          </rPr>
          <t>gta:</t>
        </r>
        <r>
          <rPr>
            <sz val="9"/>
            <rFont val="宋体"/>
            <family val="3"/>
            <charset val="134"/>
          </rPr>
          <t xml:space="preserve">
即需求规格说明书中的FR和NFR个数</t>
        </r>
      </text>
    </comment>
    <comment ref="D50" authorId="0">
      <text>
        <r>
          <rPr>
            <b/>
            <sz val="9"/>
            <rFont val="宋体"/>
            <family val="3"/>
            <charset val="134"/>
          </rPr>
          <t>gta:</t>
        </r>
        <r>
          <rPr>
            <sz val="9"/>
            <rFont val="宋体"/>
            <family val="3"/>
            <charset val="134"/>
          </rPr>
          <t xml:space="preserve">
变更影响的需求规格说明书的FR和NFR个数</t>
        </r>
      </text>
    </comment>
    <comment ref="C56" authorId="0">
      <text>
        <r>
          <rPr>
            <b/>
            <sz val="9"/>
            <rFont val="宋体"/>
            <family val="3"/>
            <charset val="134"/>
          </rPr>
          <t>gta:</t>
        </r>
        <r>
          <rPr>
            <sz val="9"/>
            <rFont val="宋体"/>
            <family val="3"/>
            <charset val="134"/>
          </rPr>
          <t xml:space="preserve">
等于需求阶段初始需求总数，用于计算项目整体需求稳定度</t>
        </r>
      </text>
    </comment>
  </commentList>
</comments>
</file>

<file path=xl/comments7.xml><?xml version="1.0" encoding="utf-8"?>
<comments xmlns="http://schemas.openxmlformats.org/spreadsheetml/2006/main">
  <authors>
    <author>作者</author>
    <author>yun.xiong</author>
  </authors>
  <commentList>
    <comment ref="R7" authorId="0">
      <text>
        <r>
          <rPr>
            <b/>
            <sz val="9"/>
            <rFont val="宋体"/>
            <family val="3"/>
            <charset val="134"/>
          </rPr>
          <t>项目组项目情况调整工作量配比。但比例需与估算表保持一致</t>
        </r>
      </text>
    </comment>
    <comment ref="P48" authorId="0">
      <text>
        <r>
          <rPr>
            <b/>
            <sz val="9"/>
            <rFont val="宋体"/>
            <family val="3"/>
            <charset val="134"/>
          </rPr>
          <t>项目组项目情况调整工作量配比。但比例需与估算表保持一致</t>
        </r>
      </text>
    </comment>
    <comment ref="C63" authorId="1">
      <text>
        <r>
          <rPr>
            <b/>
            <sz val="9"/>
            <rFont val="宋体"/>
            <family val="3"/>
            <charset val="134"/>
          </rPr>
          <t>yun.xiong:</t>
        </r>
        <r>
          <rPr>
            <sz val="9"/>
            <rFont val="宋体"/>
            <family val="3"/>
            <charset val="134"/>
          </rPr>
          <t xml:space="preserve">
根据项目实际情况选择相应的值，参考值来源于“项目度量分析计划”</t>
        </r>
      </text>
    </comment>
    <comment ref="P93" authorId="0">
      <text>
        <r>
          <rPr>
            <b/>
            <sz val="9"/>
            <rFont val="宋体"/>
            <family val="3"/>
            <charset val="134"/>
          </rPr>
          <t>项目组项目情况调整工作量配比。但比例需与估算表保持一致</t>
        </r>
      </text>
    </comment>
    <comment ref="C108" authorId="1">
      <text>
        <r>
          <rPr>
            <b/>
            <sz val="9"/>
            <rFont val="宋体"/>
            <family val="3"/>
            <charset val="134"/>
          </rPr>
          <t>yun.xiong:</t>
        </r>
        <r>
          <rPr>
            <sz val="9"/>
            <rFont val="宋体"/>
            <family val="3"/>
            <charset val="134"/>
          </rPr>
          <t xml:space="preserve">
根据项目实际情况选择相应的值，参考值来源于“项目度量分析计划”
</t>
        </r>
      </text>
    </comment>
    <comment ref="P138" authorId="0">
      <text>
        <r>
          <rPr>
            <b/>
            <sz val="9"/>
            <rFont val="宋体"/>
            <family val="3"/>
            <charset val="134"/>
          </rPr>
          <t>项目组项目情况调整工作量配比。但比例需与估算表保持一致</t>
        </r>
      </text>
    </comment>
    <comment ref="C153" authorId="1">
      <text>
        <r>
          <rPr>
            <b/>
            <sz val="9"/>
            <rFont val="宋体"/>
            <family val="3"/>
            <charset val="134"/>
          </rPr>
          <t>yun.xiong:</t>
        </r>
        <r>
          <rPr>
            <sz val="9"/>
            <rFont val="宋体"/>
            <family val="3"/>
            <charset val="134"/>
          </rPr>
          <t xml:space="preserve">
根据项目实际情况选择相应的值，参考值来源于“项目度量分析计划”
</t>
        </r>
      </text>
    </comment>
  </commentList>
</comments>
</file>

<file path=xl/comments8.xml><?xml version="1.0" encoding="utf-8"?>
<comments xmlns="http://schemas.openxmlformats.org/spreadsheetml/2006/main">
  <authors>
    <author>gta</author>
  </authors>
  <commentList>
    <comment ref="D6" authorId="0">
      <text>
        <r>
          <rPr>
            <b/>
            <sz val="9"/>
            <rFont val="宋体"/>
            <family val="3"/>
            <charset val="134"/>
          </rPr>
          <t>gta:</t>
        </r>
        <r>
          <rPr>
            <sz val="9"/>
            <rFont val="宋体"/>
            <family val="3"/>
            <charset val="134"/>
          </rPr>
          <t xml:space="preserve">
数据来源于确定性估算表中“复用的功能点总数(SFP)”</t>
        </r>
      </text>
    </comment>
    <comment ref="B41" authorId="0">
      <text>
        <r>
          <rPr>
            <b/>
            <sz val="9"/>
            <rFont val="宋体"/>
            <family val="3"/>
            <charset val="134"/>
          </rPr>
          <t>gta:</t>
        </r>
        <r>
          <rPr>
            <sz val="9"/>
            <rFont val="宋体"/>
            <family val="3"/>
            <charset val="134"/>
          </rPr>
          <t xml:space="preserve">
数据来源于估算表“技术复杂度评估表”</t>
        </r>
      </text>
    </comment>
  </commentList>
</comments>
</file>

<file path=xl/comments9.xml><?xml version="1.0" encoding="utf-8"?>
<comments xmlns="http://schemas.openxmlformats.org/spreadsheetml/2006/main">
  <authors>
    <author>gta</author>
  </authors>
  <commentList>
    <comment ref="K5" authorId="0">
      <text>
        <r>
          <rPr>
            <b/>
            <sz val="9"/>
            <rFont val="宋体"/>
            <family val="3"/>
            <charset val="134"/>
          </rPr>
          <t>gta:</t>
        </r>
        <r>
          <rPr>
            <sz val="9"/>
            <rFont val="宋体"/>
            <family val="3"/>
            <charset val="134"/>
          </rPr>
          <t xml:space="preserve">
当阶段偏差或累计偏差其中之一出现偏差超过20%时，则必须进行偏差原因分析及采取相应的措施</t>
        </r>
      </text>
    </comment>
  </commentList>
</comments>
</file>

<file path=xl/comments10.xml><?xml version="1.0" encoding="utf-8"?>
<comments xmlns="http://schemas.openxmlformats.org/spreadsheetml/2006/main">
  <authors>
    <author>gta</author>
  </authors>
  <commentList>
    <comment ref="A6" authorId="0">
      <text>
        <r>
          <rPr>
            <b/>
            <sz val="9"/>
            <rFont val="宋体"/>
            <family val="3"/>
            <charset val="134"/>
          </rPr>
          <t>gta:</t>
        </r>
        <r>
          <rPr>
            <sz val="9"/>
            <rFont val="宋体"/>
            <family val="3"/>
            <charset val="134"/>
          </rPr>
          <t xml:space="preserve">
每组织一次评审就记为一次，不区分正式评审和非正式评审</t>
        </r>
      </text>
    </comment>
    <comment ref="J6" authorId="0">
      <text>
        <r>
          <rPr>
            <b/>
            <sz val="9"/>
            <rFont val="宋体"/>
            <family val="3"/>
            <charset val="134"/>
          </rPr>
          <t>gta:</t>
        </r>
        <r>
          <rPr>
            <sz val="9"/>
            <rFont val="宋体"/>
            <family val="3"/>
            <charset val="134"/>
          </rPr>
          <t xml:space="preserve">
文档页数仅统计正文的页数即可</t>
        </r>
      </text>
    </comment>
    <comment ref="A29" authorId="0">
      <text>
        <r>
          <rPr>
            <b/>
            <sz val="9"/>
            <rFont val="宋体"/>
            <family val="3"/>
            <charset val="134"/>
          </rPr>
          <t>gta:</t>
        </r>
        <r>
          <rPr>
            <sz val="9"/>
            <rFont val="宋体"/>
            <family val="3"/>
            <charset val="134"/>
          </rPr>
          <t xml:space="preserve">
每组织一次评审就记为一次，不区分正式评审和非正式评审</t>
        </r>
      </text>
    </comment>
    <comment ref="J29" authorId="0">
      <text>
        <r>
          <rPr>
            <b/>
            <sz val="9"/>
            <rFont val="宋体"/>
            <family val="3"/>
            <charset val="134"/>
          </rPr>
          <t>gta:</t>
        </r>
        <r>
          <rPr>
            <sz val="9"/>
            <rFont val="宋体"/>
            <family val="3"/>
            <charset val="134"/>
          </rPr>
          <t xml:space="preserve">
文档页数仅统计正文的页数即可</t>
        </r>
      </text>
    </comment>
    <comment ref="A56" authorId="0">
      <text>
        <r>
          <rPr>
            <b/>
            <sz val="9"/>
            <rFont val="宋体"/>
            <family val="3"/>
            <charset val="134"/>
          </rPr>
          <t>gta:</t>
        </r>
        <r>
          <rPr>
            <sz val="9"/>
            <rFont val="宋体"/>
            <family val="3"/>
            <charset val="134"/>
          </rPr>
          <t xml:space="preserve">
每组织一次评审就记为一次，不区分正式评审和非正式评审</t>
        </r>
      </text>
    </comment>
    <comment ref="J56" authorId="0">
      <text>
        <r>
          <rPr>
            <b/>
            <sz val="9"/>
            <rFont val="宋体"/>
            <family val="3"/>
            <charset val="134"/>
          </rPr>
          <t>gta:</t>
        </r>
        <r>
          <rPr>
            <sz val="9"/>
            <rFont val="宋体"/>
            <family val="3"/>
            <charset val="134"/>
          </rPr>
          <t xml:space="preserve">
文档页数仅统计正文的页数即可</t>
        </r>
      </text>
    </comment>
    <comment ref="A83" authorId="0">
      <text>
        <r>
          <rPr>
            <b/>
            <sz val="9"/>
            <rFont val="宋体"/>
            <family val="3"/>
            <charset val="134"/>
          </rPr>
          <t>gta:</t>
        </r>
        <r>
          <rPr>
            <sz val="9"/>
            <rFont val="宋体"/>
            <family val="3"/>
            <charset val="134"/>
          </rPr>
          <t xml:space="preserve">
每组织一次评审就记为一次，不区分正式评审和非正式评审</t>
        </r>
      </text>
    </comment>
    <comment ref="A108" authorId="0">
      <text>
        <r>
          <rPr>
            <b/>
            <sz val="9"/>
            <rFont val="宋体"/>
            <family val="3"/>
            <charset val="134"/>
          </rPr>
          <t>gta:</t>
        </r>
        <r>
          <rPr>
            <sz val="9"/>
            <rFont val="宋体"/>
            <family val="3"/>
            <charset val="134"/>
          </rPr>
          <t xml:space="preserve">
每组织一次走查就记为一次</t>
        </r>
      </text>
    </comment>
    <comment ref="A166" authorId="0">
      <text>
        <r>
          <rPr>
            <b/>
            <sz val="9"/>
            <rFont val="宋体"/>
            <family val="3"/>
            <charset val="134"/>
          </rPr>
          <t>gta:</t>
        </r>
        <r>
          <rPr>
            <sz val="9"/>
            <rFont val="宋体"/>
            <family val="3"/>
            <charset val="134"/>
          </rPr>
          <t xml:space="preserve">
每组织一次评审就记为一次，不区分正式评审和非正式评审</t>
        </r>
      </text>
    </comment>
    <comment ref="J166" authorId="0">
      <text>
        <r>
          <rPr>
            <b/>
            <sz val="9"/>
            <rFont val="宋体"/>
            <family val="3"/>
            <charset val="134"/>
          </rPr>
          <t>gta:</t>
        </r>
        <r>
          <rPr>
            <sz val="9"/>
            <rFont val="宋体"/>
            <family val="3"/>
            <charset val="134"/>
          </rPr>
          <t xml:space="preserve">
文档页数仅统计正文的页数即可</t>
        </r>
      </text>
    </comment>
    <comment ref="A189" authorId="0">
      <text>
        <r>
          <rPr>
            <b/>
            <sz val="9"/>
            <rFont val="宋体"/>
            <family val="3"/>
            <charset val="134"/>
          </rPr>
          <t>gta:</t>
        </r>
        <r>
          <rPr>
            <sz val="9"/>
            <rFont val="宋体"/>
            <family val="3"/>
            <charset val="134"/>
          </rPr>
          <t xml:space="preserve">
每组织一次评审就记为一次，不区分正式评审和非正式评审</t>
        </r>
      </text>
    </comment>
    <comment ref="J189" authorId="0">
      <text>
        <r>
          <rPr>
            <b/>
            <sz val="9"/>
            <rFont val="宋体"/>
            <family val="3"/>
            <charset val="134"/>
          </rPr>
          <t>gta:</t>
        </r>
        <r>
          <rPr>
            <sz val="9"/>
            <rFont val="宋体"/>
            <family val="3"/>
            <charset val="134"/>
          </rPr>
          <t xml:space="preserve">
文档页数仅统计正文的页数即可</t>
        </r>
      </text>
    </comment>
    <comment ref="A215" authorId="0">
      <text>
        <r>
          <rPr>
            <b/>
            <sz val="9"/>
            <rFont val="宋体"/>
            <family val="3"/>
            <charset val="134"/>
          </rPr>
          <t>gta:</t>
        </r>
        <r>
          <rPr>
            <sz val="9"/>
            <rFont val="宋体"/>
            <family val="3"/>
            <charset val="134"/>
          </rPr>
          <t xml:space="preserve">
每组织一次评审就记为一次，不区分正式评审和非正式评审</t>
        </r>
      </text>
    </comment>
    <comment ref="J215" authorId="0">
      <text>
        <r>
          <rPr>
            <b/>
            <sz val="9"/>
            <rFont val="宋体"/>
            <family val="3"/>
            <charset val="134"/>
          </rPr>
          <t>gta:</t>
        </r>
        <r>
          <rPr>
            <sz val="9"/>
            <rFont val="宋体"/>
            <family val="3"/>
            <charset val="134"/>
          </rPr>
          <t xml:space="preserve">
文档页数仅统计正文的页数即可</t>
        </r>
      </text>
    </comment>
    <comment ref="A242" authorId="0">
      <text>
        <r>
          <rPr>
            <b/>
            <sz val="9"/>
            <rFont val="宋体"/>
            <family val="3"/>
            <charset val="134"/>
          </rPr>
          <t>gta:</t>
        </r>
        <r>
          <rPr>
            <sz val="9"/>
            <rFont val="宋体"/>
            <family val="3"/>
            <charset val="134"/>
          </rPr>
          <t xml:space="preserve">
每组织一次评审就记为一次，不区分正式评审和非正式评审</t>
        </r>
      </text>
    </comment>
    <comment ref="A243" authorId="0">
      <text>
        <r>
          <rPr>
            <b/>
            <sz val="9"/>
            <rFont val="宋体"/>
            <family val="3"/>
            <charset val="134"/>
          </rPr>
          <t>gta:</t>
        </r>
        <r>
          <rPr>
            <sz val="9"/>
            <rFont val="宋体"/>
            <family val="3"/>
            <charset val="134"/>
          </rPr>
          <t xml:space="preserve">
每组织一次评审就记为一次，不区分正式评审和非正式评审</t>
        </r>
      </text>
    </comment>
    <comment ref="A267" authorId="0">
      <text>
        <r>
          <rPr>
            <b/>
            <sz val="9"/>
            <rFont val="宋体"/>
            <family val="3"/>
            <charset val="134"/>
          </rPr>
          <t>gta:</t>
        </r>
        <r>
          <rPr>
            <sz val="9"/>
            <rFont val="宋体"/>
            <family val="3"/>
            <charset val="134"/>
          </rPr>
          <t xml:space="preserve">
每组织一次走查就记为一次</t>
        </r>
      </text>
    </comment>
    <comment ref="A268" authorId="0">
      <text>
        <r>
          <rPr>
            <b/>
            <sz val="9"/>
            <rFont val="宋体"/>
            <family val="3"/>
            <charset val="134"/>
          </rPr>
          <t>gta:</t>
        </r>
        <r>
          <rPr>
            <sz val="9"/>
            <rFont val="宋体"/>
            <family val="3"/>
            <charset val="134"/>
          </rPr>
          <t xml:space="preserve">
每组织一次走查就记为一次</t>
        </r>
      </text>
    </comment>
    <comment ref="A325" authorId="0">
      <text>
        <r>
          <rPr>
            <b/>
            <sz val="9"/>
            <rFont val="宋体"/>
            <family val="3"/>
            <charset val="134"/>
          </rPr>
          <t>gta:</t>
        </r>
        <r>
          <rPr>
            <sz val="9"/>
            <rFont val="宋体"/>
            <family val="3"/>
            <charset val="134"/>
          </rPr>
          <t xml:space="preserve">
每组织一次评审就记为一次，不区分正式评审和非正式评审</t>
        </r>
      </text>
    </comment>
    <comment ref="J325" authorId="0">
      <text>
        <r>
          <rPr>
            <b/>
            <sz val="9"/>
            <rFont val="宋体"/>
            <family val="3"/>
            <charset val="134"/>
          </rPr>
          <t>gta:</t>
        </r>
        <r>
          <rPr>
            <sz val="9"/>
            <rFont val="宋体"/>
            <family val="3"/>
            <charset val="134"/>
          </rPr>
          <t xml:space="preserve">
文档页数仅统计正文的页数即可</t>
        </r>
      </text>
    </comment>
    <comment ref="A348" authorId="0">
      <text>
        <r>
          <rPr>
            <b/>
            <sz val="9"/>
            <rFont val="宋体"/>
            <family val="3"/>
            <charset val="134"/>
          </rPr>
          <t>gta:</t>
        </r>
        <r>
          <rPr>
            <sz val="9"/>
            <rFont val="宋体"/>
            <family val="3"/>
            <charset val="134"/>
          </rPr>
          <t xml:space="preserve">
每组织一次评审就记为一次，不区分正式评审和非正式评审</t>
        </r>
      </text>
    </comment>
    <comment ref="J348" authorId="0">
      <text>
        <r>
          <rPr>
            <b/>
            <sz val="9"/>
            <rFont val="宋体"/>
            <family val="3"/>
            <charset val="134"/>
          </rPr>
          <t>gta:</t>
        </r>
        <r>
          <rPr>
            <sz val="9"/>
            <rFont val="宋体"/>
            <family val="3"/>
            <charset val="134"/>
          </rPr>
          <t xml:space="preserve">
文档页数仅统计正文的页数即可</t>
        </r>
      </text>
    </comment>
    <comment ref="A374" authorId="0">
      <text>
        <r>
          <rPr>
            <b/>
            <sz val="9"/>
            <rFont val="宋体"/>
            <family val="3"/>
            <charset val="134"/>
          </rPr>
          <t>gta:</t>
        </r>
        <r>
          <rPr>
            <sz val="9"/>
            <rFont val="宋体"/>
            <family val="3"/>
            <charset val="134"/>
          </rPr>
          <t xml:space="preserve">
每组织一次评审就记为一次，不区分正式评审和非正式评审</t>
        </r>
      </text>
    </comment>
    <comment ref="J374" authorId="0">
      <text>
        <r>
          <rPr>
            <b/>
            <sz val="9"/>
            <rFont val="宋体"/>
            <family val="3"/>
            <charset val="134"/>
          </rPr>
          <t>gta:</t>
        </r>
        <r>
          <rPr>
            <sz val="9"/>
            <rFont val="宋体"/>
            <family val="3"/>
            <charset val="134"/>
          </rPr>
          <t xml:space="preserve">
文档页数仅统计正文的页数即可</t>
        </r>
      </text>
    </comment>
    <comment ref="A401" authorId="0">
      <text>
        <r>
          <rPr>
            <b/>
            <sz val="9"/>
            <rFont val="宋体"/>
            <family val="3"/>
            <charset val="134"/>
          </rPr>
          <t>gta:</t>
        </r>
        <r>
          <rPr>
            <sz val="9"/>
            <rFont val="宋体"/>
            <family val="3"/>
            <charset val="134"/>
          </rPr>
          <t xml:space="preserve">
每组织一次评审就记为一次，不区分正式评审和非正式评审</t>
        </r>
      </text>
    </comment>
    <comment ref="A426" authorId="0">
      <text>
        <r>
          <rPr>
            <b/>
            <sz val="9"/>
            <rFont val="宋体"/>
            <family val="3"/>
            <charset val="134"/>
          </rPr>
          <t>gta:</t>
        </r>
        <r>
          <rPr>
            <sz val="9"/>
            <rFont val="宋体"/>
            <family val="3"/>
            <charset val="134"/>
          </rPr>
          <t xml:space="preserve">
每组织一次走查就记为一次</t>
        </r>
      </text>
    </comment>
  </commentList>
</comments>
</file>

<file path=xl/comments11.xml><?xml version="1.0" encoding="utf-8"?>
<comments xmlns="http://schemas.openxmlformats.org/spreadsheetml/2006/main">
  <authors>
    <author>Windows 用户</author>
    <author>gta</author>
  </authors>
  <commentList>
    <comment ref="I18" authorId="0">
      <text>
        <r>
          <rPr>
            <b/>
            <sz val="9"/>
            <rFont val="宋体"/>
            <family val="3"/>
            <charset val="134"/>
          </rPr>
          <t>EPG:</t>
        </r>
        <r>
          <rPr>
            <sz val="9"/>
            <rFont val="宋体"/>
            <family val="3"/>
            <charset val="134"/>
          </rPr>
          <t xml:space="preserve">
此处取测试报告中遗留缺陷数</t>
        </r>
      </text>
    </comment>
    <comment ref="K18" authorId="1">
      <text>
        <r>
          <rPr>
            <b/>
            <sz val="9"/>
            <rFont val="宋体"/>
            <family val="3"/>
            <charset val="134"/>
          </rPr>
          <t>gta:</t>
        </r>
        <r>
          <rPr>
            <sz val="9"/>
            <rFont val="宋体"/>
            <family val="3"/>
            <charset val="134"/>
          </rPr>
          <t xml:space="preserve">
遗留缺陷率</t>
        </r>
      </text>
    </comment>
    <comment ref="G35" authorId="1">
      <text>
        <r>
          <rPr>
            <b/>
            <sz val="9"/>
            <rFont val="宋体"/>
            <family val="3"/>
            <charset val="134"/>
          </rPr>
          <t>gta:</t>
        </r>
        <r>
          <rPr>
            <sz val="9"/>
            <rFont val="宋体"/>
            <family val="3"/>
            <charset val="134"/>
          </rPr>
          <t xml:space="preserve">
测试轮次定义：成功转测试的轮次，包括回归测试</t>
        </r>
      </text>
    </comment>
    <comment ref="I100" authorId="0">
      <text>
        <r>
          <rPr>
            <b/>
            <sz val="9"/>
            <rFont val="宋体"/>
            <family val="3"/>
            <charset val="134"/>
          </rPr>
          <t>EPG:</t>
        </r>
        <r>
          <rPr>
            <sz val="9"/>
            <rFont val="宋体"/>
            <family val="3"/>
            <charset val="134"/>
          </rPr>
          <t xml:space="preserve">
此处取测试报告中遗留缺陷数</t>
        </r>
      </text>
    </comment>
    <comment ref="K100" authorId="1">
      <text>
        <r>
          <rPr>
            <b/>
            <sz val="9"/>
            <rFont val="宋体"/>
            <family val="3"/>
            <charset val="134"/>
          </rPr>
          <t>gta:</t>
        </r>
        <r>
          <rPr>
            <sz val="9"/>
            <rFont val="宋体"/>
            <family val="3"/>
            <charset val="134"/>
          </rPr>
          <t xml:space="preserve">
遗留缺陷率</t>
        </r>
      </text>
    </comment>
    <comment ref="G117" authorId="1">
      <text>
        <r>
          <rPr>
            <b/>
            <sz val="9"/>
            <rFont val="宋体"/>
            <family val="3"/>
            <charset val="134"/>
          </rPr>
          <t>gta:</t>
        </r>
        <r>
          <rPr>
            <sz val="9"/>
            <rFont val="宋体"/>
            <family val="3"/>
            <charset val="134"/>
          </rPr>
          <t xml:space="preserve">
测试轮次定义：成功转测试的轮次，包括回归测试</t>
        </r>
      </text>
    </comment>
    <comment ref="I182" authorId="0">
      <text>
        <r>
          <rPr>
            <b/>
            <sz val="9"/>
            <rFont val="宋体"/>
            <family val="3"/>
            <charset val="134"/>
          </rPr>
          <t>EPG:</t>
        </r>
        <r>
          <rPr>
            <sz val="9"/>
            <rFont val="宋体"/>
            <family val="3"/>
            <charset val="134"/>
          </rPr>
          <t xml:space="preserve">
此处取测试报告中遗留缺陷数</t>
        </r>
      </text>
    </comment>
    <comment ref="K182" authorId="1">
      <text>
        <r>
          <rPr>
            <b/>
            <sz val="9"/>
            <rFont val="宋体"/>
            <family val="3"/>
            <charset val="134"/>
          </rPr>
          <t>gta:</t>
        </r>
        <r>
          <rPr>
            <sz val="9"/>
            <rFont val="宋体"/>
            <family val="3"/>
            <charset val="134"/>
          </rPr>
          <t xml:space="preserve">
遗留缺陷率</t>
        </r>
      </text>
    </comment>
    <comment ref="G199" authorId="1">
      <text>
        <r>
          <rPr>
            <b/>
            <sz val="9"/>
            <rFont val="宋体"/>
            <family val="3"/>
            <charset val="134"/>
          </rPr>
          <t>gta:</t>
        </r>
        <r>
          <rPr>
            <sz val="9"/>
            <rFont val="宋体"/>
            <family val="3"/>
            <charset val="134"/>
          </rPr>
          <t xml:space="preserve">
测试轮次定义：成功转测试的轮次，包括回归测试</t>
        </r>
      </text>
    </comment>
  </commentList>
</comments>
</file>

<file path=xl/comments12.xml><?xml version="1.0" encoding="utf-8"?>
<comments xmlns="http://schemas.openxmlformats.org/spreadsheetml/2006/main">
  <authors>
    <author>作者</author>
  </authors>
  <commentList>
    <comment ref="Q3" authorId="0">
      <text>
        <r>
          <rPr>
            <b/>
            <sz val="9"/>
            <rFont val="宋体"/>
            <family val="3"/>
            <charset val="134"/>
          </rPr>
          <t>其他角色或管理员</t>
        </r>
      </text>
    </comment>
    <comment ref="F60" authorId="0">
      <text>
        <r>
          <rPr>
            <sz val="9"/>
            <rFont val="宋体"/>
            <family val="3"/>
            <charset val="134"/>
          </rPr>
          <t xml:space="preserve">从A项目调到B项目
</t>
        </r>
      </text>
    </comment>
  </commentList>
</comments>
</file>

<file path=xl/sharedStrings.xml><?xml version="1.0" encoding="utf-8"?>
<sst xmlns="http://schemas.openxmlformats.org/spreadsheetml/2006/main" count="2786" uniqueCount="904">
  <si>
    <t>Crystal Ball Data</t>
  </si>
  <si>
    <t>Workbook Variables</t>
  </si>
  <si>
    <t>Last Var Column</t>
  </si>
  <si>
    <t xml:space="preserve">    Name:</t>
  </si>
  <si>
    <t xml:space="preserve">    Value:</t>
  </si>
  <si>
    <t>Worksheet Data</t>
  </si>
  <si>
    <t>Last Data Column Used</t>
  </si>
  <si>
    <t>Sheet Ref</t>
  </si>
  <si>
    <t>Sheet Guid</t>
  </si>
  <si>
    <t>420f52c2-b41f-4b27-a52a-cc0b293d1261</t>
  </si>
  <si>
    <t>22ba3f85-7e8f-4130-9ce2-8ab8e9a150b6</t>
  </si>
  <si>
    <t>39a090d0-0b29-4b82-a842-65d2caced056</t>
  </si>
  <si>
    <t>Deleted sheet count</t>
  </si>
  <si>
    <t>Last row used</t>
  </si>
  <si>
    <t>Data blocks</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</si>
  <si>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</si>
  <si>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</si>
  <si>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</si>
  <si>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</si>
  <si>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</si>
  <si>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</si>
  <si>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</si>
  <si>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</si>
  <si>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</si>
  <si>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</si>
  <si>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</si>
  <si>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</si>
  <si>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</si>
  <si>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</si>
  <si>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</si>
  <si>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</si>
  <si>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</si>
  <si>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</si>
  <si>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</si>
  <si>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</si>
  <si>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</si>
  <si>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</si>
  <si>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V2.0</t>
  </si>
  <si>
    <t>熊芸</t>
  </si>
  <si>
    <t>根据新的迭代开发模式更新</t>
  </si>
  <si>
    <t>重要声明</t>
  </si>
  <si>
    <t>版权声明</t>
  </si>
  <si>
    <r>
      <rPr>
        <sz val="10"/>
        <rFont val="宋体"/>
        <family val="3"/>
        <charset val="134"/>
      </rPr>
      <t>版权所有 © 2017</t>
    </r>
    <r>
      <rPr>
        <sz val="11"/>
        <color theme="1"/>
        <rFont val="宋体"/>
        <family val="3"/>
        <charset val="134"/>
      </rPr>
      <t xml:space="preserve">, 国泰安教育技术有限公司，保留所有权利。
</t>
    </r>
  </si>
  <si>
    <t>商标声明</t>
  </si>
  <si>
    <t>国泰安教育技术有限公司和国泰安教育技术有限公司的产品是国泰安教育技术有限公司专有。在提及其他公司及其产品时将使用各自公司所拥有的商标，这种使用的目的仅限于引用。</t>
  </si>
  <si>
    <r>
      <rPr>
        <b/>
        <u/>
        <sz val="12"/>
        <color indexed="8"/>
        <rFont val="宋体"/>
        <family val="3"/>
        <charset val="134"/>
      </rPr>
      <t>不作保证声明</t>
    </r>
    <r>
      <rPr>
        <b/>
        <u/>
        <sz val="12"/>
        <color indexed="8"/>
        <rFont val="Arial"/>
        <family val="2"/>
      </rPr>
      <t xml:space="preserve"> </t>
    </r>
  </si>
  <si>
    <t>国泰安教育技术有限公司不对此文档中的任何内容作任何明示或暗示的陈述或保证，而且不对特定目的的适销性及适用性或者任何间接、特殊或连带的损失承担任何责任。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</si>
  <si>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</si>
  <si>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</si>
  <si>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</si>
  <si>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</si>
  <si>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</si>
  <si>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</si>
  <si>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</si>
  <si>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</si>
  <si>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</si>
  <si>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</si>
  <si>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</si>
  <si>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</si>
  <si>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</si>
  <si>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</si>
  <si>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</si>
  <si>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</si>
  <si>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</si>
  <si>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</si>
  <si>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</si>
  <si>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</si>
  <si>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</si>
  <si>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</si>
  <si>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YIPIN.ZHAO</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</si>
  <si>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</si>
  <si>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</si>
  <si>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</si>
  <si>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</si>
  <si>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</si>
  <si>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</si>
  <si>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</si>
  <si>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</si>
  <si>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</si>
  <si>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</si>
  <si>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</si>
  <si>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</si>
  <si>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</si>
  <si>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</si>
  <si>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</si>
  <si>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</si>
  <si>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国泰安梦想基地平台软件V1.0</t>
  </si>
  <si>
    <t>项目选用生命周期</t>
  </si>
  <si>
    <t>迭代开发模型</t>
  </si>
  <si>
    <t>项目定义过程</t>
  </si>
  <si>
    <t>产品立项阶段、迭代一、迭代二、系统集成与验收结项阶段</t>
  </si>
  <si>
    <t>应用领域</t>
  </si>
  <si>
    <t>课程资源</t>
  </si>
  <si>
    <t>项目类型</t>
  </si>
  <si>
    <t>微型</t>
  </si>
  <si>
    <t>客户</t>
  </si>
  <si>
    <t>太原市示范性综合实践基地</t>
  </si>
  <si>
    <t>技术</t>
  </si>
  <si>
    <t>.NET</t>
  </si>
  <si>
    <t>软件类型</t>
  </si>
  <si>
    <t>网站</t>
  </si>
  <si>
    <t>采用的语言</t>
  </si>
  <si>
    <t>C#</t>
  </si>
  <si>
    <t>采用的数据库</t>
  </si>
  <si>
    <t>SQL Server 2008R2</t>
  </si>
  <si>
    <t>项目所属部门</t>
  </si>
  <si>
    <t>网站开发组</t>
  </si>
  <si>
    <t>项目经理</t>
  </si>
  <si>
    <t>周攀</t>
  </si>
  <si>
    <t>团队规模</t>
  </si>
  <si>
    <t>项目组成员</t>
  </si>
  <si>
    <t>吴正洲、房雷、朱俊雄、付细辉、齐仁丽、张红、庄严、董俊豪、熊芸、吴子文</t>
  </si>
  <si>
    <t>本报告制作及维护人</t>
  </si>
  <si>
    <t>齐仁丽</t>
  </si>
  <si>
    <t>本报告初次填写时间</t>
  </si>
  <si>
    <r>
      <rPr>
        <sz val="10"/>
        <rFont val="宋体"/>
        <family val="3"/>
        <charset val="134"/>
      </rPr>
      <t>2018.</t>
    </r>
    <r>
      <rPr>
        <sz val="10"/>
        <rFont val="宋体"/>
        <family val="3"/>
        <charset val="134"/>
      </rPr>
      <t>5</t>
    </r>
    <r>
      <rPr>
        <sz val="10"/>
        <rFont val="宋体"/>
        <family val="3"/>
        <charset val="134"/>
      </rPr>
      <t>.9</t>
    </r>
  </si>
  <si>
    <t>本报告末次填写时间</t>
  </si>
  <si>
    <t>2018.9.27</t>
  </si>
  <si>
    <t>注:蓝色字体是给出的例子，编制时请删除内容</t>
  </si>
  <si>
    <t>项目度量计划</t>
  </si>
  <si>
    <t>项目目标</t>
  </si>
  <si>
    <t>优先级</t>
  </si>
  <si>
    <t>设定说明</t>
  </si>
  <si>
    <t>项目实际数据</t>
  </si>
  <si>
    <t>达成情况</t>
  </si>
  <si>
    <t>工期总目标(计划工期)</t>
  </si>
  <si>
    <t>不超过103天</t>
  </si>
  <si>
    <t>中</t>
  </si>
  <si>
    <t>基于客户要求\事业部的承诺基于管理层的要求设定\</t>
  </si>
  <si>
    <t>108天</t>
  </si>
  <si>
    <t>延期5天；在客户接受范围内；</t>
  </si>
  <si>
    <t>工期总目标（单位规模工期）</t>
  </si>
  <si>
    <t>≤0.7254</t>
  </si>
  <si>
    <t>高</t>
  </si>
  <si>
    <t>工作量目标(总目标)</t>
  </si>
  <si>
    <t>不超过320人天</t>
  </si>
  <si>
    <t>351人天</t>
  </si>
  <si>
    <t>工作量目标(估算目标)</t>
  </si>
  <si>
    <t>290人天</t>
  </si>
  <si>
    <t>工作量目标（工作量偏差）</t>
  </si>
  <si>
    <t>不超过30人天（10%）</t>
  </si>
  <si>
    <t>-0.3877≤x≤0.3 偏差率0.1034</t>
  </si>
  <si>
    <t>偏差61人天  偏差率：0.21</t>
  </si>
  <si>
    <t>偏差原因：由于前端人员抽调不开，迭代二微信小程序部分由经验不足的开发人员做前端人员工作，导致工作量偏大；后期关键开发人员离职，也增加了一部分工作量。</t>
  </si>
  <si>
    <t>效率总目标(生产率)</t>
  </si>
  <si>
    <t>≥0.4896SFP/人天</t>
  </si>
  <si>
    <t>0.4020≤x≤0.6661</t>
  </si>
  <si>
    <t>质量总目标（遗留缺陷率）</t>
  </si>
  <si>
    <t>≤0.027</t>
  </si>
  <si>
    <t>低</t>
  </si>
  <si>
    <t>0.02≤x≤0.03</t>
  </si>
  <si>
    <t>无遗留缺陷。</t>
  </si>
  <si>
    <t>说明：</t>
  </si>
  <si>
    <t>1.目标的设置优先考虑内外部客户的要求，若无相关要求，则在组织级QPPO的范围内进行设定</t>
  </si>
  <si>
    <t>2.计划工期和计划工作量以预估算值进行设定，在确定性估算完成后，依据确定性估算的结果对目标进行调整</t>
  </si>
  <si>
    <t>3.得到内外部客户同意以及经过CCB审批通过的变更发生后，可以根据变更的结果对目标进行调整</t>
  </si>
  <si>
    <t>序号</t>
  </si>
  <si>
    <t>统计管理度量项(组织级的度量表)</t>
  </si>
  <si>
    <t>单位</t>
  </si>
  <si>
    <t>是否基线</t>
  </si>
  <si>
    <t>是否项目必选</t>
  </si>
  <si>
    <t>度量时机</t>
  </si>
  <si>
    <t>备注</t>
  </si>
  <si>
    <t>LOL</t>
  </si>
  <si>
    <t>OL</t>
  </si>
  <si>
    <t>U0L</t>
  </si>
  <si>
    <t>σ</t>
  </si>
  <si>
    <t>产品立项阶段工作量偏差</t>
  </si>
  <si>
    <t>-</t>
  </si>
  <si>
    <t>■基线</t>
  </si>
  <si>
    <t>■ 是</t>
  </si>
  <si>
    <t>产品立项阶段结束时</t>
  </si>
  <si>
    <t>组织QPPO</t>
  </si>
  <si>
    <t>迭代需求单位规模工期(原型+需求规格)</t>
  </si>
  <si>
    <t>天/SFP</t>
  </si>
  <si>
    <t>迭代需求阶段结束时</t>
  </si>
  <si>
    <t>迭代需求单位规模工期(需求规格)</t>
  </si>
  <si>
    <t>迭代需求单位规模工期(原型)</t>
  </si>
  <si>
    <t>迭代需求单位规模工作量(原型+需求规格)</t>
  </si>
  <si>
    <t>人天/SFP</t>
  </si>
  <si>
    <t>迭代需求单位规模工作量(需求规格)</t>
  </si>
  <si>
    <t>迭代需求单位规模工作量(原型)</t>
  </si>
  <si>
    <t>迭代需求工作量偏差(原型+需求规格)</t>
  </si>
  <si>
    <t>迭代需求工作量偏差(需求规格)</t>
  </si>
  <si>
    <t>迭代需求工作量偏差(原型)</t>
  </si>
  <si>
    <t>迭代设计工作量偏差(全设计)</t>
  </si>
  <si>
    <t>迭代设计阶段结束时</t>
  </si>
  <si>
    <t>迭代设计工作量偏差(核心设计)</t>
  </si>
  <si>
    <t>迭代设计工作量偏差(简化设计)</t>
  </si>
  <si>
    <t>迭代开发单位规模工期(核心走查)</t>
  </si>
  <si>
    <t>迭代开发阶段结束时</t>
  </si>
  <si>
    <t>迭代开发单位规模工期(不走查)</t>
  </si>
  <si>
    <t>迭代开发单位规模工作量(核心走查)</t>
  </si>
  <si>
    <t>迭代开发单位规模工作量(不走查)</t>
  </si>
  <si>
    <t>迭代开发工作量偏差(核心走查)</t>
  </si>
  <si>
    <t>迭代开发工作量偏差(不走查)</t>
  </si>
  <si>
    <t>测试用例评审密度</t>
  </si>
  <si>
    <t>个/SFP</t>
  </si>
  <si>
    <t>测试用例评审结束时</t>
  </si>
  <si>
    <t>迭代测试单位规模工期（强测试）</t>
  </si>
  <si>
    <t>迭代测试阶段结束时</t>
  </si>
  <si>
    <t>迭代测试单位规模工期(弱测试)</t>
  </si>
  <si>
    <t>迭代测试单位规模工作量（强测试）</t>
  </si>
  <si>
    <t>迭代测试单位规模工作量(弱测试)</t>
  </si>
  <si>
    <t>迭代测试工作量偏差（强测试）</t>
  </si>
  <si>
    <t>迭代测试工作量偏差(弱测试)</t>
  </si>
  <si>
    <t>测试加权缺陷密度（强测试）</t>
  </si>
  <si>
    <t>测试加权缺陷密度（强测试） (智慧教育线)</t>
  </si>
  <si>
    <t>测试加权缺陷密度（弱测试）</t>
  </si>
  <si>
    <t>测试加权缺陷密度（弱测试）(智慧教育线)</t>
  </si>
  <si>
    <t>迭代验收工作量偏差</t>
  </si>
  <si>
    <t>迭代验收阶段结束时</t>
  </si>
  <si>
    <t>遗留缺陷率</t>
  </si>
  <si>
    <t>工作量偏差（智慧教育线）</t>
  </si>
  <si>
    <t>项目结束时</t>
  </si>
  <si>
    <t>工作量偏差（非智慧教育线）</t>
  </si>
  <si>
    <t>单位规模工期（特色线）</t>
  </si>
  <si>
    <t>单位规模工期（资源线）</t>
  </si>
  <si>
    <t>单位规模工期（教学+智慧教育线）</t>
  </si>
  <si>
    <t>生产率（特色线）</t>
  </si>
  <si>
    <t>生产率（非特色线）</t>
  </si>
  <si>
    <t>测试用例覆盖密度（强智慧）</t>
  </si>
  <si>
    <t>条/SFP</t>
  </si>
  <si>
    <t>测试用例覆盖密度（弱智慧）</t>
  </si>
  <si>
    <t>测试用例覆盖密度（强非智慧）</t>
  </si>
  <si>
    <t>测试用例覆盖密度（弱非智慧）</t>
  </si>
  <si>
    <t>代码走查缺陷密度</t>
  </si>
  <si>
    <t>代码走查结束时</t>
  </si>
  <si>
    <t>验收单位规模工期</t>
  </si>
  <si>
    <t>□ 否</t>
  </si>
  <si>
    <t>验收单位规模工作量</t>
  </si>
  <si>
    <t>验收工作量偏差</t>
  </si>
  <si>
    <t>其它度量项</t>
  </si>
  <si>
    <t>客户需求评审投入度=评审工作量/文档页数</t>
  </si>
  <si>
    <t>□观测项</t>
  </si>
  <si>
    <t>客户需求评审结束时</t>
  </si>
  <si>
    <t>观测项，无QPPO</t>
  </si>
  <si>
    <t>需求规格评审投入度=评审工作量/文档页数</t>
  </si>
  <si>
    <t>需求规格评审结束时</t>
  </si>
  <si>
    <t>设计评审投入度=评审工作量/文档页数</t>
  </si>
  <si>
    <t>设计评审结束时</t>
  </si>
  <si>
    <t>代码走查投入度=代码走查工作量/走查的SFP</t>
  </si>
  <si>
    <t>测试用例评审投入度=测试用例评审工作量/新增加用例数</t>
  </si>
  <si>
    <t>准入测试的不通过率</t>
  </si>
  <si>
    <t>项目立项时/变更发生时</t>
  </si>
  <si>
    <r>
      <rPr>
        <sz val="10"/>
        <rFont val="微软雅黑"/>
        <family val="2"/>
        <charset val="134"/>
      </rPr>
      <t>研发自测发现缺陷密度</t>
    </r>
    <r>
      <rPr>
        <sz val="10"/>
        <rFont val="微软雅黑"/>
        <family val="2"/>
        <charset val="134"/>
      </rPr>
      <t xml:space="preserve">    </t>
    </r>
  </si>
  <si>
    <t>研发人员编码自测时</t>
  </si>
  <si>
    <t>产品人员平均技能系数</t>
  </si>
  <si>
    <t>项目立项时/人员变更发生时</t>
  </si>
  <si>
    <t>开发人员平均技能系数</t>
  </si>
  <si>
    <t>测试人员平均技能系数</t>
  </si>
  <si>
    <t>客户需求稳定度</t>
  </si>
  <si>
    <t>需求规格稳定度</t>
  </si>
  <si>
    <t>迭代设计单位规模工期(全设计)</t>
  </si>
  <si>
    <t>迭代设计单位规模工期(核心设计)</t>
  </si>
  <si>
    <t>迭代设计单位规模工期(简化设计)</t>
  </si>
  <si>
    <t>迭代设计单位规模工作量(全设计)</t>
  </si>
  <si>
    <t>迭代设计单位规模工作量(核心设计)</t>
  </si>
  <si>
    <t>迭代设计单位规模工作量(简化设计)</t>
  </si>
  <si>
    <t>进度偏差</t>
  </si>
  <si>
    <t>技术复杂度</t>
  </si>
  <si>
    <t>项目立项时</t>
  </si>
  <si>
    <t>模块复用率</t>
  </si>
  <si>
    <t>项目估算时</t>
  </si>
  <si>
    <t>人员平均技能系数</t>
  </si>
  <si>
    <t>业务知识符合度</t>
  </si>
  <si>
    <t>技能符合度</t>
  </si>
  <si>
    <t>人员变动率</t>
  </si>
  <si>
    <t>人员变更发生时</t>
  </si>
  <si>
    <t>资源到位率</t>
  </si>
  <si>
    <t>迭代阶段活动时</t>
  </si>
  <si>
    <t>稼动率</t>
  </si>
  <si>
    <t>需求进度偏差(原型+需求规格)</t>
  </si>
  <si>
    <t>需求进度偏差(需求规格)</t>
  </si>
  <si>
    <t>需求进度偏差(原型)</t>
  </si>
  <si>
    <t>设计进度偏差(全设计)</t>
  </si>
  <si>
    <t>设计进度偏差(核心设计)</t>
  </si>
  <si>
    <t>设计进度偏差(简化设计)</t>
  </si>
  <si>
    <t>开发进度偏差(核心走查)</t>
  </si>
  <si>
    <t>开发进度偏差(不走查)</t>
  </si>
  <si>
    <t>测试进度偏差（强测试）</t>
  </si>
  <si>
    <t>测试进度偏差(弱测试)</t>
  </si>
  <si>
    <t>验收进度偏差</t>
  </si>
  <si>
    <t>Bug返工率</t>
  </si>
  <si>
    <t>迭代测试执行结束时</t>
  </si>
  <si>
    <t>客户需求评审缺陷密度</t>
  </si>
  <si>
    <t>需求规格评审缺陷密度</t>
  </si>
  <si>
    <t>设计评审缺陷密度</t>
  </si>
  <si>
    <t>测试加权执行轮次（强测试）</t>
  </si>
  <si>
    <t>次</t>
  </si>
  <si>
    <t>测试加权执行轮次（弱测试）</t>
  </si>
  <si>
    <t>验收缺陷密度</t>
  </si>
  <si>
    <t>遗留缺陷密度</t>
  </si>
  <si>
    <t>注：选择项目度量项请依据项目裁剪结果进行选择相对应的度量项。</t>
  </si>
  <si>
    <t>模型预测结果</t>
  </si>
  <si>
    <t>目标设定</t>
  </si>
  <si>
    <t>预测编号</t>
  </si>
  <si>
    <t>目标性质</t>
  </si>
  <si>
    <t>预测促发</t>
  </si>
  <si>
    <t>项目规模（SFP）</t>
  </si>
  <si>
    <t>项目工作量</t>
  </si>
  <si>
    <t>允许最大工作量偏差(人天)</t>
  </si>
  <si>
    <t>项目工期</t>
  </si>
  <si>
    <t>工作量偏差率</t>
  </si>
  <si>
    <t>单位规模工期</t>
  </si>
  <si>
    <t>生产率</t>
  </si>
  <si>
    <t>基于本次预测的最佳方案</t>
  </si>
  <si>
    <t>单位规模工期达成置信度</t>
  </si>
  <si>
    <t>生产率达成置信度</t>
  </si>
  <si>
    <t>工作量偏差达成置信度</t>
  </si>
  <si>
    <t>遗留缺陷率达成置信度</t>
  </si>
  <si>
    <t>预测结论</t>
  </si>
  <si>
    <t>预测结果分析及采取的措施</t>
  </si>
  <si>
    <t>总目标</t>
  </si>
  <si>
    <t>产品立项阶段预估算</t>
  </si>
  <si>
    <r>
      <rPr>
        <sz val="10"/>
        <color indexed="8"/>
        <rFont val="宋体"/>
        <family val="3"/>
        <charset val="134"/>
      </rPr>
      <t>-0.</t>
    </r>
    <r>
      <rPr>
        <sz val="10"/>
        <color indexed="8"/>
        <rFont val="宋体"/>
        <family val="3"/>
        <charset val="134"/>
      </rPr>
      <t>3877</t>
    </r>
    <r>
      <rPr>
        <sz val="10"/>
        <color indexed="8"/>
        <rFont val="宋体"/>
        <family val="3"/>
        <charset val="134"/>
      </rPr>
      <t>≤x≤0.</t>
    </r>
    <r>
      <rPr>
        <sz val="10"/>
        <color indexed="8"/>
        <rFont val="宋体"/>
        <family val="3"/>
        <charset val="134"/>
      </rPr>
      <t>3000</t>
    </r>
  </si>
  <si>
    <r>
      <rPr>
        <sz val="10"/>
        <color indexed="8"/>
        <rFont val="宋体"/>
        <family val="3"/>
        <charset val="134"/>
      </rPr>
      <t>0.02</t>
    </r>
    <r>
      <rPr>
        <sz val="10"/>
        <color indexed="8"/>
        <rFont val="宋体"/>
        <family val="3"/>
        <charset val="134"/>
      </rPr>
      <t>00</t>
    </r>
    <r>
      <rPr>
        <sz val="10"/>
        <color indexed="8"/>
        <rFont val="宋体"/>
        <family val="3"/>
        <charset val="134"/>
      </rPr>
      <t>≤x≤0.03</t>
    </r>
    <r>
      <rPr>
        <sz val="10"/>
        <color indexed="8"/>
        <rFont val="宋体"/>
        <family val="3"/>
        <charset val="134"/>
      </rPr>
      <t>50</t>
    </r>
  </si>
  <si>
    <t>接受</t>
  </si>
  <si>
    <t>1.分析：由于交付压力，工期较实际估算结果有较大压缩，压缩了15天，故工期目标达成的置信度过低。
2.措施：（1）对过程因子做相应的调整，与产品经理一起梳理需求，对需求做适当的裁剪。（2）协调增加资源，增加2名开发人员，1名测试人员。</t>
  </si>
  <si>
    <t>产品立项阶段结束迭代一开始</t>
  </si>
  <si>
    <t>1.分析：需求进行部分裁剪并增加资源后，客户要求的交付工期仍较估算工期有压缩，压缩8天，故工期目标达成的置信度仍低于90%。项目目标达成存在风险，纳入风险管理。
2.措施：（1）项目前期开展业务培训，以便能够对需求快速准确的理解。（2）组织开发人员进行编码规范培训，以加强代码规范性，避免后期返工工作。（3）编制日程表时，安排适当的加班计划，以弥补被压缩的工期。</t>
  </si>
  <si>
    <t>迭代一结束
迭代二开始</t>
  </si>
  <si>
    <t>1.分析：项目目标达成的置信度高于90%，为保证项目目标达成维持在较高水平，需采取一下措施。
2.措施：（1）加强评审，缺陷尽早暴露，避免后期花费较高成本和时间。</t>
  </si>
  <si>
    <t>迭代二结束
验收开始</t>
  </si>
  <si>
    <t>项目延期</t>
  </si>
  <si>
    <r>
      <rPr>
        <sz val="10"/>
        <color indexed="8"/>
        <rFont val="宋体"/>
        <family val="3"/>
        <charset val="134"/>
      </rPr>
      <t>-0.</t>
    </r>
    <r>
      <rPr>
        <sz val="10"/>
        <color indexed="8"/>
        <rFont val="宋体"/>
        <family val="3"/>
        <charset val="134"/>
      </rPr>
      <t>3877</t>
    </r>
    <r>
      <rPr>
        <sz val="10"/>
        <color indexed="8"/>
        <rFont val="宋体"/>
        <family val="3"/>
        <charset val="134"/>
      </rPr>
      <t>≤x≤0.</t>
    </r>
    <r>
      <rPr>
        <sz val="10"/>
        <color indexed="8"/>
        <rFont val="宋体"/>
        <family val="3"/>
        <charset val="134"/>
      </rPr>
      <t>3004</t>
    </r>
  </si>
  <si>
    <r>
      <rPr>
        <sz val="10"/>
        <color indexed="8"/>
        <rFont val="宋体"/>
        <family val="3"/>
        <charset val="134"/>
      </rPr>
      <t>-0.</t>
    </r>
    <r>
      <rPr>
        <sz val="10"/>
        <color indexed="8"/>
        <rFont val="宋体"/>
        <family val="3"/>
        <charset val="134"/>
      </rPr>
      <t>3877</t>
    </r>
    <r>
      <rPr>
        <sz val="10"/>
        <color indexed="8"/>
        <rFont val="宋体"/>
        <family val="3"/>
        <charset val="134"/>
      </rPr>
      <t>≤x≤0.</t>
    </r>
    <r>
      <rPr>
        <sz val="10"/>
        <color indexed="8"/>
        <rFont val="宋体"/>
        <family val="3"/>
        <charset val="134"/>
      </rPr>
      <t>3005</t>
    </r>
  </si>
  <si>
    <t>产品立项阶段预估算截图</t>
  </si>
  <si>
    <t>生产率模型预测</t>
  </si>
  <si>
    <t>模型公式：
生产率=1/(产品立项阶段单位规模工作量+迭代一工作量比例/迭代一生产率+......+迭代N工作量比例/迭代N生产率+系统集成与验收结项阶段单位规模工作量)
迭代生产率=0.6914 - 0.0939 迭代开发工作量偏差 - 0.4371 迭代需求单位规模工作量 - 0.1958 迭代测试单位规模工作量</t>
  </si>
  <si>
    <t>此几列最开始是填写估算的计划值，当项目执行过程中形成实际值后，用实际值替换掉计划值</t>
  </si>
  <si>
    <t>基线</t>
  </si>
  <si>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</si>
  <si>
    <t>类别</t>
  </si>
  <si>
    <t>估算SFP</t>
  </si>
  <si>
    <t>估算的项目工作量</t>
  </si>
  <si>
    <t>预测的项目总工作量(人天)</t>
  </si>
  <si>
    <t>产品立项阶段单位规模工作量</t>
  </si>
  <si>
    <t>迭代一生产率</t>
  </si>
  <si>
    <t>迭代二生产率</t>
  </si>
  <si>
    <t>迭代三生产率</t>
  </si>
  <si>
    <t>系统集成与验收结项阶段单位规模工作量</t>
  </si>
  <si>
    <t>UOL</t>
  </si>
  <si>
    <t>第一次预测</t>
  </si>
  <si>
    <t>因子预测值</t>
  </si>
  <si>
    <t>特色线</t>
  </si>
  <si>
    <t>第二次预测</t>
  </si>
  <si>
    <t>非特色线</t>
  </si>
  <si>
    <t>第三次预测</t>
  </si>
  <si>
    <t>第四次预测</t>
  </si>
  <si>
    <t>单位规模工期模型预测</t>
  </si>
  <si>
    <t>基线-总体</t>
  </si>
  <si>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</si>
  <si>
    <t>模型公式：迭代单位规模工期=0.0568 + 2.530 迭代需求单位规模工期 + 0.558 迭代开发单位规模工期+ 0.877 迭代测试单位规模工期
单位规模工期=产品立项阶段单位规模工期+迭代一估算规模比例*迭代一单位规模工期+......+迭代N估算规模比例*迭代N单位规模工期+系统集成与验收结项阶段单位规模工期</t>
  </si>
  <si>
    <t>估算的项目总工期</t>
  </si>
  <si>
    <t>预测的项目总工期(天)</t>
  </si>
  <si>
    <t>产品立项阶段单位规模工期</t>
  </si>
  <si>
    <t>迭代一单位规模工期</t>
  </si>
  <si>
    <t>迭代二单位规模工期</t>
  </si>
  <si>
    <t>迭代三单位规模工期</t>
  </si>
  <si>
    <t>系统集成与验收结项阶段单位规模工期</t>
  </si>
  <si>
    <t>资源线</t>
  </si>
  <si>
    <t>因子实际值</t>
  </si>
  <si>
    <t>教学+智慧教育线</t>
  </si>
  <si>
    <t>工作量偏差率模型预测</t>
  </si>
  <si>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</si>
  <si>
    <t xml:space="preserve">模型公式：
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
迭代工作量偏差率=迭代需求比例*迭代需求工作量偏差率+迭代设计比例*迭代设计工作量偏差率+迭代开发比例*迭代开发工作量偏差率+迭代测试比例*迭代测试工作量偏差
</t>
  </si>
  <si>
    <t>项目总工作量（人天）</t>
  </si>
  <si>
    <t xml:space="preserve">工作量偏差率 </t>
  </si>
  <si>
    <t>允许的项目工作量偏差（人天）</t>
  </si>
  <si>
    <t>预测的项目工作量偏差（人天）</t>
  </si>
  <si>
    <t>产品立项阶段工作量偏差率</t>
  </si>
  <si>
    <t>迭代一工作量偏差率</t>
  </si>
  <si>
    <t>迭代二工作量偏差率</t>
  </si>
  <si>
    <t>迭代三工作量偏差率</t>
  </si>
  <si>
    <t>系统集成与验收结项阶段工作量偏差率</t>
  </si>
  <si>
    <t>智慧教育线</t>
  </si>
  <si>
    <t>非智慧教育线</t>
  </si>
  <si>
    <t>PPM-V</t>
  </si>
  <si>
    <t>1、</t>
  </si>
  <si>
    <t>拟合回归模型</t>
  </si>
  <si>
    <t>生产率=1/(产品立项阶段单位规模工作量+迭代一工作量比例/迭代一生产率+......+迭代N工作量比例/迭代N生产率+系统集成与验收结项阶段单位规模工作量)</t>
  </si>
  <si>
    <t>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t>
  </si>
  <si>
    <t>单位规模工期=产品立项阶段单位规模工期+迭代一估算规模比例*迭代一单位规模工期+......+迭代N估算规模比例*迭代N单位规模工期+系统集成与验收结项阶段单位规模工期</t>
  </si>
  <si>
    <t>遗留缺陷率=迭代一估算规模比例*迭代一遗留缺陷率+......+迭代N估算规模比例*迭代N遗留缺陷率</t>
  </si>
  <si>
    <t>产品立项阶段</t>
  </si>
  <si>
    <t>迭代一</t>
  </si>
  <si>
    <t>系统集成与验收结项阶段</t>
  </si>
  <si>
    <t>合计</t>
  </si>
  <si>
    <t>迭代需求</t>
  </si>
  <si>
    <t>迭代设计</t>
  </si>
  <si>
    <t>迭代开发</t>
  </si>
  <si>
    <t>迭代测试</t>
  </si>
  <si>
    <t>迭代SFP</t>
  </si>
  <si>
    <t>迭代二</t>
  </si>
  <si>
    <t>迭代三</t>
  </si>
  <si>
    <t>2、</t>
  </si>
  <si>
    <t>假设单元</t>
  </si>
  <si>
    <t>❶</t>
  </si>
  <si>
    <t>❷</t>
  </si>
  <si>
    <t>有实际值就取实际值，没有就取目标值</t>
  </si>
  <si>
    <t>❸</t>
  </si>
  <si>
    <t>找到回归模型把公式带进来</t>
  </si>
  <si>
    <t>定 义 假 设 单 元</t>
  </si>
  <si>
    <t>定 义 方 案 选 择</t>
  </si>
  <si>
    <t>定 义 预 测 单 元</t>
  </si>
  <si>
    <t>阶段（来自于前面的阶段）</t>
  </si>
  <si>
    <t>方案选择</t>
  </si>
  <si>
    <t>工作量偏差</t>
  </si>
  <si>
    <t>目标值</t>
  </si>
  <si>
    <t>实际值</t>
  </si>
  <si>
    <t>迭代阶段</t>
  </si>
  <si>
    <t>迭代阶段（迭代一）</t>
  </si>
  <si>
    <t>迭代一工作量偏差</t>
  </si>
  <si>
    <t>迭代一遗留缺陷率</t>
  </si>
  <si>
    <t>智慧</t>
  </si>
  <si>
    <t>迭代阶段（迭代二）</t>
  </si>
  <si>
    <t>非智慧</t>
  </si>
  <si>
    <t>迭代二工作量偏差</t>
  </si>
  <si>
    <t>迭代二遗留缺陷率</t>
  </si>
  <si>
    <t>迭代阶段（迭代三）</t>
  </si>
  <si>
    <t>迭代三工作量偏差</t>
  </si>
  <si>
    <t>迭代三遗留缺陷率</t>
  </si>
  <si>
    <t>背景色表示的意思</t>
  </si>
  <si>
    <t>●</t>
  </si>
  <si>
    <t>均值</t>
  </si>
  <si>
    <t>决策变量</t>
  </si>
  <si>
    <t>预测变量</t>
  </si>
  <si>
    <t>迭代生产率</t>
  </si>
  <si>
    <t>迭代生产率=0.6914 - 0.0939 迭代开发工作量偏差率 - 0.4371 迭代需求单位规模工作量 - 0.1958 迭代测试单位规模工作量</t>
  </si>
  <si>
    <t>迭代工作量偏差率</t>
  </si>
  <si>
    <t>迭代工作量偏差率=迭代需求工作量比例*迭代需求工作量偏差率+迭代设计工作量比例*迭代设计工作量偏差率+迭代开发工作量比例*迭代开发工作量偏差率+迭代测试工作量比例*迭代测试工作量偏差率</t>
  </si>
  <si>
    <t>迭代单位规模工期</t>
  </si>
  <si>
    <t>迭代单位规模工期=0.0568 + 2.530 迭代需求单位规模工期 + 0.558 迭代开发单位规模工期+ 0.877 迭代测试单位规模工期</t>
  </si>
  <si>
    <t>迭代遗留缺陷率</t>
  </si>
  <si>
    <t>迭代遗留缺陷率=0.04015 - 0.373 测试用例评审缺陷密度 - 0.01078 测试加权缺陷密度</t>
  </si>
  <si>
    <t>迭代测试加权缺陷密度</t>
  </si>
  <si>
    <t>迭代测试加权缺陷密度=0.699 + 0.01928 测试用例覆盖密度 - 2.262 代码走查缺陷密度</t>
  </si>
  <si>
    <t>工作量工期质量模型</t>
  </si>
  <si>
    <t>迭代开发阶段</t>
  </si>
  <si>
    <t>定义假设单元</t>
  </si>
  <si>
    <t>迭代需求过程</t>
  </si>
  <si>
    <t>迭代需求单位规模工期</t>
  </si>
  <si>
    <t>迭代需求单位规模工作量</t>
  </si>
  <si>
    <t>迭代需求工作量偏差率</t>
  </si>
  <si>
    <t>迭代开发过程</t>
  </si>
  <si>
    <t>迭代遗留缺陷率(智慧）</t>
  </si>
  <si>
    <t>原型+需求规格</t>
  </si>
  <si>
    <t>需求规格</t>
  </si>
  <si>
    <t>01迭代需求</t>
  </si>
  <si>
    <t>迭代遗留缺陷率(非智慧）</t>
  </si>
  <si>
    <t>原型</t>
  </si>
  <si>
    <t>02迭代设计</t>
  </si>
  <si>
    <t>迭代设计过程</t>
  </si>
  <si>
    <t>迭代设计单位规模工期</t>
  </si>
  <si>
    <t>迭代设计单位规模工作量</t>
  </si>
  <si>
    <t>迭代设计工作量偏差率</t>
  </si>
  <si>
    <t>03迭代开发</t>
  </si>
  <si>
    <t>全设计</t>
  </si>
  <si>
    <t>04迭代测试</t>
  </si>
  <si>
    <t xml:space="preserve">核心设计 </t>
  </si>
  <si>
    <t>简化设计</t>
  </si>
  <si>
    <t>迭代开发单位规模工期</t>
  </si>
  <si>
    <t>迭代开发工作量偏差率</t>
  </si>
  <si>
    <t>测试用例评审缺陷密度</t>
  </si>
  <si>
    <t>核心走查</t>
  </si>
  <si>
    <t>不走查</t>
  </si>
  <si>
    <t>迭代测试过程</t>
  </si>
  <si>
    <t>迭代测试单位规模工期</t>
  </si>
  <si>
    <t>迭代测试单位规模工作量</t>
  </si>
  <si>
    <t>迭代测试工作量偏差率</t>
  </si>
  <si>
    <t>测试加权的缺陷密度</t>
  </si>
  <si>
    <t>强测试</t>
  </si>
  <si>
    <t>弱测试</t>
  </si>
  <si>
    <t>迭代开发子过程</t>
  </si>
  <si>
    <t>测试用例覆盖密度</t>
  </si>
  <si>
    <t>进行完整的架构设计及系统设计，包括数据库设计、接口设计、UI设计、3D相关设计等。</t>
  </si>
  <si>
    <t>核心设计</t>
  </si>
  <si>
    <t>继承或简化架构设计（裁剪模板其他内容，只保留核心内容）；只针对核心模块做系统设计及其他涉及到的特殊类型设计，如3D设计、UI设计等。</t>
  </si>
  <si>
    <t>对设计过程和产物进行简化或裁剪，不要求输出正式的设计文档。</t>
  </si>
  <si>
    <t>对核心的代码进行走查</t>
  </si>
  <si>
    <t>功能100%覆盖+性能100%覆盖+轮次3-6轮</t>
  </si>
  <si>
    <t>功能100%覆盖+轮次为3轮</t>
  </si>
  <si>
    <t>需求稳定度</t>
  </si>
  <si>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3.需求稳定度=1-（变化的SFP/原SFP总数）。当需求稳定度值为最大值1时，表示需求稳定；该数值越小，表示需求稳定度越小，需求越不稳定；需求稳定度可能会出现负值，表示需求稳定度很低，低到为负值。</t>
  </si>
  <si>
    <t>度量一：客户需求稳定度</t>
  </si>
  <si>
    <t>目的：支持对项目质量、成本、进度的分析和控制</t>
  </si>
  <si>
    <t>度量单位：客户需求中的功能性和非功能性个数（即CR与NCR个数）</t>
  </si>
  <si>
    <t>过程名称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</si>
  <si>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</si>
  <si>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</si>
  <si>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</si>
  <si>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</si>
  <si>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</si>
  <si>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</si>
  <si>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</si>
  <si>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</si>
  <si>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</si>
  <si>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需求过程</t>
  </si>
  <si>
    <t>设计过程</t>
  </si>
  <si>
    <t>开发过程</t>
  </si>
  <si>
    <t>测试过程</t>
  </si>
  <si>
    <t>累计</t>
  </si>
  <si>
    <t xml:space="preserve">度量二：需求规格稳定度 </t>
  </si>
  <si>
    <t>度量单位：软件瀑布开发项目SFP, 迭代项目需求任务条数，3D模型个数、场景数</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</si>
  <si>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</si>
  <si>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</si>
  <si>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</si>
  <si>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说明：工作量“总计”中的“计划”列数据来源于确定性估算表。各阶段的“实际”列数据来源于DevSuite计划与任务，“计划”列数据由公式自动计算，无需改动。</t>
  </si>
  <si>
    <t>总体</t>
  </si>
  <si>
    <t>度量活动</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</si>
  <si>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</si>
  <si>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</si>
  <si>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</si>
  <si>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</si>
  <si>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</si>
  <si>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</si>
  <si>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</si>
  <si>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</si>
  <si>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</si>
  <si>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</si>
  <si>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</si>
  <si>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</si>
  <si>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</si>
  <si>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</si>
  <si>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</si>
  <si>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</si>
  <si>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</si>
  <si>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度量定义</t>
  </si>
  <si>
    <t>目标</t>
  </si>
  <si>
    <t>阶段单位规模工作量=阶段实际工作量/当前SFP值</t>
  </si>
  <si>
    <t>计划数据</t>
  </si>
  <si>
    <t>实际数据</t>
  </si>
  <si>
    <t>过程资源投入率</t>
  </si>
  <si>
    <t>过程累计工作量偏差率</t>
  </si>
  <si>
    <t>各过程工程活动工作量比例</t>
  </si>
  <si>
    <t>过程单位规模工作量=过程实际工作量/当前SFP值</t>
  </si>
  <si>
    <t>所有活动各过程统计值</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</si>
  <si>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</si>
  <si>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</si>
  <si>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</si>
  <si>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</si>
  <si>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</si>
  <si>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阶段</t>
  </si>
  <si>
    <t>标准功能点规模（SFP）</t>
  </si>
  <si>
    <t>复用的功能点（SFP）</t>
  </si>
  <si>
    <t>——</t>
  </si>
  <si>
    <t>迭代一需求</t>
  </si>
  <si>
    <t>迭代一设计</t>
  </si>
  <si>
    <t>迭代一开发</t>
  </si>
  <si>
    <t>迭代一测试</t>
  </si>
  <si>
    <t>迭代二需求</t>
  </si>
  <si>
    <t>迭代二设计</t>
  </si>
  <si>
    <t>迭代二开发</t>
  </si>
  <si>
    <t>迭代二测试</t>
  </si>
  <si>
    <t>迭代三需求</t>
  </si>
  <si>
    <t>迭代三设计</t>
  </si>
  <si>
    <t>迭代三开发</t>
  </si>
  <si>
    <t>迭代三测试</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</si>
  <si>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</si>
  <si>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</si>
  <si>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</si>
  <si>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项目规模</t>
  </si>
  <si>
    <t>实际工作量</t>
  </si>
  <si>
    <t>度量三：技术复杂度</t>
  </si>
  <si>
    <t>目的1：支持对项目进度偏差、生产率、质量的分析，计算公式TCF = 0.6 + 0.01 x ∑（技术复杂度影响因素）</t>
  </si>
  <si>
    <t>度量单位：0</t>
  </si>
  <si>
    <t>项目进度</t>
  </si>
  <si>
    <t>度量一： 项目进度偏差</t>
  </si>
  <si>
    <t>目的：控制项目的进度</t>
  </si>
  <si>
    <t>度量单位：计划时间取“确定性估算总体估算与计划表”中开始及完成时间，实际时间提取项目过程中实际开始及完成时间</t>
  </si>
  <si>
    <t>总体偏差</t>
  </si>
  <si>
    <t>SPE/Phase</t>
  </si>
  <si>
    <t>计划开始时间</t>
  </si>
  <si>
    <t>计划完成时间</t>
  </si>
  <si>
    <t>实际开始时间</t>
  </si>
  <si>
    <t>实际完成时间</t>
  </si>
  <si>
    <t>变更后计划开始时间</t>
  </si>
  <si>
    <t>变更后计划结束时间</t>
  </si>
  <si>
    <t>实际工期</t>
  </si>
  <si>
    <t>阶段规模工期</t>
  </si>
  <si>
    <t>阶段累计偏差率</t>
  </si>
  <si>
    <t>偏差分析</t>
  </si>
  <si>
    <t>改进措施</t>
  </si>
  <si>
    <t>开发修复bug时间延长，导致计划延迟</t>
  </si>
  <si>
    <t>前期测试阶段计划延迟</t>
  </si>
  <si>
    <t>项目数据</t>
  </si>
  <si>
    <t>周次</t>
  </si>
  <si>
    <t>第11周</t>
  </si>
  <si>
    <t>……第N周</t>
  </si>
  <si>
    <t>说明：
1.周次的进度偏差取自Project，但请注意，Project中的值填入度量表时需要取相反数，即正数表示延迟，负数表示提前；
2.如需增加或删除周次，请点击上面的按钮；
3.最后一列请勿人为删除，否则将导致表格出错</t>
  </si>
  <si>
    <t>度量二：项目周期压力系数</t>
  </si>
  <si>
    <t>目的：通过项目压力系,判断项目受外在因素的影响有大小,从来</t>
  </si>
  <si>
    <t>度量单位:天数（工作日）</t>
  </si>
  <si>
    <t>项目周期压力系数</t>
  </si>
  <si>
    <t>估算工期</t>
  </si>
  <si>
    <t>内定工期</t>
  </si>
  <si>
    <t>度量二：估算的偏差</t>
  </si>
  <si>
    <t>目的：了解各级估算之前的偏差,形成基线,便于研发提供更加工期结果更加准确</t>
  </si>
  <si>
    <t>度量单位: 人月、SFP</t>
  </si>
  <si>
    <t>估算阶段</t>
  </si>
  <si>
    <t>量级估算
（人月）</t>
  </si>
  <si>
    <t>迭代一确定性/预估算</t>
  </si>
  <si>
    <t>迭代二确定性/预估算</t>
  </si>
  <si>
    <t>迭代三确定性/预估算</t>
  </si>
  <si>
    <t>各迭代偏差</t>
  </si>
  <si>
    <t>迭代一偏差</t>
  </si>
  <si>
    <t>迭代二偏差</t>
  </si>
  <si>
    <t>迭代三偏差</t>
  </si>
  <si>
    <t>过程产出缺陷度量统计分析报告</t>
  </si>
  <si>
    <t>目的：控制过程质量
度量单位：个/产出规模</t>
  </si>
  <si>
    <t>说明：本页缺陷数据来源于评审报告</t>
  </si>
  <si>
    <t>度量一：客户需求说明书评审缺陷密度</t>
  </si>
  <si>
    <t>已裁剪</t>
  </si>
  <si>
    <t>评审次数</t>
  </si>
  <si>
    <t>缺陷级别</t>
  </si>
  <si>
    <t>解决问题数</t>
  </si>
  <si>
    <t>遗留问题数</t>
  </si>
  <si>
    <t>问题总数</t>
  </si>
  <si>
    <t>评审规模（页）</t>
  </si>
  <si>
    <t>评审花费工作量（人时）</t>
  </si>
  <si>
    <t>缺陷密度
（个/页）</t>
  </si>
  <si>
    <t>评审投入度（人时/页）</t>
  </si>
  <si>
    <t>P1(致命)缺陷</t>
  </si>
  <si>
    <t>P2(严重)缺陷</t>
  </si>
  <si>
    <t>P3(一般)缺陷</t>
  </si>
  <si>
    <t>P4(微小)缺陷</t>
  </si>
  <si>
    <t>P5(建议)缺陷</t>
  </si>
  <si>
    <t>第N次评审</t>
  </si>
  <si>
    <t>度量二：需求规格说明书评审缺陷密度</t>
  </si>
  <si>
    <t>度量三：设计评审缺陷密度</t>
  </si>
  <si>
    <t>度量四：测试用例评审缺陷密度</t>
  </si>
  <si>
    <t>评审规模（条）</t>
  </si>
  <si>
    <t>缺陷密度
（个/条）</t>
  </si>
  <si>
    <t>评审投入度（人时/条）</t>
  </si>
  <si>
    <t>度量四：代码走查缺陷密度</t>
  </si>
  <si>
    <t>走查次数</t>
  </si>
  <si>
    <t>评审规模（SFP）</t>
  </si>
  <si>
    <t>走查花费工作量（人时）</t>
  </si>
  <si>
    <t>缺陷密度
（个/SFP）</t>
  </si>
  <si>
    <t>走查投入度（人时/SFP）</t>
  </si>
  <si>
    <t>第N次走查</t>
  </si>
  <si>
    <t>1.缺陷数据取自评审报告；</t>
  </si>
  <si>
    <t>2.走查形式不限；</t>
  </si>
  <si>
    <t>3.若需增加走查次数，请点击添加按钮；</t>
  </si>
  <si>
    <t>4.请勿对“第N次评审”行进行删除或者填写，以免造成不必要的错误</t>
  </si>
  <si>
    <t>测试及验收缺陷度量统计分析报告</t>
  </si>
  <si>
    <t>度量一：测试及验收发现的缺陷:</t>
  </si>
  <si>
    <t>目的：评价产品的发布前的质量</t>
  </si>
  <si>
    <t>度量单位：个/SFP</t>
  </si>
  <si>
    <t>说明：本页缺陷数据来源于缺陷库</t>
  </si>
  <si>
    <t>P1(致命)</t>
  </si>
  <si>
    <t>P2(严重)</t>
  </si>
  <si>
    <t>P3(一般)</t>
  </si>
  <si>
    <t>P4(微小)</t>
  </si>
  <si>
    <t>P5(建议)</t>
  </si>
  <si>
    <t>测试方式选择：</t>
  </si>
  <si>
    <t>验收方式选择：</t>
  </si>
  <si>
    <t>内部验收</t>
  </si>
  <si>
    <t>测试缺陷加权分</t>
  </si>
  <si>
    <t>缺陷收集节点</t>
  </si>
  <si>
    <t>解决缺陷加权数</t>
  </si>
  <si>
    <t>遗留缺陷加权数</t>
  </si>
  <si>
    <t>缺陷总数</t>
  </si>
  <si>
    <t>规模(SFP)</t>
  </si>
  <si>
    <t>缺陷密度</t>
  </si>
  <si>
    <t>测试第N轮</t>
  </si>
  <si>
    <t>测试合计</t>
  </si>
  <si>
    <t>验收阶段</t>
  </si>
  <si>
    <t>遗留缺陷</t>
  </si>
  <si>
    <t>度量二:准入测试的通过率</t>
  </si>
  <si>
    <t>度量三：测试的计划执行轮次及实际的执行轮次</t>
  </si>
  <si>
    <t>目的：促进公司级产品质量提高,评估开发的版本质量</t>
  </si>
  <si>
    <t>目的：</t>
  </si>
  <si>
    <t>度量单位：</t>
  </si>
  <si>
    <t>度量单位：次数</t>
  </si>
  <si>
    <t>准入测试用例的通过率</t>
  </si>
  <si>
    <t>准入测试用例不通过条数</t>
  </si>
  <si>
    <t>通过率</t>
  </si>
  <si>
    <t>测试轮次</t>
  </si>
  <si>
    <t>计划的执行轮次</t>
  </si>
  <si>
    <t>实际执行的轮次</t>
  </si>
  <si>
    <t>准入测试用例的总数</t>
  </si>
  <si>
    <t>准入测试通过率</t>
  </si>
  <si>
    <t>准入不通过次数</t>
  </si>
  <si>
    <t>转测试总次数</t>
  </si>
  <si>
    <t>度量四：缺陷来源(引入阶段)</t>
  </si>
  <si>
    <t>目的：评估产品质量开展根因分析</t>
  </si>
  <si>
    <t>度量单位：缺陷个数</t>
  </si>
  <si>
    <t>项目阶段</t>
  </si>
  <si>
    <t>数量</t>
  </si>
  <si>
    <t>需求阶段</t>
  </si>
  <si>
    <t>设计阶段</t>
  </si>
  <si>
    <t>开发阶段</t>
  </si>
  <si>
    <t>其他</t>
  </si>
  <si>
    <t>度量五：缺陷位置</t>
  </si>
  <si>
    <t>目的：通过指标判断缺陷存在的位置,评估产品质量</t>
  </si>
  <si>
    <t>缺陷位置</t>
  </si>
  <si>
    <t>前端</t>
  </si>
  <si>
    <t>后台</t>
  </si>
  <si>
    <t>环境</t>
  </si>
  <si>
    <t>不是缺陷</t>
  </si>
  <si>
    <t>度量六：缺陷类型</t>
  </si>
  <si>
    <t>目的:通过缺陷类型评估开发的产品质量</t>
  </si>
  <si>
    <t>单位:缺陷个数</t>
  </si>
  <si>
    <t>度量数据来源: Devsuite</t>
  </si>
  <si>
    <t>缺陷类型</t>
  </si>
  <si>
    <t>UI问题</t>
  </si>
  <si>
    <t>兼容性问题</t>
  </si>
  <si>
    <t>前端问题</t>
  </si>
  <si>
    <t>功能性错误</t>
  </si>
  <si>
    <t>数据错误</t>
  </si>
  <si>
    <t>编码阶段</t>
  </si>
  <si>
    <t>稳定性问题</t>
  </si>
  <si>
    <t>人员度量统计分析报告</t>
  </si>
  <si>
    <t>度量一：项目组成员每周的工作量投入情况</t>
  </si>
  <si>
    <t>角色</t>
  </si>
  <si>
    <t>开发工程师</t>
  </si>
  <si>
    <t>UI及美工工程师</t>
  </si>
  <si>
    <t>策划工程师</t>
  </si>
  <si>
    <t>测试工程师</t>
  </si>
  <si>
    <t>配置管理员</t>
  </si>
  <si>
    <t>质量保证</t>
  </si>
  <si>
    <t>其他人员</t>
  </si>
  <si>
    <t>目的：度量每周人员投入情况，为计划时安排资源提供输入</t>
  </si>
  <si>
    <t>累计工作量</t>
  </si>
  <si>
    <t>度量单位：项目成员每周投入的工作量（人天）</t>
  </si>
  <si>
    <t>工作量比例</t>
  </si>
  <si>
    <t>说明：本页工时数据来源于devsuite、工时系统或个人周报；“要求的人员业务知识”数据来源于“确定性估算总体估算与计划表”</t>
  </si>
  <si>
    <t>项目角色</t>
  </si>
  <si>
    <t>项目成员</t>
  </si>
  <si>
    <t>工作年限</t>
  </si>
  <si>
    <t>要求的
技能系数</t>
  </si>
  <si>
    <t>实际的
技能系数</t>
  </si>
  <si>
    <t>要求的
人员业务知识</t>
  </si>
  <si>
    <t>实际的
人员业务知识</t>
  </si>
  <si>
    <t>产品经理</t>
  </si>
  <si>
    <t>张红</t>
  </si>
  <si>
    <t>朱俊雄</t>
  </si>
  <si>
    <t>付细辉</t>
  </si>
  <si>
    <t>孙永莉</t>
  </si>
  <si>
    <t>董俊豪</t>
  </si>
  <si>
    <t>UI及美工</t>
  </si>
  <si>
    <t>庄严</t>
  </si>
  <si>
    <t>吴正洲</t>
  </si>
  <si>
    <t>房雷</t>
  </si>
  <si>
    <t>彭华</t>
  </si>
  <si>
    <t>质量保证工程师</t>
  </si>
  <si>
    <t>罗媛</t>
  </si>
  <si>
    <t>吴子文</t>
  </si>
  <si>
    <t>度量二：团队平均技能系数</t>
  </si>
  <si>
    <t>目的：度量团队的整体技能水平，该指标越高，说明项目团队的整体技能水平越高。</t>
  </si>
  <si>
    <t>团队技能平均系数</t>
  </si>
  <si>
    <t>策划团队</t>
  </si>
  <si>
    <t>需求分析</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</si>
  <si>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</si>
  <si>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</si>
  <si>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</si>
  <si>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</si>
  <si>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</si>
  <si>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</si>
  <si>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</si>
  <si>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</si>
  <si>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</si>
  <si>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</si>
  <si>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</si>
  <si>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</si>
  <si>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</si>
  <si>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</si>
  <si>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</si>
  <si>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</si>
  <si>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</si>
  <si>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</si>
  <si>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</si>
  <si>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</si>
  <si>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</si>
  <si>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</si>
  <si>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</si>
  <si>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</si>
  <si>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计划投入工作量</t>
  </si>
  <si>
    <t>实际投入工作量</t>
  </si>
  <si>
    <t>测试阶段</t>
  </si>
  <si>
    <t>项目人员业务知识基本信息</t>
  </si>
  <si>
    <t>具备业务知识
(根据项目的实际情况调整)</t>
  </si>
  <si>
    <t>研发流程</t>
  </si>
  <si>
    <t>项目管理</t>
  </si>
  <si>
    <t>度量分析</t>
  </si>
  <si>
    <t>代码规范</t>
  </si>
  <si>
    <t>业务知识</t>
  </si>
  <si>
    <t>数据库知识</t>
  </si>
  <si>
    <t>其他知识</t>
  </si>
  <si>
    <t>是否为核心业务知识</t>
  </si>
  <si>
    <t>否</t>
  </si>
  <si>
    <t>是</t>
  </si>
  <si>
    <t>项目成员信息</t>
  </si>
  <si>
    <t>√</t>
  </si>
  <si>
    <t>N/A</t>
  </si>
  <si>
    <t>注:单个项目成员的业务知识的掌握根据以下条件判断
1.标识为核心业务知识的，必须全部掌握，否则视为该成员不具备业务知识；
2.在条件1满足的前提下，还要判断整体业务知识掌握程度是否达到50%及以上，否则视为该成员不具备业务知识；
3.该项目成员不需掌握的业务知识，标记为“N/A”,不参与判断。</t>
  </si>
  <si>
    <t>1、识别异常点</t>
  </si>
  <si>
    <t>“项目阶段工作量偏差率”控制图，迭代二开发过程的工作量偏差率严重超出上限。</t>
  </si>
  <si>
    <t>2、过程相关数据收集及分析</t>
  </si>
  <si>
    <t>1）迭代二阶段开发过程分析</t>
  </si>
  <si>
    <t>活动名称</t>
  </si>
  <si>
    <t>单位规模工作量
（人天/SFP）</t>
  </si>
  <si>
    <t>规模SFP</t>
  </si>
  <si>
    <t>计划工作量(人天)</t>
  </si>
  <si>
    <t>实际工作量（人天）</t>
  </si>
  <si>
    <t>偏差率</t>
  </si>
  <si>
    <t>开发工作量（人天）</t>
  </si>
  <si>
    <t>开发单位规模工作量</t>
  </si>
  <si>
    <t>根据迭代二开发过程的计划工作量和实际工作量的数据对比，前端开发的工作量严重偏高，偏差率为380.8%。</t>
  </si>
  <si>
    <t>迭代二开发过程单位规模工作量数据严重偏高，超出QPPO值上限1.1007，比例约为64%。</t>
  </si>
  <si>
    <t>2）开发过程活动分析-前端开发、接口开发</t>
  </si>
  <si>
    <t xml:space="preserve">    </t>
  </si>
  <si>
    <t>工作量投入</t>
  </si>
  <si>
    <t>计划工作量</t>
  </si>
  <si>
    <t>前端开发</t>
  </si>
  <si>
    <t>接口开发</t>
  </si>
  <si>
    <t>接口开发工作量超过1人天，在正常范围。</t>
  </si>
  <si>
    <t>前端开发工作量超过98人天，偏差率达到612.5%，极其异常。</t>
  </si>
  <si>
    <t>通过现有度量数据，可以得出迭代二开发过程工作量严重偏高，可能有以下原因：</t>
  </si>
  <si>
    <t>1.迭代二原计划投入的前端人员被调出项目组</t>
  </si>
  <si>
    <t>2.小程序环境周边配置申请比原计划花费工作量大</t>
  </si>
  <si>
    <t>3.小程序的前端页面设计比原计划花费工作量大</t>
  </si>
  <si>
    <t>4.项目成员投入的项目工时未及时准确填报</t>
  </si>
  <si>
    <t>3、原因分析</t>
  </si>
  <si>
    <t>组织会议，采用头脑风暴，对迭代二开发过程工作量严重偏高的原因进行分析，如下：</t>
  </si>
  <si>
    <t>分析问题及其影响程度</t>
  </si>
  <si>
    <t xml:space="preserve">序号 </t>
  </si>
  <si>
    <t>问题描述</t>
  </si>
  <si>
    <t>影响程度</t>
  </si>
  <si>
    <t>根据分析的数据，绘制Pareto 图</t>
  </si>
  <si>
    <t>４、总结</t>
  </si>
  <si>
    <t xml:space="preserve">1、前端人员（web）迭代二被调出，无法投入本项目，且前端人员的调配已超出本开发中心，项目交付工期已定，故临时由开发人员（.NET）代替进行前端页面开发。
2、开发人员前期不具备web技术基础，需要加班进行学习，学习成本较大。
3、首次开发微信小程序，故花费了大量时间和工作量去熟悉小程序代码规则和配置。
</t>
  </si>
  <si>
    <t>5、改进行动</t>
  </si>
  <si>
    <t>短期措施：</t>
  </si>
  <si>
    <t>1、由两名经验丰富的开发人员担任小程序的开发工作，并保持与web前端人员的沟通。</t>
  </si>
  <si>
    <t>2、将后续的工作量纳入管理，并增加对后续阶段工作量偏差的监控频度；</t>
  </si>
  <si>
    <t>长期措施：</t>
  </si>
  <si>
    <t>1、加强微信小程序开发规则的熟悉与培训，提高开发人员对微信小程序开发的熟练度。</t>
  </si>
  <si>
    <t>2、开始培养核心稳定开发人员兼做前端开发，作为后续项目的备份人员。</t>
  </si>
  <si>
    <t>3、本项目结束后如有合适时机，组织一次工时填报培训。</t>
  </si>
  <si>
    <t>6、改进效果</t>
  </si>
  <si>
    <t>本项目：</t>
  </si>
  <si>
    <t>1、开发阶段按计划日期完成，并进入测试阶段。</t>
  </si>
  <si>
    <t>2、投入的开发人员的小程序开发熟练度稳步提高。</t>
  </si>
  <si>
    <t>3、迭代二测试过程累积工作量偏差率减小，由原来的172.14%降低为75.96%。</t>
  </si>
  <si>
    <t>后续项目：</t>
  </si>
  <si>
    <t>暂无</t>
  </si>
  <si>
    <r>
      <rPr>
        <sz val="10"/>
        <rFont val="微软雅黑"/>
        <family val="2"/>
        <charset val="134"/>
      </rPr>
      <t xml:space="preserve">注：
Y：数据一致；
</t>
    </r>
    <r>
      <rPr>
        <sz val="10"/>
        <color indexed="10"/>
        <rFont val="微软雅黑"/>
        <family val="2"/>
        <charset val="134"/>
      </rPr>
      <t>N：数据不一致，请检查&lt;项目度量分析计划&gt;中“项目目标”值和&lt;模型&gt;页上的“定义假设单元”表中的值，并修改。</t>
    </r>
  </si>
  <si>
    <t>工期</t>
  </si>
  <si>
    <t>立项需求阶段</t>
  </si>
  <si>
    <t>阶段（单位）规模工期</t>
  </si>
  <si>
    <t>阶段（单位）规模工作量</t>
  </si>
  <si>
    <t>需求阶段的评审缺陷密度</t>
  </si>
  <si>
    <t>阶段单位规模的重叠工期（向下）</t>
  </si>
  <si>
    <t>设计阶段的评审缺陷密度</t>
  </si>
  <si>
    <t xml:space="preserve">全设计 </t>
  </si>
  <si>
    <t>核心模块设计</t>
  </si>
  <si>
    <t>全走查</t>
  </si>
  <si>
    <t>核心代码走查</t>
  </si>
  <si>
    <t>未走查</t>
  </si>
  <si>
    <t>阶段进度偏差</t>
  </si>
  <si>
    <t>实际测试执行轮次（加权）</t>
  </si>
  <si>
    <t>　阶段进度偏差</t>
  </si>
  <si>
    <t>外部验收</t>
  </si>
  <si>
    <t>元旦</t>
  </si>
  <si>
    <t>春节</t>
  </si>
  <si>
    <t>清明</t>
  </si>
  <si>
    <t>劳动</t>
  </si>
  <si>
    <t>端午</t>
  </si>
  <si>
    <t>中秋</t>
  </si>
  <si>
    <t>国庆</t>
  </si>
  <si>
    <t>2019年元旦</t>
  </si>
  <si>
    <t>度量五：测试用例覆盖密度</t>
  </si>
  <si>
    <t xml:space="preserve"> 迭代</t>
  </si>
  <si>
    <t>用例设计数</t>
  </si>
  <si>
    <t>迭代规模（SFP）</t>
  </si>
  <si>
    <t>测试用例覆盖密度
（条/SFP）</t>
  </si>
  <si>
    <t>功能用例设计数</t>
  </si>
  <si>
    <t>性能用例设计数</t>
  </si>
  <si>
    <t>迭代N</t>
  </si>
  <si>
    <t>测试用例覆盖密度（强智慧）</t>
    <phoneticPr fontId="149" type="noConversion"/>
  </si>
  <si>
    <t>产品立项阶段结束迭代一开始截图</t>
    <phoneticPr fontId="149" type="noConversion"/>
  </si>
  <si>
    <t>迭代一结束 迭代二开始截图</t>
    <phoneticPr fontId="149" type="noConversion"/>
  </si>
  <si>
    <t>迭代二结束，预测验收阶段截图</t>
    <phoneticPr fontId="149" type="noConversion"/>
  </si>
  <si>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愷摤摦㘷捥㙤捥㌹晦昵晣晦㤹攴㐴㉥㤷晢㌷ㄲ晦㌲攵㤹戹㙥㘹㈳〸愵㌳㌱敢搵㙡戲ㄲ摡㥥ㅢ㑣㑣晢扥戹㌱㙦〷㘱ㅦㅡㄴ捡㌶敡〳扤ㅣ搸て挹㘲㜹㕤晡〱ㅡ改戹㕣戱㘸㘸愸攷㈰晣㡤㈴て〶㝢つ收〱㤶㘷㘷ㄶ㔶ㅥ挰愸㑢愱攷换〳㘳㘷愳扥㐷㈶㈷㈷㈶㈷敥㥣㍣㜸㜰攲攰㠱戱搹㝡㉤慣晢昲㠸㉢敢愱㙦搶づ㡣㉤搶㔷㙡㜶攵㙤㜲㘳搹扢㈰摤㈳㜲攵攰ㅤ㉢收㥤㙦㤸扣昳昰㘱敢敥扢摦㌰㠸㔷攷㑥捤捥㉣晡搲ち㕥愴㌱㜵㑥昹捥㌹㔹戱戹㌶㈹㝤摢㍤㍦㌱㍢㠳晦㔳昳挷搳㕤ㄳ㑢慢㔲㠶㝣戵昴愵㕢㤱㠱㠱㡥〳捥㜴㄰搴㥤㌵㙥㥥攱ㅣ挵㔲㉢㘶㄰敡捥慣慣搵っ㈷ㄹ戵攸㉣㘰敦㙡收挶愰戳㈴摤挰づ敤㜵㍢摣㈸㌸换ㄸ愸㍡攴㥣〹攴㘹搳㍤㉦㑦㤹㡥搴㥤㘳㜵扢㥡㡦㔲慥敦搶㘴㠸昴挴搴昲㈷愶〳㘷㜶搵昴搵㡣〲㙥㑣㐶摢愳㝥愵戵敤㑤摤挷攵搴搵ㅢ㌸收捤摤摢愱收慣改㌷㕡㡥㜷㙦ㄹ㉦扥㜵〶户㜷㙦㥦摡愳搶㍥慦敤摥㐷㙤㘵㙢㙢㌱㄰搳户摡㔱㉣挶㈸㄰昴ㄳㄴ〹㠸㐰愳㐴㌰㐰㌰〸㈰昲㝦〷㤷愴㍢戲㑡㉢㥢㕡㜹㐵㉢㔷戴㜲㔵㉢㑢慤㙣㘹攵昳㕡㜹㔵㉢摢㕡昹〱慤㝣〱㙤㤲㔴散敦搷攲昴攴㌵扦㤸晡攷㙦㙦㤹晦摡㝢晥㌶戹㜲攳攳㥦ㄹ摣㠳㐶昷挵㤳㥡昳捤㡢㈰戵㈶ㄵㅦ㥡〰㑦㙣㠷㉢挰ㄴ搶㘱敢㉥㙢㜲戲㝡昸愰㜹㠷愹㜳㔹ㄹ挸㙦㈱㤴ㄱ戴ㅤ戴敥户摤慡㜷㔱攱敥扡ㄹ㌳㤰捤㡤ㅢ㡦敢㘶扣扡㕢つ㕥戱㜹攵㔲㘸㠶昲摡昶扡收㈰ㅤ摤㤶挰㔶㌲㔰敦扢扥扤摢㔹戳㔶㤷搳㤷散愸晡㤵㙤搵捥愲敦慤㜴慦㍤敡换〷ㅢ戵ㅤ㌳㥡㠶㔰㕢㔷㘳㜷慣㌲慡㡡收㌵㌶扢敡〵搲㔵搳ㅢ㜷ㄶ敤捡〵改㉦㐹㡡㐴㔹㔵㑢扤㤲㔵㌱搷㡦㉦戸㔸㈸戸戵㝡㘳扡搴扡攷㔲〸㘶㤶㔵捣㜷㑤晡攱挶戲戹㔲㤳㔷戵㌴㠹摥㠹㡡晤㉤挵㐷扤㑡㍤㤸昵摣搰昷㙡慤㌵搳搵㜵ㄳ㤲愶㝡搲慢捡㝣㍥愷㠴〲〴㙥㕦㥦㄰戹摢扡昳㠲㐲㐴ち挵㘴攴㙢㕡挹㙥攲㌴㔶㠷㔵搴㈴㘹㔲㝢昵ㄶ㠳㜱扥㑡挶㘴㜰㘰㙡㑤搴ㅦ㝣改㙢戶ㄸ戶㠱戹㤷戶戱愶㡤挶慢扦㘷㕤扡攱㜱搳慤搶愴㥦愹晤〴㘷㘴っ〳攸㤷㈱㄰扡敥ㅥ㔵㥤戸㈴㌶昴㡢㜶㌵㕣㉤慣㑡晢晣㙡㠸㌲㘸挸㘲㤱㕢摢㤱㡣㉢㔰㘴散㈵ㄸ〵㈸㤵㜲㠵㝤㙣㔴㈸㈱攵㜴㑡愷っ㕥㙥ㄱ攴散搷挲换㠳搶㔱扢ㄶ捡㐸㈸て㕢挰㐸愴搵ㄴ晡㠶㐸愲扥㔹㠹ㄴ挶㍥㙢ㄶ㔴㙡摡㙥戸搱攴摢づ㉥㠹㠸㘸㔷ㄶ散㌸㔹㐰㔱搰㉡て㌲㜸つ㐴搳㈶つ戲ㅢ愷㠸㠸㙣㤰愱搹㌱㜲㉢㤱戱㝤㠶㡣㐰晢㌴ㄱ戲昵挱敥㌲㠲挴摥㐹愴散搴㤵ㅦ㜷愵搹㘶戶㝣㈴捤慥挴挶ㄹ㔷ㄱ㕣㑤㜰つ挱㝥〰昱㐷㐸㌸㑡㌹攴㕢㤳昱ち㍣ㅢ搷ㄱ扣ㄲ〰昲挹愰捣㠹㐵ㄵ㙤愸敤搸㤱㙣㌷〴㍢㔹ㄹ挵㤱㈸愲㘵摣戰㌳㠷ㅣ㠵攸搸敡摣ㄹ扡㌶慦㜴散㉤摤㘹㌳扤ㅣ㔲㘴㐶搳昴㕡户㘸㥡摥〸㌶敤㔱㙦摤㠰慥挶ㄸ挱慢〰㑡挶㡤㠴㔰㉥㌴㜸户㘷搱搳愴㝣㔹㤸㐵㤱㌱搴愳㠲㡦〹㤹㐷㠰っ㈱搷㜱㝣搹戵愱㘹づ㡥㕢㉦㝢ㅢ晡㐰㜷晥㡥㤱摥愶㌷㜷昵づ晤㐵捦搳㡡扥〹散㈵㝥搳㔵挷摣㡣㙡攳ㄶ㠲㕢〱摡㜴っ㑦摦捦搷㔳愰捣㘲㈷㠵戹扤昴扡㈸㉢㜷㜹㘳㑤㉡つ㌴㘸㉤㥢晥㜹ㄹ挲㠳㜱㘲づ戶戰攷晢戲㠶㐳㙤㔵ㄵ昰晣㜲㜵㙢㘱㜰搴昷ㅣ㤶敦摡挸挱换㐲㌱攴昳㕡㕦慥捤㐶捥戰㌵㔳㍥愷ㄴ攵㔰〷摦搱㕤㐸愴㍡戵㤲ㄷ晢㘵㥦㉦㜷㈵㐹て㤲攴戵搸㔶攳㌶〰㐸〹昱慢慥ㄲ攵〰㥢扤㑥㌵㙢戵㔸改攱换㌸㥤戴昹㄰㍢攴挸㐰攴戰㥤㠱晦㈰ㄸ㜲㤶㙣愷㈱㉣〶㥣㐵改㔷攰㕢戰㙢戲ㄴ戹㘵㈹㙡㜶㘵挵换㐴㔶昴昵㜵㥣愷㌳晣㙢㡡㑥摡愴㐴㈶户㘷㔶㘶㥣挵㥢㐴㐵㌷㈴㠵㑡㠶㙢愸㈱㠱㐸㜹㙣扢㉢㘲㝡㄰㌱户㘳攳㡣㠳〴㤳〴㠷〰昴㥦㐱搲㙣㜷攳ㄹづ敢㕦愷㑢扢㕣捥ㄵ㠹〶攵㈲㝣戶慢戰㍡捣搷扣㥥攰㉥㠰㌶昳㠷づ挸っ㐲㔴㈸㑦ㄱ愲ち㘳㔸㘷㙤㜹㤱㌴戰挷㐲㘰㘹戶ㅥ㠴㥥挳挸搲㤰㌵攷㥤昲挲㌹㍢㔸㐳㈴㙡搴㡡㌳昷慦㑡ㄷ搴攵挳昶㘹㉢昳搶搶㘴搵戰㤶扣㍡㐴摢㠹戹㥤㜰㌰挷㜶挰㤶㔴㘷㜳㑤㈰昵㜶㍥挶㄰〲㍢慤晣慤昴挶㙥换晢捤㐳摦㜰㜳㐷㤷敤戰㈶〷慣㠸改㤸㉦㕡搸㐵㐴づ慡晤搶昲慡㉦攵摣㤰㜵捣户慢㌵摢㤵㐴〶㙣㑣〶敢收攵㜹㐴〹ㄶ㍤挶〰㍤㜷挸㕡昶㑤㌷㔸㌳ㄹ㔰摣搸摢昲愴挲㈲扡㌵㘳扢〱㕥愳戰挸晣戰戵戴敡㕤㐴挴戶敥戸挷捣戵㘰㐷㘰㠵㐴ㅦ㈵㠵ㅡ愱〹㑤ㄳ㐵慤搸㉢㝥㜸㈰捦攵挸㝢㜹〲㠵慢㥣㑥㥦㜹㠶昶愶㕤ㅦ挷㘸㘸愷㜳㑥㠳㠸ㅥ㌵ち晢㌲愵㌰㌹搵戸㥢㝤摥〸㜰敦戱㌳㈷㥡㤱戹ㄷㄴ戳搶改攵捦㤰昱㡡㉣ㅡ㠱㄰晡攸昶㐴愴挲㌲㔲づ㌸㄰ㄸ攷㔳㍢昹㤵㉣搵㠶搴户愷㤹㍤㡡㐸搲愰㌵㙦慥挸ㅡ攲搱㡥ㄹ敥㠹ㅥ㘸挶㍡㘶㉤㠸敢㘶㍤挷㌱㐹㕡㈴换愵㡡㐹ち㥥慥㠷摥㐹摢㌵㉣〰㐵㝦㜱㤱㜹〹㐵收㈵㔵㌴㘸㥤㘶㘸㔰攵㌹㤶㜷摥昴敤㜰搵戱㉢㐵㍥㌰㝣户㈳㘸ㄲ㑣㑥挹㥢愴㐴㘶㡣戵㔹昳㘷㘰戲〵ㄳ㐰昷〴攴㈸户㡥攸〷攵㙡愲㠰晦㐴㡦㡥㈵〸ㄸ攵㈹㌵摥㡣搱㜴㜵㍢〲㈲㐷愵换挹ㅤ㡣换㡦愰㈴ㄲ㐲挴㝡〶㠹挰㉢㤸ㄲ昲㜴㜱ㄷ慣㌳慥ㅤ〲㝢挴搸㔱㍢㥣ぢ㠰㜲〰㘴搵昱昶㕡㠵搵㔴愷昱㠶㔶戸愱戳慡㐵㑤㕣摦㔹㥦搶ㅢ慦摥愴㍡搲㈸㈹㐵戲㔵㈳愵㔹㌶㤹攳㑥㔲㌵㐲㈹敥㐴摢㠸㉣户㘹㜳摦㈹㐵㕥㠰㘲㔲㌴㤳㌳摥愲〸〵㠱摥㔸㐷搱㘷㥦㑤ㅥ愹㠸つ㙤㠰ㄲ昵㔴㔴㌶ㄴ㠷〴㑦攰摡㐹㔵㤶攲㈷昰昷㥥㌸扢㔰て㕢㙡捣㑢愳㜱捤㜴慤戶攰挲㑡愸㤸㝥㜵㠷戰㌴搶ㄶ㘹ㄸ挵㥤扤㙡晦㘸㝢㔳㡣ㄸ戳㈱挳㈲ㄹ㝥㘰戰㈱㤸㉢ㄵ㔱愵㜵㌶挴慤㙥ㄴㄷ昹㜴㔲㥡慥挲挰㔲㔸㥤㤳敢捡っ㙢㕡昲愳慡㐳攳戴愸攴愸㘱㑤慦〴㔰改㈱攵㜸㥣㔳っ㙥㔸愷改㤶挲㈵〶㠸摤㌸户㔸〹ㄱ摡㙤っ挰㤳挱捥挱づ㜶㈴ち㥤搰㍡愳〴㉤㘴㄰㙥敢㈲挸㍢㍤㘲ㄴ㠲搴㔲改慦㔳攲戳㑦㌱㝤㜵㉡㤷㘴㘲㈶㘲戸㉢挳㝡〰㜲搳㤱㐹㜲搱㘸ㄲ㌰㡦㈴㥢ㄲ㕡㠳㐹ㄹ㑤㡣㈱㥡㝣㝥㠸㕢㍣㡣㘵つ㤳㙤㙡戸攷ㄶ摡搰愶戵㡤㍤搶〹户㔲慢㔷愵㔲挵㠹慣㔶ㅡ㜹㐷攰㑢㕤〱㡣戸㈹㘳㕦攲㑤㌹㠱愳ㄴ㤷㑣㈴昵㙥㜷ㅢ㔳攸慥㠴ㅣ挶㠸㔴ㅦ〳㤰ㄹ㙥㌹ㄵ㄰敢戸愷㐰晢㜰㙦昳〲㠳扡㍣〷㤱搶㔱㐴㔹㌶㡦晢㜸㡤㈸戲攲戶㔴戳㜹㙦摥愳捤㥥㉡㍡㙥㐷㐵㍢〲㐷㔸㘷㈴昰ち〵ㄸ㈳㍤㜲〷〷挹㕤㡥愳扢㤷ㅦ㔱㡦戹换㐰㠵挲㠰㘰㡣㤷愷愰ㅣ㜶ㄵ㡣㐴㠳㕢㙢㕡摤㠲搱㕦㕡摥挶㌴㠰㘰ㄸ㤸〶㉤㕡㐶〶捥㉣昲㕢ㅢ㌸㌷愰㔵㐶㠴㌴ㅤ㑣㘵㡣㜲ㄴづ㝢㈰つ摣挴㠳昴戲〷㈵ㄴ敥㔳ㄷ挳㤲扢㠹攳づ㡥㐰㥥㝦㔵㕢攱愲ㄹ攲晡㡢扢扦慤㜸扡㕡愵戹ぢ晦摣㡥挰㉡慥㙥㐴收攸扥戶㑢㔹㙡㑤戴敦㙥㙡慢㠸㉦ぢㅥ㥡㥢㌸㙥㠶㤵搵愵㜰㈳扡戸搵㉢㐹攸㍦㠰㍦㘲搳户搳㘶捥扢扣㠸扡捥扤㉦㕤㜰扤㡢慥㥡㤷ㅥ昰搶ㅦ㈸〴㔷㈸晢㌹挹㔲敥摦昸㑦㈵㉤愷㝦ㅦ㈳㙥㘷摡ㅣ愰改㈰攱㌸㉡㐵搲㘰っ昹っ㍡㠱敤摥戸㌵㐰㍡搹搷㐶㈷㑡㄰散ㄲ㡡㝢晥㐵㈳ㄴ昱㍤愰㤵挴ㄲㅤ挹戱攷㕦〱敢㡢敦愲㠴〸挷㜳㉣㐶昴㔷㈱㤷㠱㍡㈵挸攳㉢ㅥ扣㄰昲晦㠳愵㠴㥢㌷㘵愷晦〲㌳㡢敦戴愳攸㝡愲攸摢ㅤ㈸ㄲ扣〶愲昸昷㕥㘴㤲愴㌳㍣晢扣〲攱㕣搳敥〱昴㈵扦昰晢㍦㍣㠰捥挷挴愱㙣㌴㠴摡㙥挶㜳挳㐴攸敢㌰ㄱㄸ扣㔷㈶挲㐹㘴〴愳昸㤱㠹㄰晢㐰ㄶ㔰戰戵㠹挰搸㕥㠶㈱㤸ち戵愶摣ㅡ㍣㠱㕤攵搰㍦㜶ㅣㄷ㙦㘵㠰㜸㍥㤴㔶㌰ぢ㡦搴搵㥤挵㡢愶㙦㍡晢㔵昹㌱㕦㐲㤹昹换戸挹慤扡戰挷戵㥢搶愸㑥㥢昸㉡ㄲ㉦晢慥㍦㘵㝢昷搷㠱愹㈸㐵敥㝢㔱ㄴ㠵ㄷ攰㈹ㄱ㍣㌷攴摥扢敦㙢挷㝥昷搰㘳㔳扣慤ㄶ搳慡㝥ㅢ昲扤㠴散㘹㑦㈰愸㥢扡㈸㜲㈵㍦捣㌹㠹㑦㤴散戵㥡㥣㌱㝤㘵〵〵㠶㤳㘴㈳挲㑢ㄱ㘶㐴㝣㍢挱挴挴扤㠷挸挴㥣㘸㜳㜷慡て㥢㤴㡢㜰㈲㌵㜱攵搳㑢挲㠶愲慢㈲敢搱摡搴扦〱㔵昴㍣㈷搲㙡㈵昲搴挹㈴挴搷摢㜵摤㘱敡扡攸㈰挳戰㝦㈲愵㄰㝦㈰㠵愴て㌲扣㄰愰愴搴㘹㘴昴摢〱㌲㈲㙢敤㈱㕥晡〳㜶㠵㠰㙣㕣晡敢昱㈳ㄶ散㈲戰㤸昸攲㝢㍤搱搲ㄶ㑤㔴ㄳ㐳戵捡愶㔹㐲㐶ㅤ㕥㔸㌰㤹㤴㉥㈳㤳㈴晤㄰㜲摢㜶㐷昱㈵㐳㑥ㄴ㜸㡢ㄸ㕢㜷攸㙢㉢㌹昷戸㜵摣晣㠰㥥㈹㈸㠵攱敥㘵㌱づ愴㉡㐶ㄷ㌵㉤㐵㐵㠴挳㔱戶搱㘹㈰慥㠲捥㜲昷攳㔴㡡攰ㅦ扦ㄴ㘲晤㜸㜳攸㉢摢㙢愸攳摣㝥㉣㤰㍦搸㕦搷㘷㌰㌶摥㑡㡥㠱㠴摤㔶慢㘲㜴㍤晣っ扡㜰搱㌹㘱㌴戳敡㔹ㅣ挶㥦㠴戳晡戴づ晤捦攸戵攲慣戳散捤㌰㜶㡢晥㝦㍢ち戶搴晦㠲戱㌷㠵挸㜷挴ㄹ㍥攸㡣㥦㙣ㄹ戲攱㡥挰戳㡤攰㡤㍡ㄸㅢ㉡换㤰㜷㤴㕢挲挷慢㔱戵㤲攰昰㝢攵摢慦㐶㌴晡搲戶ㅤ攸㉡〰ㄹㅢ搲扦〲ㄱ搴戵㝦慢摣㑡㑥户㠵㜷愲攳扥㤳㜶挵昷〲捦ち挷㤶㄰昴ㅤ攳户㘷ㄶ㙣㥥㘹昱攵㜶愱㜶ㄳ㜶㘲昰摤攸㜳㙡〱〲晢㤴っ㕦慣㔸㈴㈳ぢ摢㡢㘴昰㍢愴㤱㔴㜸㠹摡㈱戸挲扡慦㙥搶昰改敡〲㝣㥤㈱㡢㜶㠴戲㡢㍣捥敤㌷㌴戸㜵戸愳昵㌶昸㠳㘴㙤〲挱㌱戵㠴㜷扥㥢晢摡扥〷慤㙤攳戵〵㙣搹㥢捦慤愴㍦〳㥣㙥敦㉤慤㈴挳㜷昲㡢攴㤲㔱㈶挴愵晤㈹晣摤扥㠳㤶愳㡤㠲捥攳て扡改〸ㅢ慦挱㝤戶㡤攸昷㌹㜴ㄵ搳〴昸ㄹ㘶㥣攱㠳愰㤷㡦慣㈸扥㠰㘵㤱〱㤰捦ㄵ㉡〰摤愹晡改捤愸㝡攴㕥昶㐴ㄲ㍣㘳㤰ㅣ㑢攲㜳㘸挸敤㡡㤶つ㤶攰戲㠵㍡㑢㈰㙦㈴㍤㤰捦〹㥥㈵搴㐴㍥㠳づ㡤㠹搸㈸敤㍥㤱㑦㙦㌶ㄱ㐱㉢㐰㉤㌴㍤晥㐸愲㐵㡣ㅡ慡つ㠷挰㈵昰〰㐶ㄲ㘵㌲㑣昹㐸愱㔳㠸㘲っ摦㈵㡡㤰㝥ㅥ晦㝤㙥敡㘷捦㌲晤㘵㑡㈸㠹㠸慡搶㔵㔰㈲慡㔵㝣㈲扤ちㅦ愵摤㔷昱昸㘶慢ㄸ愱戰攴㑣㡣㄰㘰愸㑦㤴昱㐷慤慡㡥っ㌷㤴㍦㜱㡥〰扦㤶㔹㡣㤸㈸㔱㝤㉦㈲㠳扥摣㜹搵敡ㄲ㌲㐹㕦㥤ㅢ㤱昱㤵㡦㌲㤴㜸㈳㤲㑥㥤㐲攴㤵㉤㐴敡戱攸挴敥搸ㅤ㈱㈴戰㈴㝥㌶摢㔵戶ㄷ㝡っ昵㡢て㈵㠸㌹㝥㍣昹㠴㑡㡢㠳㑦㈰㡣挸㌴㈵㈱㜱㈳挵〷㤳挶摦晣㔶搳㜷㡡ち㈴㔰㑦搴㤸〴愷ㅡ㝦㈰㘹㝣〸㥦㘷愹㌶㌹㕥㈵㘰㝡㉥㘹㑣挲㔴㡤ㅦ㑢ㅡ晦昹搰晥㐶攳㠴づ愳㤱㜵ㄲ㐹㠶搱慢㡥〱愹㑦戵㠷搱㕣户愸㐸〷慣愸㤸㈲㔴挵㤰㙢㑡㤵づ攲㔶㠸㡦㡦愵攷㜱挹〹㜷㐱㈰㙤愳㝦㌳攱〴㉥㍦捤㤹愱㠹㙦愱搷ㄱ㜵昶つ昵挴捥〵㙢挱㐷㐱扦㜵㈲挰攱慡扡愳㐸〴㜶㐱㍥摡摦㉤扣昳ㄹ㌶㘴㜳㍦㤲㘸㤹挶换㈴扤㘹ㄱㄵ㘱挹㡢昷㈵㤸捤㍤摡愴ㄹ攳ㄱ㈰〷㘲ㄲ㤰ㄹ攳㔱挰㈸㈲戳㡦〵㈳攴㝦挵摣敦㘳挵晢〹ㅥ〳㈸〹㌲㍢改愰昰〱㠰攱攴㕦慣ㄸ㕢㔷㡥ㄳ㑤㍣㤴扣㉣㑤㐶挶㠷搸攱挳〰㝤昰攳㡡㤸〸㑢挶㐷㔰㤲㝥㈹〵㠷㝡改㐷㔹昱㌱㠲挷〱㑡㍡㈷扢敤㕤攳㥡㝡㔴㘱ㅦ㐷㔷昱㈸〱㝥挶㈷攲っㅦ㜴敥挳㥢扡ㅢ捤㍣ㄳ㈷㕦昸㈳收搹昲㈹晦㍤昸㌴㝦㠳㡢敥挳扦㑣愲㉢ぢ㍦慦扤戱户戱挸〴㌴捥搵㙦つ㥢晤〲挶攱扡㥡愱ㄴ㡥㐸愵㔲搴ち㠲昸收㠲㠵㠷㌷昰㉤㐷㔴㠵㄰愴〱㔵攱挶ㄵ㔳㈸㌰㥥㘴㔳攲㤸㜸㌲㍥挹㈷愲㔶㙤攲愷攲っㅦ〴昱慡扡㍦㄰㜷㑦㕥㐸㕣慢ち扢敤㠵挴扦慡㔸㑤扦昰㈹づ愶㤰㠵㑣慢㔶㈲搲ㄴつ㝤づ㤹愱扥㘱捥敤㝥晣戴㑢愲㜲慥㝡敥摣㍦㠶昳㘳搷收摦晥搶挱愷㥥晢改敦㥦昸攵扢㡥晣改㕦㑦㍦晤换㍦㍣昱散扦㝥戰㜲攴挷捦㍣昳愳㝢扦昸散敦昷㕡㕦搲扥昵㡦昹㉦㍤㍣㜹攱攱〷慤㌳户ㅤ㝢昸ㅤて摣㌷戹㜸挵㜸㕦㕦㝦晦慤愳㍦戹收㌵㈳㡦㍥昸ㅤ昱挳㕦㕦敤ち戵㕣扣愰㜵ㅡ㕣戶㥡挶攷㤱挱㌴㌸攳㤷㜴ㅡ㕣慥摡愸㤵㜸愳㘶㔰㔰㠴㜳㠳ㄳ㔰ㄵ㘶㙢挵挰㝦〰㘴扥戳㘵</t>
    <phoneticPr fontId="149" type="noConversion"/>
  </si>
  <si>
    <t>Decisioneering:7.0.0.0</t>
    <phoneticPr fontId="149" type="noConversion"/>
  </si>
  <si>
    <t>CB_Block_0</t>
    <phoneticPr fontId="149" type="noConversion"/>
  </si>
  <si>
    <t>㜸〱敤㕣㕢㙣ㅣ㔷ㄹ摥㌳摥㕤敦慣敤搸㡤搳㑢㑡㘹つ愵昴攲攰挶㘹㐳㈹㄰㠲㉦捤愵㌸戱ㅢ㍢㈹〸慡捤㜸昷㑣㍣捤捥㡣㍢㌳敢挴愵㔲㉢㘸㈹〸ちㄲ㌷㔱㈸ㄷ㔵〸㠹〷㙥㉦㕣晢㠲㠴〴㐲㐵攲〱㤰㤰㜸㈸ㄵ㠲〷㄰㡡〴てㄵ慡〴摦㜷㘶㘶㜷㘶搷㍢㜶户㉤戸挸愷摤摦㘷捥㙤捥㌹晦昵晣晦㤹攴㐴㉥㤷晢㌷ㄲ晦㌲攵㤹戹㘶㜱摤て愴㍤㌱攳搶敢戲ㅡ㔸慥攳㑦㑣㜹㥥戱㍥㘷昹㐱ㅦㅡㄴ㉢ㄶ敡晤㐲挵户ㅥ㤴愵捡㥡昴㝣㌴㉡攴㜲愵㤲慥愱㥥㠳昰㌷ㄲ㍦攸散㌵㤸〷㔸㥡㤹㥥㕦扥ㅦ愳㉥〶慥㈷昷㡤㥤〹晢ㅥ㥡㥣㥣㤸㥣戸㝤㜲晦晥㠹晤晢挶㘶ㅡ昵愰攱挹㐳㡥㙣〴㥥㔱摦㌷戶搰㔸慥㕢搵昷挸昵㈵昷扣㜴づ挹攵晤户㉤ㅢ户扦㙤昲昶㠳〷捤㍢敦㝣摢㈰㕥㥤㍢㌹㌳扤攰㐹搳㝦㠵挶㉣㜰捡户捦捡慡挵戵㐹改㔹捥戹㠹㤹㘹晣㥦㤸㍦㥥敥㤸㔸㕣㤱㌲攰慢愵㈷㥤慡昴㜵㜴ㅣ戰愷㝣扦㘱慦㜲昳㜴晢〸㤶㕡㌵晣愰㘰捦挸㝡㕤户攳㔱㑢昶㍣昶慥㙥慣て摡㡢搲昱慤挰㕡戳㠲昵愲扤㠴㠱㙡㐳昶㘹㕦㥥㌲㥣㜳昲愴㘱换㠲㝤戴㘱搵昲㘱捡昵摤ㄸて㤱㥣㤸㕡晥挴㤴㙦捦慣ㄸ㥥㥡㤱捦㡤挹㘸㝢挴慢愶摢㕥摦㝤㕣㑥㕤扤㠱㘳摥搰扤ㅤ㙡捥ㄸ㕥戳攵㜸昷㤶搱攲搳㌳戸戵㝢晢挴ㅥ愵晢摣摣扤㡦摡捡㜴㙢㌱㄰搱户摡㔱㉣㐶㉦ㄲ昴ㄳ㤴〸㠸㐰扤㑣㌰㐰㌰〸㈰昲晦〰㤷㈴㍢戲㑡慢ㄸ㕡㘵㔹慢㔴戵㑡㑤慢㐸慤㘲㙡㤵㜳㕡㘵㐵慢㔸㕡攵㝥慤㜲ㅥ㙤攲㔴敡敦搷愲昴昹㥢㠷晥昵扢昱敡捣户敥晥攷ㅤ〷㝦㌶㌵㌷戸ぢ㡤敥㠹㈶㌵敢ㄹㄷ㐰㙡㉤㉡㍥㌰〱㥥搸ち㔷㠰㈹捣㠳收ㅤ收攴㘴敤攰㝥攳㌶愳挰㘵㘵㈰㍦㐵㈸㈳㘸㍢㘸摥㙢㌹㌵昷㠲挲摤㌵搳㠶㉦㕢ㅢ㌷ㅥ搵㑤扢つ愷收扦㙥攳捡挵挰〸攴搵敤㜵慤㐱㍡扡㉤㠲慤愴慦摥㜷㙤㝢户㌳㐶扤㈱愷㉥㕡㘱昵敢摢慡敤〵捦㕤敥㕥㝢挴㤳て㌴㙢㍢㘶㌴〵愱戶愶挶敥㔸㘵㔸ㄵ捥㙢㙣㘶挵昵愵愳愶㌷㙥㉦㔸搵昳搲㕢㤴ㄴ㠹戲愶㤶㝡㌹慢㈲慥ㅦ㥦㜷戰㔰㜰㙢敤㡤挹㔲昳慥㡢〱㤸㔹搶㌰摦㔵改〵敢㑢挶㜲㕤㕥㤱㙡ㄲ扥ㄳㄵ㝢㔳挵㐷摣㙡挳㥦㜱㥤挰㜳敢改㥡愹摡㥡〱㐹㔳㍢攱搶㘴㍥㥦㔳㐲〱〲户慦㑦㠸摣㉤摤㜹㐱㈱㈲㠱㘲㌲昲㔵㘹戲㥢㌸㠵搵㘱ㄵ㜵㐹㥡搴摥戴挹㘰㥣慦㤲㌱ㄹㅣ㤸㔸ㄳ昵〷㕦㝡搳㈶挳㌶㌱昷敡㌶搶戴搱㘸昵㜷慤㐹㈷㌸㘶㌸戵扡昴㌲戵㥦攰㡣昴㘱㠰挲㈵〸㠴慥扢㐷㔵㈷㉥㡡昵挲〵慢ㄶ慣ㄴ㔷愴㜵㙥㈵㐰ㄹ㌴㘴愹挴慤敤㐸晡㘵㈸搲㜷ㄳ㡣〲㤴换戹攲ㅥ㌶㉡㤶㤱㜲〵㑡愷っ㕥㑥〹㜲昶㑢昱昲愰㜹挴慡〷㌲ㄴ捡挳㈶㌰ㄲ㙡㌵㠵扥㈱㤲愸㘷㔴㐳㠵戱挷㥣〱㤵ㅡ㤶ㄳ慣户昸戶㠳㑢㐲㈲摡㤱〵摢㑥ㄶ㔰ㄴ愴攵㐱〶慦㠱㘸摡愴㐱㜶攳〴ㄱ㤱つ㌲㌴㍢㐶㑥ㄳㄹ摢㘷挸〸戴㑦ㄲ㈱㕢敦敦㉥㈳㐸散㥤㐴捡㑥㕤昹㜱㐷㥡㙤㘴换㠷搲散㜲㙣㥣㝥〵挱㤵〴㔷ㄱ散〵㄰㝦㠶㠴愳㤴㐳㍥㥤昴搷攱㔹扦㠶攰昵〰㤰㑦㍡㘵㑥㈴慡㘸㐳㙤挵㡥㘴扢㈱搸挹捡㈸づ㐵ㄱ㉤攳愶㥤㌹㘴㉢㐴㐷㔶攷昶搰戵㜹愵㘳摦摣㥤㌶㤳换㈱㐵㘶㌴㑤慥㜵㤳愶挹㡤㘰搳ㅥ昵搶㜵攸慡㡦ㄱ扣〱愰慣扦㤱㄰捡㠵〶敦搶㉣㝡㥡㤴慦〹戳㈸㌴㠶㝡㔴昰ㄱ㈱昳〸㤰㈱攴㍡㡥㉦㍢㌶㌴捤挱㜱昳㌵㙦㐳敦敢捥摦ㄱ搲摢昴收㡥摥愱扦攸㈵㕡搱搷㠳扤挴ㅦ扡敡㤸ㅢ㔰慤扦㤹攰㐶㠰㌶ㅤ挳搳昷㑢昵ㄴ㈸戳搸㑥㘰㙥㌷扤㉥捡捡㕤㕡㕦㤵㑡〳つ㥡㑢㠶㜷㑥〶昰㘰ㅣ㥦㠵㉤散㝡㥥慣攳㔰㕢㔳〵㍣扦㕣㤹㉥昴㡦㜸慥捤昲ㅤㅢ搹㝦㑤㈸㠶㝣㕥敢换戵搹挸ㄹ戶㘶挲攷㤴愰ㅣ敡攰摢扡ぢ㠹㐴愷㌴㜹戱㕦昶昹㜲㐷㤲昴㈰㐹㙥挶戶敡户〰㐰㑡㠸摦㜶㤵㈸晢搸散㉤慡㔹摡㘲愵㠷㉦攳㜴搲收㐳散㤰㈳〳愱挳㜶ㅡ晥〳㝦挸㕥戴散愶戰ㄸ戰ㄷ愴㔷㠵㙦挱慡换㜲攸㤶愵愸搹㤱ㄵ慦ㄱ㔹搱搷搷㜱㥥捥昰慦㈹㍡㘹㤳ㄲ㤹摣㥥㔹㤹㜱ㄶ㙦ㄱㄵ摤㤰ㄴ㉡ㄹ慥愱愶〴㈲攵戱敤㡥㠸改㐱挴摣㡡㡤搳昷ㄳ㑣ㄲㅣ〰㈸晣ち㤲㘶慢ㅢ捦㜰㔸晦ㅡ㕤摡㤵㑡慥㐴㌴㈸ㄷ攱戳㕤㠵搵㐱扥收慤〴㜷〰戴㤹㍦㜴㐰㘶㄰愲㐲㜹㠲㄰㔵ㄸ挳㍣㘳挹ぢ愴㠱㕤㈶〲㑢㌳つ㍦㜰㙤㐶㤶㠶捣㔹昷愴ㅢ捣㕡晥㉡㈲㔱愳㘶㤴戹㜷㐵㍡愰㉥て戶㑦㕢㤹扢扡㉡㙢扡戹攸㌶㈰摡㡥捦㙥㠷㠳㌹戶〳戶愴㍡㥢㙢〲愹户昳㌱㠶㄰搸㘹攵㙦愵㌷㜶㑢摥㙦ㅥ晡㠶㕢㍢扡㘴〵㜵㌹㘰㠶㑣挷㝣挹挴㉥㈲㜲㔰敢㌷㤷㔶㍣㈹㘷㠷捣愳㥥㔵慢㕢㡥㈴㌲㘰㘳㌲㔸㌷㈷捦㈱㑡戰攰㌲〶攸㍡㐳收㤲㘷㌸晥慡挱㠰攲晡敥搴㤳ち㡢ㄴ捣㘹换昱昱ㅡ㠵㐵收㠷捤挵ㄵ昷〲㈲戶つ摢㌹㙡慣晡摢〲㉢㈴晡㌰㈹搴〸㑤㘸㥡㈸㘹愵㕥昱挳〳㜹㉥㐷摥换ㄳ㈸㕣攵ち昴㤹㘷㘸㙦摡昵㔱㡣㠶㜶㍡攷㌴㠸攸㔱戳戰㉦㔳ち㤳㔳昵㍢搹攷敤〰㜷ㅦ㍤㝤扣ㄵ㤹㝢㔹㌱敢〲扤晣ㄹ㌲㕥㤱㐵㌳㄰㐲ㅦ摤慥㤰㔴㔸㐶捡〱〷〲攳㝣㙡㈷扦戲愹摡㤰晡㜶戵戲㐷㄰㐹ㅡ㌴攷㡣㘵㔹㐷㍣摡㌶㠲㕤攱〳捤㔸摢愸晢㔱摤㡣㙢摢〶㐹㡢㘴戹㔸㌵㐸挱㔳㡤挰㍤㘱㌹扡〹愰攸㉦㉡㌲㉥愲挸戸愸㡡〶捤㔳っつ慡㍣挷㜲捦ㄹ㥥ㄵ慣搸㔶戵挴〷㠶敦戶〵㑤㠲挹㈹㜹攳ㄴ换㡣戱㌶㙢晥㌴㑣㌶㝦〲攸㥥㠰ㅣ攵搶ㄱ晤愰㕣㑤ㄴ昱㥦攸搱戱〴〱愳㍣愵晡㍢㌱㕡㐱摤㡥㠰挸㔱改㔲㝣〷攳搲挳㈸〹㠵㄰戱㥥㐱㈲昰ち㈶㠴㍣㕤摣㐵昳戴㘳〵挰ㅥ㌱㜶挴ち㘶㝤愰ㅣ〰㔹㜵扣扤㕡㘱㌵搱㘹扣愹ㄵ慥敢慣㑡愹㠹㙢㍢敢㤳㝡攳㑤ㅢ㔴㠷ㅡ㈵愱㐸㌶㙢愴㌴换〶㜳摣㑥慡㐶㈸挵ㅤ㙢ㅢ㤱攵㌶㙤敤㍢愵挸换㔰㑣㡡㘶㜲晡扢ㄴ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扥昸㈴搳㌷て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敢摢㉡愲换㠲〷㘶㈷㡥ㄹ㐱㜵㘵㌱㔸て㉦㙥昵㑡ㄲ㠵㘷攰㡦搸昰敤戴㤹昳づ㉦愲慥㜱敦换攷ㅤ昷㠲愳收㔵昰㜹敢てㄴ㠲㉢㤴晤㥣㘴㌹昷㙦晣愷㤲㤶㉢晣〴㈳㙥㘵摡ㅣ愰攵㈰攱㌸㉡㠵搲㘰っ昹っ㍡㠱敤摥扣㌵㐰㍡搹搳㐶㈷㑡㄰散㄰㡡㜳敥ㄵ㈳ㄴ昱㘳愰㤵挴ㄲㅥ挹戱攷摦〰敢㡢ㅦ愱㠴〸挷㜳㈴㐶ち㙦㐰㉥〳㜵㑡㤰㐷㔷㍣㜸㈱攴晦〷㑢㌱㌷㙦挸㑥晦〵㘶ㄶ㍦㙣㐷搱戵㐴搱て㍡㔰㈴㜸つ㐴昱敦摤挸挴愹挰昰散㑢ち㠴㜳㑤㍢〷搰㔷晤挲敦晦昰〰㍡ㄷㄱ㠷戲搱㄰㙡扢〱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㠶愷㐴昰摣㤰晢攰㥥㙦ㅦ晤攳㠳㡦ㅥ收㙤戵㠸㔶ぢ户㈰摦㑢挸㥥昶〴㠲扡㠹㡢㈲㤷昳挳㥣ㄳ昸㐴挹㕡慤换㘹挳㔳㔶㤰慦摢㜱㌶㈴扣〴㘱㠶挴户ㅤ㑣㑣摣㝢〸㑤捣㠹㌶㜷愷晡戰㐹戹〸㈷ㄲㄳ㔷㍥扤㌸㙣㈸扡㉡戲ㅥ慤捤挲㜷愱㡡㕥攲㐴搲㔶㈲㑦㥤㑣㐲㝣愷㕤搷ㅤ愴慥ぢて㌲っ晢挷㔲ち昱〷㔲㐸昲㈰挳ぢ〱㑡㑡㥤㐲愶㜰㉢㐰㐶㘴慤㍤挴㑢㝦挰㡥㄰㤰捤㑢㝦㍤㝥挴㠲㕤〴ㄶ㘳㕦㝣慦㈷㕡摡愲戱㙡㘲愸㔶搹㌴㡢挸愸挳ぢぢ㈶攳搲㤴愵㜳〰愵㕢㜶㐷昱㈵㐳㜶ㄸ㜸ぢㄹ扢㘰搳搷㔶戶敦㜲ㅡ戸昹〱㍤㔳㔴ち挳搹捤㘲ㅣ㐸㔵㡣㉥㙣㕡づ㡢〸㠷挳㙣戳搳㐰㔴〵㥤攵散挵愹ㄴ挱㍦㝥㈹挴晡昱搶搰㤷户搷㔰挷㌹晤㔸㈰㝦戰扦慥捤㘰㙣扣㤵ㅣ〳〹扢愵㔶愵昰㝡昸㘹㜴攱愲㜳㐲㙦㘵搵戳㌸㠸㍦㌱㘷昵㘹ㅤ晡㥦搱㙢挵㔹㘷搸㥢㘱散㤴晥㝦㉦ち㌶搵晦㠲戱㌷㠵挸昷㐵ㄹ㍥ㄴㄸ㍦搹㌴㘴挳ㅤ㠱㘷ㅢ挱ㅢ㜵㌰搶㔵㤶㈱敦㌰户㠸㡦㔷挳㙡㈵挱攱昷捡户㕦㡤㘸昶愵㙤㍢搰㔵〰㌲㌶㔴昸〶㐴㔰搷晥㘹戹ㄵ㥦㙥㡢敦㐷挷㍤㈷慣慡攷晡慥ㄹ㡣㉤㈲攸㍢挶㙦捦㑣搸㍣㔳攲敢敤㐲敤㝡散挴攰㝤攸㜳㜲ㅥ〲晢愴っ㕥愹㔸㈴㈳ぢ㕢㡢㘴昰㍢愴㤱㐴㜸㠹摡挱扦捣扣愷㘱搴昱改敡㍣㝣㥤〱㡢戶㠵戲ぢ㍤捥敤㌷㌴戸㜵戸愳昵ㅥ昸㠳㘴㝤〲挱㌱戵㠴昷摦挷㝤㙤摦㠳㜴摢㘸㙤㍥㕢昶收㜳㉢ㄷ㥥〶㑥户昶㤶㌴挹昰㥤晣㈲戹慣㔷〸㜱㘹晦㌰晥㙥摤㐱换搱㐶㐱攷搱〷摤㜴㠴㡤搷攱㍥摢㐲昴晢㉣扡㡡㈹〲晣㜴㈳捡昰㐱搰换㐷㔶ㄴ㕦挱戲挸〰挸攷㡡㔵㠰敥㔴晤搴㐶㔴㍤ㄲぢ㘴挱㌳〶挹戱㉣扥㠴㠶摣慥㜰搹㘰〹㉥㕢愸戳〴昲㝡摣〳昹㥣攰㔹㐲㑤攴ぢ攸搰㥣㠸㠵搲敥ㄳ昹晣㐶ㄳㄱ戴〲搴㐲㤳攳㡦挴㕡㐴慦愳㕡户〹ㅣ〲ㄷ㘰㤸㘲㤱戲愶ㄸ㠶ㄶ㝥㐴捣㈰晤㍡晡晢摣攱㕦㍤换昴户挳㐲〹㐲㔴愵㈷㑦㐱愸㈶晦愹攴攴㍤㤴㜶㥦晣ㄳㅢ㑤㝥㠴㌲㤲㌳搱〳㠰愱㍥㔱挱ㅦ戵㤸〶㌲摣㐷晥挴㔹〲晣㔲戳ㄸ㌱㔰愲晡㕥㐰〶㝤戹攱慡搵㐵㘴攲扥〵慥㍦攳攳ㅥ㘵ㅦ昱㈲㈴㝤㌹挵搰ㄹ㕢っ戵㘲挹㡥扣戰摢㐲㌶㘰㐹晣㕡戶慢㐸㉦昶ㄸ攱ㄷ㡦挷㠸㌹㜶㉣晥㜲㑡㡢㘲㑥㈰㡣搰㈲㈵晤㜰㈳挵㐷攲挶摦晢㝥换㘵㡡ち㈴㔰㑦搸㤸㜴愶ㅡ㍦ㄶ㌷㍥㠰慦戲㔴㥢ㅣ㙦㄰㌰㍤ㄷ㌷㈶㍤慡挶㡦挶㡤晦㝡㘰㙦戳㜱㑣㠷攱挸〵ㄲ㐹㠶慤慢慣晦挴ㄷ摡挳㘸㕥㌰愹㍦〷捣戰㤸㤲㔳㠵㡥敢㑡㠳づ攲㌲㠸㠷㙦愴攷㜰户〹㔷㐰㈰㘴挳㝦㉡攱㌸敥㍣捤ㅡ㠱㠱㑦愰搷㄰㙣昶㜴昵挴捥㐵㜳摥㐳㐱扦㜹摣挷㤹慡戶慤㐸〴收㐰㍥摣摦㑤㥣昲ㄹ愶㘳㙢㍦攲㈰㤹挶㍢㈴扤㈹てㄵ㔸挹㡢て挵㤸捤㍤搲愲ㄹ晤㘱㈰〷搲ㄱ㤰ㄹ晤ㄱ挰㌰㄰挳摢捡戹ㄱ昲扦㘲敥て戱攲挳〴㡦〲㤴〵㤹㥤㜴㔰㝣っ㘰㌸晥㠷㉡挶搶㤴扦㐴ㄳて挶㉦㑢㤲㤱晥㌸㍢㝣ㄴ愰て敥㕢ㄱㄱ㘱㔹晦ㄸ㑡㤲㉦愵攰㔰㉦晤㌸㉢㍥㐱昰〴㐰戹挰挹㙥㜹搷戸愶ㅥ㌵搷㈷搱㔵㍣㐲㠰㥦晥愹㈸挳㠷〲昷攱ㅤ摤㙤㘵ㅥ㠵攳て晢ㄱ敡㑣㝤挱㝦ㄷ扥挸㕦攷愲晢昰て㤲ㄴ㤴㘱㥦搷摥摥摢㔸㘴〲摡攴敡户㡡捤㝥ㄹ攳㜰㕤慤〸ち㐷愴㔲㈹㘹㐵㐱㝣㜳挱挲挵ㅢ昸㤶㐳慡㐲〸搲㠰慡㜰愲㡡挳㈸搰㍦挳愶挴㌱昱愴㝦㤶㑦㐴慤摡挴捦㐵ㄹ㍥〸攲㔵㜵扦㍦敡ㅥ扦㤰戸㔶ㄵ㔶摢ぢ㠹㝦㔵戱㤲㝣攱㤳ㅣ㑣㈱ぢ㤹戴㔶㈲搲ㄴつ㝤〹㤹愱扥㘱捥敤㕥晣戴㡢愲㝡戶㜶昶散ぢ挳昹戱慢昳敦㝤昷攰㤳捦晤昲昹㑦晦收〳㠷晥昲攲㔳㑦晤收㑦㥦㝥昶挵㘷㤶て晤晣改愷㝦㜶昷㔷㥦㝤㝥户昹㌵敤晢㉦捣㝤敤愱挹昳て㍤㘰㥥扥攵攸㐳敦扢晦㥥挹㠵换挶晢晡晡晢㙦ㅣ晤挵㔵㌷㡤㍣昲挰て挵㑦㝦㝦愵㈳搴㜲昱㠲昴㌴戸㙣㌵㡤㉦㈳㠳㘹㜰挶慦敡㌴戸㕣戵㔱换搱㐶㑤愳愰〴㥦〶㈷愰㉡㡣㜴挵挰㝦〰㌴㠳戲㉣</t>
    <phoneticPr fontId="149" type="noConversion"/>
  </si>
  <si>
    <t>CB_Block_7.4.0.0:1</t>
  </si>
  <si>
    <t>㜸〱攵㔹㝢㙣㔳搷ㄹ昷戵攳㙢㕦㈷〱搳㡡㑤㉤㥤挸㌴ㄸ㔰挰戳ㅤ㍢戱㌳㔲㐸ㅣㅥ㈹㤰愴㐹㐸改㘳扢㕣摢㈷㠹挱㡦㘰㕦㘷㐹〱㠹㤶戶㈱㍣㑡㈷ちㅢ㠲挲㘰攲㌱㑤〳㈴扡㔲〲愸㕡㌵㘹㕤㔷㙤㙣㤳㉡敤㥦敥㥦㍣㠸挶挴㔶㑤㔵㌷愹㘳摦敦昸㕥摢㐹散戰㔶㠰㌴敤㑡昹㝣捥昷㝤攷㍢摦昹㕥攷ㄱ㠳㘰㌰ㄸ敥搰㠷㕦㝣㈵㘸㍣搶搶㥦㔲㔹捣ㄱ㐸㐴愳㉣愴㐶ㄲ昱㤴愳㉥㤹㔴晡搷㐵㔲慡㠹ㄸ㐴㌹㐲昴㤴㔹㑥㐵㕥㘰㔶戹㤷㈵㔳挴㘴㌶ㄸ慣㔶挹〸㈹摡㥦㕤敦㐸ㄸ㈵〱㉤ㄱ㤷㐱ㄲ〹㤴㔹〸戴〷敡㥢㠳㥢㘹㤲㌶㌵㤱㘴㑢㉡㍡㌲愲㙡㕤㉥㠷换攱㜱㌹㥤づ攷㤲㡡㐰㍡慡愶㤳慣㌶捥搲㙡㔲㠹㉥愹㘸㐹〷愳㤱搰㕡搶摦㥥搸挲攲戵㉣攸慣っ㉡ㅥ㥦换攳昵㜶晡晤扥㌲㉢㐹㙥㙡づ搴㍢㥡㤸㝡㡦㘴㥡戱〲㔷〳ぢ㐵戰㔴挶㤲㤱㜸㤷㠳㘶㤸愰扦愳戹㐷㜵㌴户戵戲慤改㐸㤲挵㔸㕣挵ㅡ换攴㤶㈴敢㘴㐹ㄶて戱搴っ㜹㘵㕦㠸㐵〳㉣ㅡ㙤㘵㥤愹㔲㜹㜵㌲㤱敥㘹㡣㠷㔹㕦㠹摣愱㈴慤昲敡㜴㈴扣㕥改㈹㡦㙤㐸戱㔶㈵摥挵㥡㤴ㄸ㌳挷㠰㌶㤶ㄸ㑡㑣〶搳㕤搵〸搴㔷㍢㈶㑣〳㌵慣ㄵ㤳戴㠷㠱㐸攱戵㉣ㄹ㘷㔱〷㈹つ戳ㄵ昲晤ㅡ㈵搵慤㉡挱㈸ㄳ㑡戵挸㠰㌲㤰㘹㤳㈴㠲昸㈴ㅢ㐰㈹〱愱攴ㅦㄴ㔰昹㥣挰ㅡ㘵挵㈸〷㡤㜲挸㈸㠷㡤㌲㌳捡㥤㐶戹换㈸㜷ㅢ攵㠸㔱摥㙣㤴户㄰㡦晥㔹㉤ㄶ愳昶ㅤ慢摢㘰ㅦ㙢晤晤敡慢攲㑦昷㤸㑢搷ㅤㄴ㄰㐳㜰㠵㑤㉡搷搸愵ㄹ搴㤰㘶ㄲ㄰㠴扦搱捣㤸扤散晤摤㝦晥慣㝦㜹昳㔱捦㥥㕤つ扦散摢㘸㐶搴㝤㙢搲晡㡢㜸㉦ㄳ㡦㤱㕥昶扦攳㍢㔲昹换昸㙥㤶㙥挱㠷㘰挱㠷戹〵㙦㘹ㄶ㍣戸昳ㄳ昷㜳ㄷ㍥㕣㝤敡挶挲攱㐴摦扦㍦ㄷ㤰戲ㄹ挳捦搶㠷㝤〵挳扥捡㠷摤搴㠶扤戴扣㙤挱㥦昶慥愹扦ㅣ㙢㠹晥昳㠹㑦扢捤㠸㡦㉦ㅥ慦愸ㅢㄲて㜹㑡昲㤴㌹戶㉡㤱㑣㤹㑣搳挶收戴㐴戸㔲㝡〴攰㔱〲㘶挴敡㕤戳〱慢ㄳㄴ㈱㘸㠹㔱㤲慣敦㑡㥡㘳㤹㐴㙣㘰愹㤰ㄴ愳㔴攵㐹㉢㔲㉢㥡㘶㘵戱㐰㈲慥戲㍥戵㐱㔱ㄵ㑢慣㐵愱㙣㔷㘷搰㐰攲㕢慣〹㈸搳扢㤰㤳敤㐰㥣㕤愷攸㔲换㜳〸ㄲ晥戰摥换㥢㈳㉢㍢㌳㤵挴攷㠱攰㑣ぢ㔲换㌹㑥ㄷ㘹搳㝡㈴捦捥㥢㜹挲㑡㌹㈲㈳〹㝢〰㙤〲愶ㄲ敤㈷搳ㄱ挵㙦㑣捡㥥㠹搵㠳㌴㈴ㄳ㈱〸慤攲戴㥥㤸㔷㐸㑣㈸戸㐱㡤㐴㔳づ㔲㠳㤷㐳挸㜹搰昳摤㉢扤愱㝢收晢散㡥晥㙢ㄳ攷㔰搳㍥㘱㘷愸㜱搷㠸㡦㠱㠱㌲㐷㘳愴昰晣ㅡ㈱㙣㌶〹散ㄲ愸㔳㠹搳搱㑡㔰㘹愷㌵㍦㉦摡敢ㄲ㑡㜸㤵ㄲ愲ㅤ搷愲敤户搶㐰㈲搶㐳㌱㥢戴愳搶〷ㄲ㘱搶㤲㑣昴㐶挲㉣㘹〵愲㡤戶昹ㄲ㘴愲挸㠳㍤㐵攱㘱㌲㤸捤愵搶㐲㜳㌵敡戲收ㄵ㌸㐶㌴㑥㤱㝦敢㈹摦昲〵㝣搵晣㡣㌰て㉢㥦㑦㐰㐰㝤㐷昵㤰扥〹〰ㄶ〱㤵ㅥ戹㥢昹昲敤扢㤰㔰攵ㄳ散㍢搵㝣㡦ㄳて搹ㄶ慣㐵㠸搳搱〴散㌰戰㉦ㄴ㐶搱戳搹戸挲㉥㠸㜳ㄳ㄰㔰㑥戹挲㤵㘸㜸〸㤸㔱㔸愷㉦㌴㔴扡晦㑦ぢ㑤㠹㕥㘱㈶ㄴ㥡㐵㠵敡㐳昶㤰㤲摤㥢㔷愵攳㐸戴挵晦ㅤ㜷㝢㝦て㑢㠱晦㐱ㄷ㤵〷㍤摦扤㉣㘲㌶昳㙦愸晡㝣ㄱぢ攳敥㘰改挵㜶㈸换㜴ㄵ愰ㅥ昶㜱㥢㔸㐵㜰㐶㜳㕢搶㜹㌵㤵㌵㔳ㄳ搰〷㔶㥢〴摥㈲挴改㘸〲㑥㉦㝡㜶收㤵㤳攵㄰户㠲㠰㠰㔳ぢ捦捥㍡㌴敡㠱㐲攲ㄵ㉥㈷〱愲㑣㉡搷㠵㜴㕥〹〱㌶〹摣㔳㜵收挴改㘸〲慡㠸慥昳㕣㉥㡡㔷㤴㜵㄰户㥥㠰㠰ㄳ㡢捥〰攳㙡㈵愷〹っ捤㘰挰㘹愶〰㐳ぢㄸ㥥〲〳昶ㄳ㥤攱㔱㍡㍢摢㙣扣㑡戵㠲愱㡤㠰ㅤ昵ㄶ愲戹扢っ㜶㕥㜹㐱㙣〷ㅥ㤵㔷ㅦ㥤㌷晦〶㌰㜴㠰〱㤶㉥挰昰㌴ㄸ㌶㠲〱㌵㔷㘷愸捥捤晦っㄸ㥥㈵㘰㐷昹捣㥢㥦ㄷ㔲㄰㥦〳ㅥ㠵㔴ㅦ㥤㌷晦昳㘰昸づㄸ㔰㘴ぢ㌰㝣ㄷっ㌲ㄸ㄰㔵㍡挳㐷ㄴ㡤摡晡㌷㠱㐱㈱㘰㐷㠰攴捤扦㐲敢㑡㐱㌴敡〸攸愳昳收てㄱ㕡ち㠳〱㘱㔴㠰㠱㠱愱ㄳっ〸〲㥤㐱捣慤扦ぢっ摤〴散㜰㜶摥晣摣敤㈰㐶㐰㠴愳㐱ㄴ㌷ㄳ㤸ㅦ愸て戴捡㍥㔷搰ㅤ昲㍡晤㡡㍦攸昵㜸㤸㡢晡㔵㝥挵㔹改づ〷挳㘱㙦愷挷捥攳㠲搸愵㉤〴散㠸〴㐸㤰愲攸昱㤰㐰㡦搳㄰〴㘶晡ㄳ攳〴捡〳昵㌲ㅤ攲敡挲扤㙤慡愲㡡〹㐲㔹攴㤵㕢改ㄸ搰㈳昶㔰㘷㐶㠶摥㐶㔷㕢摣㘳挵慤戹㌱㜴搳㡣愶挳㑣㑣ㄲ㙡ㄶ搸昸㠵扥㌱㑣㈷攰㠸摡㙦㐷㤸㘱ㅡ㥥㈱愲㑡慤㙤㑢㥤㡥㑡㕦㜵昵戲摡㙤摢㕢ㄳ〹㜵晢昸愹㤷㐷㝦扥㜷晢挸搱敢愳㤷㉥㡥㥣ㅦㅣ㍤㜵㘶㜴搷愵㤱ㄳ㐳㈳挷㉥㡥㕣戹㌴㜲攰攲捤敢ㄷ㠶慦扥摤攱㜲㌸攵昱㤳㔷挶㡥㥥ㅦㄹ㍡㌳㍥㜰攰收挹㜳㑢㕤㉥㤷捦搱ㄷ㑤挵戶㡦敥扣㍡㝡敥攴挸㜱㤲㜴昹昴昰昵㘳挴㌰昲攲㠱㤱换攷ㅤ敢㔷搶㌵敤㔸㔶㑢搳㕡慤摣摡㠲㐱㑡㤳㈶ㄶ㠴㌹㌷㄰挵㠶挱㤴㝦㘹ㄵ昶㔰昵挳㕤昲敢户晥戲㘶昷㕦㍦㕦㜵昶㠹㌵㑦敥攸愸搹㉦っ㙡㠴ㅢ慦晦挸扦愸昴愵戵攷敡搹ㅦ㍥昸敤㡤づ㍢昲㠲扢慢㡦ㅡㄹ㜷戹㍤晥愰摢㔳改づ昹摤㉥てぢ昹㝣㥥戰慢搳㐳慦ㄵ㝥㙡〷摤搵㜶㥥㐶挴㉥昵ㄳ戰㈳㜱戸扢㕥㐰㡦㘷㔰㤶㠶㥣攱㜶㠴扢㈴㌸㐸㠲㘳㈴㜸㐲㠲敤敤㐸愸㥣愵㕦愲㕥慦搳攱㜱扡敦㥦㥤挷摥㌸㌱㍣㜴㜶散戵㠱㥣㠵慢慡慡㕣㤹㘲㐲㤶㤶㜶㤱ㄲㄶ攴㜲ㄱ㈳㙦搷㙣ㄹ㤶ㄲ攲㝢换敡㥥㍣㙣扥昵昷挳摤扢㕥ㄱ戶ㄵ㌳㌲㤲㥦ㅢ昹㔵㙡㘴㡣散㜲〵㥤晥㑡收〹㔷㠵改〹㈸ㄴ昶㔵㔵㠶晣㝥㙦挸挷扣㐸㤵㉡㍢慦ㄵ挴㉥つ㄰戰愳㍡㜰㈳敦㐶㡦㤷㠹㉣㙤ㄳ戵㜸㑥散愱挶愴㥣搸㑢愸㙣㑥散愳捥攴㥣搸㥦ㅢ愳攷挴㙢㠴㉡㤰ㄳち愱昹㌴〷愸㈱〵㔸㔲㔵㈲㜱戵㕦㝣㥤扡晢㠴扡晡戶㠵昷㉤㌳昶ㅦㅡ扥扥晦收搹㤷㤱㈹㤷㑦㡦ㅥ㍢攱〸慣㙣㙤慦㙢㙣㙡㝦㘶愱㜳㠹搳㔱敤昶㝡ㄶ敤愸㔸㕡攱㜴昸扤ㄵ㡢㜲慥晣㍥改㘶㐱㔹㉣攲捡戸收戱㍢ㅦ㥢㙥扦㜵昰㜷捤〳愵收愱攳昳㍦晤㐸㠸ㄵ㜳㈵敡㈸㜷攵ㅢ搴挸戸搲摢改っ㔷㜶〶㈹㠶㍣㔵ㅥ㥦扦捡攷つ㔷㍡㤵戰挷改昱〴挳㡡愷摡捥换㉥戱㑢㠷〸搸㤹㈶㐱㍡㡣ㅥ慦戸㔹ㅡ㙡㉣捦㠶愲昹㠲〲捣㌹㜰搳ㄲ㡦ㄳㄸㄴ攸挱昱㍥收换昸㡢㍦ㄸ㍢㜴㘴散摡搰昸㤱换㤴㌵户慦敤ㅥ㝦昳昸攸㤱愱搱㔷捥摥扥㌶㤸㑢㈲㘷愵搷㙡㐵㐹㐲づ㥤愰㕦ぢ昶㠳㈲㠶摦愴搹昷㡦捦㠶㘲㥦愸㡦〴㜶㝥晣慦㥤摦㝢昳㥤愸㈰ㄷ㌱扣ㄹ攵摦㌹改攸㍣攵㌵㙣昲㈳愲㐸㠳㘶挷ㅡ㔳昴㙣㐹㡦戴敤㠹扡散攳攴㉣㝥㉢㈴晣㘲晤挹㘶㝥づ㔳ㄷ㑣㈵愲㘹㤵改挳㥡㤳搹㜱昴㐰㐱㘷㐵㍥㡥ㅥ㜸㘶攷㝡㜹㑦ㄳ㜳㜲搸挶㜸㡡ㄲ㠵㠵㜵㠹㈹㝡昰㉢㌱㥡〴敦摤㔶㐲晢ㅡ扤捡㙡㡦㈸晡换慢㠵㤶㌳愷挰つ戵㍥愲昲户㙥搰〵〹ㅢ慦昸㘳〲㔲敤扣扡㜹昴ㅥ敤㜴㥢㥦㈷戳㝥戹㌹ㄱ散戹〳㌲㘶挰㘷㤳㑥ㄳㄴ戰㐳㐳㌴㔰㘵㘷〸搰ぢ㑢㐳㈲㐶㠵攱㕥㍤㘱㘳挷㥢㝣㥥攷㙥捦㑣㤳㝤换搶户㙥攴㐶㔹慣㌹ㄴ㙣㑦㌲晥ち㙤攵ㅤ扡㑣㤵挷㥥㑥㈴户〴ㄳ㠹㉤㜸㜲㥡挱㝢愹㙥挶㔴㍣っ㤷挶㌲㈷〰戴〵㐱㌰㑤搸㔶昳户㔸㉣㔲㍣㑢㘰收攸攰捥搱㘳㠳㤹㕤㝢散攲扢攲㌹㐲㥡攸㐵㕡晣〹㌵收㙥摣戸㜱捡慥㥦挹㈴扥敦ぢㅤ㕡㥣扦搷㍡戳㝥敥㕢ぢ搶㥥㝥晣挳搲㐵戵て㈹挲〶㡤㌰攵ㄵㄹ㥢㉤㤲㐰㤰戰㔵㡢㍦㈳㤰㜵戰㑢㘸愵㘱扡㈷㙣搲〵昰㘱㍦搶㔱〲㌶㌵搸㔲㠲敥ㄲ㜴㤵愰愷戰扥㤸ㅥ敢㌴挲攴㘷㘹㘱㠰㠶㘵昴㜸㤵㕡攲摢㄰愵〷㕡戵搰㌸㐱㡦㜷㌰〵戶慣慣ㅥ愸挸搰㐳扣㐲㘰㡡つ㠷〸㘹㈲㑦㠸㔷愹攱㈸㘸㐳㝥散ㅡ摤㌷㌰㜲攱摡昰戵ㅦ㡥散㍢㍣㌶戸㍢㘳搲㠶㘲㑢〹㘸㠴㈹敦挳愸挷㤹愵愰㥡㡢敦ㄲ挸㉥愵㔲㔸㌱㘱㈹扦㈰愲㠰㤲㥤㕤ち㙡㕣㈱㤳㝥扢㤸ㅥ㌵ㅡ㘱昲㠳㜳〹㜲㘹扡扣㌶ㄱ摤ㄲ㤳ㄵ晣㍦换ㅡ㤳愳㉣摥愵㜶㘷晦㠷㐵㌹㘹愵㝦㘲晤㡡㤸㔰㝥昱〹〸〰㐸㤵摥㈷㤰挵挲ㅤㅣ晢敢㝣㉣㔶挶戱ㅦ攴㘱㘷㐲ㅣ㜲摦㑡㝦㠶㤹㄰㤳敢㘱㜸慥㠷㘱搹㕥改㝦〰㤰㤰ㄶ昲</t>
  </si>
  <si>
    <t>Decisioneering:7.4.0.0</t>
  </si>
  <si>
    <t>CB_Block_7.0.0.0:2</t>
    <phoneticPr fontId="149" type="noConversion"/>
  </si>
  <si>
    <t>㜸〱捤㕡㙢㙣ㅣ搵ㄵ摥㤹摤ㄹ敦慣搷昶收㐹㐸㜸㤸㌶㈱〴㠷㤵㌷て㥣㐰搳㘰慦攳挴挴㠹㥤搸㐹愸㑡扢㤹摤扤㘳て㥥㠷㌳㌳敢㐷㠵㔴搴ㄷ㐵㉤〵搱ち㐴㤳ㄶ㐸ぢ愵晣㠰㐸愸㔰ㅥ㘹㔵戵㔲㉢㤴㔶戴㐵㙡晢慦愲搸㈱㉡慡㔲昵㐷昹㠱㤴㥥敦捥散搳敢㑤㌰愹攴戱㝣收摥㝢敥扤㜳敦㜹摤㜳捥摤㤰㄰ち㠵㉥搱㠳㌷㥥〸ち搷つ捦戸ㅥ㌳㤳㘹摢㌰㔸捥搳㙤换㑤㜶㍢㡥㍡㌳愰扢㕥㤸㍡挸ㄹ㥤昰慥㤴㜱昵㉦戱㘸㘶㤲㌹㉥㜵㤲㐲愱㘸㔴ㄱ〹㡦㐹昰㥦㈸㔶ㄴ㡣㡡㐷〸㡣愴㝢〶戳昷搱慣挳㥥敤戰捤敤㐷晤戱扢㔲愹㘴㉡戹㉤搵搹㤹散摣摣㥥㉥ㄸ㕥挱㘱扢㉣㔶昰ㅣ搵搸摣㍥㔴挸ㅡ㝡㙥㍦㥢ㄹ戱挷㤹戵㡢㘵㍢户㘶搵㙤㍢㔲摢戶㙦搷㜶敥摣ㄱ愷㑦㠷づ愶㝢㠶ㅣ愶戹㔷㙢㑥ㄹ㜳づ愶㝢㤲〷㤹㜷戵收㙣愲㌹㘹捡㕥摢㔴㜵敢㉡㑤㉡㠱戶㕢㝢㔹㑥〷ㄳㄸ㜳㜴㙢㌴㐹换慥㈲㌴搵扡㤲㝤㐴昱㥣敡㝡㘹㘶ㄸ㠷㤹㠶挵挴㑤搰㡣㌹捣捡㌱户搵摣㌳㥤㘳㐶㠰㜶愳收㔱搵㌹愸㥡㉣㠲㐲㥢改昳慤㍦捦㉣㑦昷㘶㕡捣㈳㉥㍢慣㕡愳っ㕤㈴㜳㙦㐱捦㐷㈲㐲㈴ㄲち㙦慣户ㄸ捥㥢㘴㥦㤳㑢㡦愹㡥挷㙢攰㕡慡㕥摦ち〹攱ぢ慦㕡ㄶ愴愸扤㘶ㄴ搸㌴慣㥢晢㤹㘳㌱〳ㅦ〱昳㍡㙡㍡㜱㥡昸愴㉦ㄱ愷戸ㅢ搰㐲㘸づ攴㥥㙦㠵ㅡ㤴㈸㠰㐲㐰㡥ㄱ㠸散㑡㙦敤㔲㥡搱ㄶ㈷㈰㐴晥㐳㡡㔳㌹〶㈸㌱愳㡡㤹慣㤸挹㠹㤹扣㤸㘱㘲㐶ㄳ㌳愳㘲㘶㑣捣攸㘲收㍥㌱㌳㑥㝤㡡㑦戴愹㐹っ㥥昱㐷摦扥昷攲㥦晦搱㝦昲挶愹捣慢挷晥昸摦㜸㉢㜵㍡ㄴ慣愷搷㔱愷㠸愹㘵㜹搹㤲㈴㌵戹ㄲ㐵㈱㍤搱戶㙢㕤㕡㉡㤵摦摥愹㙥㔵㈵散攸㑡搹戳㤲晡挶戵㘳扡㤵户愷㌸扦攲㕡㥦㙥㜸捣攱㤵㌶㡤㕥扥捣昱㝡㡢戶㘷㥡㤴㌵攷戳㜶愵㤶㘶㡥㐷㐲敥捤㤴昹㝤㕤㡦敡戲㜲戵㈳㤸扢挷㉥㔸㜹㜷㕤㝤攴戰愷㝡㙣㙤㉤慥㍣挹扣㘱挳愴〰捣攵㑢扡愱㜶搸㔱搵㈸戰敥㘹摤㐷㕦㕦㠳㈶㔵戰戳ぢ㘳晢ㅣ㜶愲㠴㥤户愲㙥戲㤳㤳㝣敥㜹扢昴㔱晥扡摡搳㘳戶换㉣扥扣づ㜳㐸捦㡤㌳㘷㤸挱捡戲㍣摦敡㉡愰〲㝤散ㄸ戴㘸愳愴㘱昹㑦㔵戶㠲搰捣捡戳㍣慤㜷㠲愸㍣㌳愲㘶つ戶扡慡㡢晦㑤㐲㕣㕢搵摣㘷攷ち㙥摡戶㍣挷㌶慡㌱摤昹㐹㤵㙣㐰晥㠰㥤㘷ㄱ晥㠴㝣㈸㠴挲㘱㐱〸摤㔲㑦㤹㌰户ぢ㜵慢㄰ㄲ㈸㜵攳捥ㄵ㐲㠴捥㜵搵戴㌴㌳ㄵ㉡㠴っ晤㌷㌵㕣㐹愵㄰愲㜷㘷挳摥㜵㠴ㄴ㠳搶㔴㉢㕥昲㌰昱㠷昸㘰㌰㘸愵戸㝥攱㈹换㜲㜹㤹㤵㔶㜰〵㠷㉡㝡㌷㈰ㅡ㥦戶㈴㝢晦摦捥愲戸㈲搸晤㥥㐹戲昴晢㔴㉢㙦㌰愷愱㑢㈰㘰㐵㑡ㅢ㐰〲㘰ㄹ挰㜲㠰ㄵ〴愴て挸㑣㉥㐸㔱㔸㜳㘱㕡㤸㤱愶昴扣㌷㈶㡦㌱㝤㜴捣愳㌶㜲㈵愲㔱㤰㝢摥愳慣愲㈶㘵㌵挰㌵〴㘲戱㤰扣〶㥤攴㤸㜲㉤㕥㙢〹挴㉦㥣晥摡摣捦扥㜵晥㠵㈷㘶ㅦ昹㔱㉣㈴挱㠶㝦晣㤳〶摥㡢挲て㌶昲㍣㕣挹愴昳搳つ㠷敢㤱㘲㥦敡㡥㜹搰挲㠶㐸散㔵㔹〷㜰ㅤ㠱昸昵〴づ敥㘳〶改昰搵㜲㕡㈴ㅣ㐱㤷㍤ㅣ挱㥡搵收昰㡣㤵ㅢ㜳㙣㡢㕣戸㕥搵㔳扢㜳攴〱戸㠲㉡㥢〳㜶扡攰挹收㍥㥤㕥㜱昳㌰㥢㘰慡㤷㈶ㅢ敤戵㤸〳攴㍤㜰㈳摡㥦㥦㤶㑣晦攰敦㘵㙥㑥㠱㠷搰㑦㌶㘹㕡愶ㄲㄹ搹戸〹㉢挳愶㍤㑣摤㘴づ愹攴㘱㜸ち㜵敡攰愳晣ㄲ㐶戶昰戶攲攸㔸㔰愳ㄹㄲ扣㔸㌱㑢㌳㙦昰㘷ち㠱㤴㈱㌲㑢愱㜰㈴㠰戵敡㜳挴搳つ㌷ㄹ㤰㌷搹㙢㤳〷挹戸ㄳぢ戲换㌲㐹㤷摣㤰㔹戵㕡づㄷ㘳㌰㤷昵愷愵愵散㜵散挲〴摣㡣慢㌵て收ち㈹㌷㄰㜸敡摦㉦摣戹攱〷㉦㕤ち摥㕦㈶晤攱㡦〲㉦㐴㠱戰愳㑡㉦晥㈸㌷搱㉢搶〸㈷挱㕤愹㙢㘶ㄷ昰㠶愰捦㜱㤳㜶㍢攲㌰敥摥㐵㜹㘵㘶㠲戵㤸挷㙣㘷㍣㙢摢攳㘰㝥㉢慦戹㘳㡣㜹昰㤹㥡〳ㄷㄱ㘵㐱㄰挲攱㉡攷愸挲戹㠲户㈵㙦㈰搰㌶昷搰〳㜳愷ㅥ㥡㝤昵搹昷捥㥥㍡㝦收㤷昲捤搴ㄸ㠶晦戶㤱ち搹搹㤳㘷攷㕥㍥㌳晢攲㐳㜳愷㥦㥢晢敡换戳㑦扤㍥㝢敡捣散㙢㉦捦㍥㜲收晤戳㉦扤昷挶㉢㐷㔳挹捥捣㠵㘷㕥㍢㝦昲挵搹搷㥦扢昰攰㈳敦㍦昳晣㙤愹㔴㙡挷㉤ㄷㅥ㝣㜸敥昱㌳扥ㄹ〸㡣挱ㅢ摦㥤晢攱愹戹㙦扥㌰㝢昲ㄷ戳㕦㝦㝥㔳㜲摡㜰㑤攱慦㐴㐹昸㜱㙦㍦晡昴捥㑤捤㕦搹晦㝣て晢搳㕢㝦㜸晢愸昰㤷〰㔱敢㤹㐹戰㜳戵挲挶㕤换搲㤹㔵㜱ㅡ挲㠲挹摡ㄱ㑢昷摣㘶慤扢攰搹㝤扡搷敢㝡㜱㡤〰ㄵ昹㤰戵摣扣㔷っ敡搰㡥敡㙣㙡㠴挸㝤攳㝣ㄴ㜹摤改㠲敢搹㕣㡦㙥㤸㡦敦戵て摡㕥慦敥㑥ㄸ敡捣晡㍡㘸ㅦ㜳㙣㡣㔹攴㙦㌸攴㜶㕣慥㤳㍤㌱挱昲㜵搶㌸㙣ㄷ㥣ㅣ敢敦㕤ちㅥ㡢攰ㅢ㠴㄰挹ㅣ㤹〳㘱挳挲㈷㜴〵摤㈱攵㈲挹愹戰挸〳㡦㥦㍡㑡〷捤㐲挱慥㐰〷㤱戲㤹㡡㜴ㅥ㐹㌸〵ㅢ㡢㐸㠵て〴㤳ㅤ搳㠸慤㝥㕢㑢攰㘴昷㕢慥㥥㘷戱愰㜶㐰户㕡㠳攲㘰挱慢挲愸搳㉢〲㑣户㘱っ㕡挴晡㥣敡攴㤷〲㔷㘸㘳昴昸㉣ㄱ㘴晡㕢ㅣ愱晤㘹㐲愱㡢挵㉣挵挵㉦㤳扤扢㡤㥡㐱㙢㌸ㅢ㜵㙤㕢㐹ㅤ愹㔰攱㐲㐲㝤㕢㐰敥㔲㜳ㄴ戵〳㑣戵㌸ㄷ㠶扤㝣㉦㥢㙣攵㍤ㄸ〹㌸〵扢〶㕢㔱㕤攵㐷㥣愲㜵㘷㕤摢㈸㜸慣戵㔴攲㡡慥㘸㠷㤹愱㈲ㅣ㠸㤷㑡㐳㌹㡦〲愶搲㝣㜰昵㤷づ㠷㠸㈲㤱㠰㑢〲攷㤳摣㐰㜸慢㌷〱ㅤ㕡㈴㔷改昰搶昸昳慦摤挲昷㥦挴昳搳摤愱㘲㈱㠶㈷㈴挱㔳戹㜲㝦ㅦ㥡戴愲ㄸ㠶晡ㄶ㡥ㅢ慦㜸戱つ慥㜶㡢挶敤ㅥ挵搳挸㜳戴㐱㜵っ㑡㐲㜹㝡㑥㌵㡣㤹㔶慤摦捡ㄹ㠵㍣ㅢ㔰戳捣㈸摡㙣摢㌱㤷〸扦㜸㝥捥攷㔵〳扡〴㐱㔰㍦㈵改㡡搱挵愲捤㕣㐸㐹ㄲ㔹戹搷㐱㜳挴㤴㑥慡㠱㌵㜰敤㍦㜶㜰〵〷㘶㜹㌹㌵挰搳㐷㘴摡收㌵挱愶挱搷㉣挵㘷㕣攳㉡扡つ搸〳㌶挵捥昹㡡愶㝤扡摦戴㘴昴㡡戳㐹㤶攵挵ㅥ㌰㐴㉢㝡㉥〶㡥ㅥㄹ㍤扦扥ㅢ昴〷〷㄰〷搵㝡愹ㄵ㡥〸㍦晢戹ㄱ挴㜱搴〶ぢ收㍢づ㈳扡㘷戰㘶㡤攳㜹㌹ち㤵〰㌵㥢戴㤱㌱昲昸㝡㕢戴扤㡥㥥㌷㜴㡢挱〹愱㕣づ㔲㜶〳㙣㤴戲づ㐳戶慢㈳㈳摣愲㡤㌸慡攵㑥挰戱捦捤㉣慦慡㜱㘶㐹㕡㡦㙥㤱〲昹摦㐴戹㑤ㅢㅥ戳愷㈸愹㕣㌰慤扤敡㠴扢㈴ㄸ㠵㌴戵晦昸㕡㈵ち愲㈸㐴挵攸㘲捦㉡㤲㜰㥡㜲ぢ㑤㈹〲〴慣㐲戴摡㐰㕦挱愵㈰攷〳㝤挵㥡慡ㄲ戳㜵㘳捥㔲㐶ㅥ㌶㔸㐹㘱っ扥㜸昷摥㈳晤攵㑣攱㈷㑡慢㑢㠸慦ㅢㅣ〵㕣㉣㑡㘹〹㠸㘳慢㉦㉡㘸㠳攴㈸㥣攳愸搵㡡㕦㑣攳㝤㈰㠹㜴㝡愲㍢㡡㝤ㄴ㌳挶㐹昱挹昴㔲慣㑤㌶户搵慦挰㥤㌳㔵挳つ㜰㘹摢㌴㔵㠸ㄶ挴㜲㤸散㌶㡢㜲摦㥡㉣㠹愲ㄱ攰昲ㄷ㌴愹搳搴愴㑥昳㈶㍡㡥㤱㙡攴㘵捣㘵㡦慡㡥敥㡤㤹㝡㉥㡡ち搲㠱㑢㐲㈶㐹㠴㜸㝣㑢〴挵挳〵㤳ㅣ搵摡戸摥て㐵㠹摤㐹㡡ㅤ㐰㍡㉥㜵㔱㐱攴㘷戸戰挸㍣づ㠹㉦㌷昶捡㌶晡戴挴㉦㜰㄰㘱攳愹㜰挰愸㠵ㅢ㈱〱㈹ㄷ愰㤵敤〴戰㙡晥㡦㈴㐷挳攸ㅡㄱ㘰㙣挰㔶昳㝤㤴㌱戶㥤愶攰ㅡ㈸㑡慣㠵㐹㜱ㄲ挸愸愴㈹ㄷ㐹㌹捥㐹昲㠳㥤㈸ㅡ㠶㈹㔷ㄱ㐱㉥㐶昶㜹〸摡㠴㈴愹㌹㕡敦㕢晤挵戹搶〷㤱㘷攵㜵㔶晦扣昹㍦㌸戴㘳㌷㌶ㄲ㡢攱㍥㐵戹ㅤ愰㡢㠰㠰㕣つ昶㔳搳㘱〷㍡散㈴㈰㈱㘴慦搵㤲〵戳て㤸㕣㌲㤱ㄵ㠹㥡搸づ戹ㅢ㌲攵㑡㈸扢㐲㈴㤱㥢愳挸㑥㈸㜷㄰昸晤戹㜳扢攸ㄵㄲ㙥㈲㔰晣晥㈶㉡挷㘲㈰㥥㜲㈷挰㘷〸㐸㠸㐰慥㉣攲挱挰㐴㐵ㄸちㅤ㜵㤷㘹㠷ち慡㐱㌷㍡㠳攴ぢ㜹㘸㕡ち㑡㄰昱㍤搲摡扢㡡敡㡢ㅥち收昸ㄶ㍥晦〵㈴㑦㙡㘹㔰摤㌷搸㥢㡢㥥㡢昳㔸㘳搲慦㈹㈷㜰㘵㕦㠱㈴㌵㑤㈲ㄳ㤶挹㔰㠶㠸㙡㘰㝣㑣昹㉣㘰㉣㈴㈰㔲攴㙡㐳愷㜹改ㄱ㄰搳捣㙢㤵攰㝦㌵㌸㍣㙡㥣㍤㡣㕦㔱ㄶ㜵ㄸ戵づ〳昷戶昵㜴愴晡っ戹ぢ㥦㠷㝦挷搷搰㑤〵愸㍦㌷〱㌸㕥㜸㙢㑦㔰攰㜲っㄳ㜱㔹慢〴㠳㐰㘱㉣搹愷㘱㙦挶愰㌳〱㐵㘴㡦晣ㄲ㤴挰㐷搳愲㙤㠷ㅣ摣㐸㙤戲戸㌴ㄶ搹㤴收㤵㌵挹㜹㍥っㄸ㤸㍦改㉣戱㘸挱昱搸㐱㤹㉢ㄸ㠳㐷敥㈵戰昲㠰㥥㜳㙣搷搶扣昶㘱昲㙢摡㜱㕤愳㤱㠷摢㉤扤㐱㌳搶晤㈶户㜴ㄶ㉥㍦㌹愳㘳攳㤶㍤㘵昱搵㐸㉥㙥慤㌸扤㥡㥡昰ㄹ昸扤晣昹㌴㔱㌱㔱㌴㤵㑡ㅦ戵㈹㝢〱昶〱昴ㄳ㐸挰昰㘰愴㝣㌷㠱つ改㥥昴攱捣捥捥㝣搷昶㙣㤷戶攵昶ㅤ搹㙤㕢㜷㙡搹㝣㡥㙤挹㜵㜵慡愹㉤㍢㔲戹㙤摢ㄳ摣㑥㔱㜷㘵㍦㠱〴㉣ㄳ晦昶〰㙡㌰㔱扣〶㕣ㅢ㉣ぢㄶ〳㠹扣慡㑦〲昶〸㐲㈱ㅦ㈴搰㥡敥挹㔴㌸㌵昲㈰戵挵愹㡤㥢敤挳㜴㘹㈴て㔱换㌲㙡愹扥㔴㑥挰愰㘱㤶昲搵慢㌲㑣㔵〱㝡挳㜷㌱ㄲ㜴㐰愷㐴㔱㜹㠴扢㡡攸㔲ぢ搰摤〴挰㈴攵㈸挰㌱〲㉤㘲〲〲捣ㅢ敦㐱㍤㉣㠱〷㜷㉥㥣㉦慡搸㐵〷㘹㕡搵扤摢ㅥ扡㐷㥢㠱㝡㠴改㑣㤲昸摥㈲攲ㅤ㡢㥢ぢ㜶っ㡥ㅣ晦晦〹㠹摣㈷㤸〷㠴㉡㡢㌹㘶挴ㄱㄵ愵昰つ戲㠶つぢ捦搱ㄷ昰ㄵ〸㈷㌷㑦昴晥昰㤲〰㌱攴昸㘷〳㍣戲㈵ㄵ㜸㐸㈸挷晦㌸挰攳㘰㉡攳㈵挸㔸摤愰戰搱㡤扥㑣㠳㔶㤹晤㉥挹〵摤㠴㡣搸摤愵㕦ㄵ㉣㉢捡㑢㐷昱ㄶ㘶㐳戹愵㤸㝤㈹づㅢ㜴㑡攳攸㔲㠱㉣㉦㈱㍡㜰㘷戳慡㕣慢戸㑥㔸㔷㙥愵㔴ㅢ㈵〰㔸扥㌸愳㑢㌷ぢㄱ㌱㉣摣㕡㡦㤵㐱捡㥣㜲搴挵〹昶㔸〵ㄳ㈷敢扡㍡㝥㐶㡦敥㜱ㅢぢ㠹ㄳㄴ愸戴晣㐵㠰㕤敢搳敢户㜶㐹捦㄰ㄹ㍦挶㔷慡ㄹ㡢㙦攲㠹㈹挷〹ち搰㜶捣㐷慦㤰〰愵㠹搳扦戲〱攰㘶㠰㡤〴㠴㔳搴愱㙥扡晢㘴㠰愸㑤㜷㈷愰㜰㕣㕦㌴㑣㌲ち㌰㐶㈰㈶㐰愹戸㉣㍣㐱㐳㈱㑢慢愹㈱㑡㤹㔰㈸ㅡ㐷㍣ㅥ㈰慥〱㈲㑡㤵㑢ㄲ㤴慥敥㠶㜹愰㥡昴㍤晡昲つ㍥挴㑦搲㜰㔸㌴㙢晥〵㍡昴㠴㈷㐵つ㙥㘹攳攴摣㍢㜴㠷㍥㐰戱㉡戹昴昴ㅢ㤰挰愰㔰っぢ㈷慢攸㍥㉡扣㠶挱戲㌶攸㤰㍦搹愴昵扢ㄴㄱ攷愳㜴㌷攵搱㙦ㅡ慣愵攰昴搰搹ㄷ㠱㍤㈱㡢㠲㍣戶㔸昷搸㠱捡搶扡㥢ㄵ㘱㝦㤹ㅥ挵搴㡦㐸搱散㈲㠳〱㜹㥣㍥愶昸昷㈷戳て扣㈹ち摦㈳㈶攲㐰㡣晤㜳换戵㕣搲攰ㅦ㈸㈶昵㤲㉤㉣㥢搴㐲昰㜷㐰㘲㘹㘳昰㥡㈲〸㐵㡥㔳戱㤱㤲挰愶㌷㤹ㄹㄵ㍦㌵㡢㥡ㄹ㠳㔹愳摥㔸改攷㘵㈴敥㜴㘹愷㥣愰㑥昸〲晥〵挸㈴ㄷ戵敦搰㥡㈰㠳㌸㍦愲愲㉣㐰㑥㌹攲攱〰〱㕦㍡㑡㐱ㄴ㘴㤷㈳扥ㅤ㈰㜰㘲㈸〵〲ㄲ㜶㜱挵㠴㠵㉡㉥搲捤㥡愴愱〲㘸㠳㌹㤴愹愰㠰㑡ㅢ㌶㠷㐲ㄴ愴㘸挳慡愰㑣攲戴㤰㍢㥥㍦㝥晣挳戶㐸晢摡挸㍤㜷挵㥦晣晢㕢敦㍥昶捥扤扢捥㝦㜴敡搴㍢敦㍤㜶敥愳㌷戳扢㝥㝢晡昴㙦敥㝥敡摣扢换戵愷挵㔷㍥ㅣ㜸晡晥搴昸晤㈷戴㈳户敥扤晦㜳昷ㅤ㑡つ㉤敢〸㠷㥢㥡㌶慥昸摤㥡㕢ㄲて㥣昸戹昰慢扦㕤㘳〹㝣㈵昴〱愵㜸㙣㔲㌹㤴挰㡡戸挶捦㔰愱㈵㉣攰挵㐹昶㡤㠰㘴㍤搴㐰㡡摥晣㍦㌸昳㜰ㄴ</t>
    <phoneticPr fontId="149" type="noConversion"/>
  </si>
  <si>
    <t>Decisioneering:7.0.0.0</t>
    <phoneticPr fontId="149" type="noConversion"/>
  </si>
  <si>
    <t>CB_Block_7.0.0.0:1</t>
    <phoneticPr fontId="149" type="noConversion"/>
  </si>
  <si>
    <t>㜸〱敤㝤㜷㥣ㄴ㐵摡晦搶㠶㘱㝢〸㍢〲㝡㘲挰㐵〱㐹㈲换敥挲㘲㈲㈷㈵㈸㘰攲㑥㤷搹摤ㄹ㔸搸〰ㅢ〸㥥ち㉡㈸㈲〷㈸〶㔰㄰ㄵ㄰〵〳㘶㐰㔴㄰㤴㌳〷昴挴昳っ愷㠰㘲捥愲慦捡敦晢㝤扡㙡愶扢愷㘷㐱㕦昷昳昳㡦户㤹㝤愸㝡㜲㍦㑦㔵㜵㜵㜷㜵㜷㡡㑡㐹㐹搹㠷㡤晦㜳㑢㘷攱㠸㤱搳慡㙢㈲攵㥤晢㔶㤶㤵㐵㡡㙢㑡㉢㉢慡㍢昷慥慡ち㑦ㅢ㔲㕡㕤㤳〶㠶㐰㘱㈹攸搵ㄹ㠵搵愵ㄷ㐴㌲ぢ㈷㐷慡慡挱㤴㤱㤲㤲㤹㘹愵㠲摥㐲晦㠵㑣挵愲㤴㤵㑥〰慥ㄴ㉢㐰搰㠰㈰㤳挰㈲〸ㄲ㌴㈴㘸㐴搰㤸愰〹㐱ㄶ㐱㠸攰㈰㠲愶〴捤〸㥡ㄳㅣ㑣㜰〸挱㕦〸づ㈵愰㝤敢㌰㠲挳〱ㅡㅤ〱㌰慡㙦㥦攱㐵攳戱㌷㈳㙢㉡慢㈲㥤戲捦戲㝤㍥㌹㈷愷㜳㑥攷扣㥣㉥㕤㍡㜷改㤴摤户戶慣愶戶㉡㜲㜲㐵愴戶愶㉡㕣搶㈹晢昴摡愲戲搲攲搳㈲搳㐶㔵㑥㠸㔴㥣ㅣ㈹敡㤲㕢ㄴ捥㉢挸挹换捦㡦昶攸㔱搰攸㐸㘸ㅥ搶户捦改㔵㤱㘸昵ㅦ愵戳㈵㜵づ敦摢愷昳戰㐸捤ㅦ愵昳㈸攸㠴捡㝥㤵攵攱搲㡡㍦㐸㘹〶㜳㥡摢㉦㔲㕣捡攴㐷㈲㔵愵ㄵ㘳㍢挳㙤㔷愰㔱敢摥㜹〰㈲㕥ㅣ慥慥改ㅢ㈹㉢ㅢㄱ㠹㌲敦㡤捡ㄹ戳㐸㔵愴愲㌸㔲摤愴扣晦搴攲㐸㤹㈶㔷㘷㤶㥦ㄵ慥ㅡㄶ㉥㡦愴戳㤰㔵㙥攷㙤㜰㐹愴愲愶戴㘶㕡攳昲㌳慢㈳㈳挲ㄵ㘳㈳㘴挹㈸ㅦ㔸㕢㕡㤲㥥慥搲搳㔳搲㡥昵㜳㐶㜲搳㜹㐰㔵㜱摦㜱攱慡ㅡ愹㌱㙢㌹㝥扣㡥ㄶ㈲㡥扢摣㘲㉢捡昶㐸㌱㑤㈳㑢换㑦㡢㔴㔵㐴捡㘸㠴挹敢攸㘱㤲㤸搸愱㡦〵挷散つㄳ愳ㅡ敡晥挶㕤愱ㄵ㉢㥢愰ㄵ㐰攰㘸㠰挳㍦㝡攲敥㥤㡦㉥摦戹敥捡㕤晦戸㙥攷㘳晦昸㘸搵捣摤㜷摣扡敢㤱㤵扢㤷㉣戳㡥㈱㙢㙢〰㤵晥ㄶ晡戱㔳ㄵ晢㔲㙡㘱㌸戵戰㈸戵戰㌸戵戰㈴戵㌰㤲㕡ㄸ㑤㉤ㅣ㥢㕡㌸㉥戵戰㌴戵㜰㝣㙡攱〴昰㤸㉤戳㐱㠳㔴扤ㅤ摥㜲搱㉦ぢ㕦㥢搴晢㠱敦㥥㕤㝦昷敢愳㤷㈸㜶㕤改挳㙤㔱戰㡥〵〸戴〳昸换㥥㑢㙥昸昰扡挵ㅦ㙥摣戰㘷昱㈳ㅦ捥扢愲摤敥挵ㅢ㜶捦㕡搵摥㙡㑦戶づ〰㑡扤づ户攸㕡搵慢戵愳㑡慥昸摢搰挵晤㕦ㅡ㜱昲戸㥦㤷㉡㡥〴愲戳ㄳ㤹㡦〳〸㜴〶㘸ㅡ摢摤て慦㕤戶㜳挳㉡愸戵㡥㈷㐷ㄷ〰愵㕥搲敡㥡慤㔸戳㝤改慡㔳㝢摤㍦昳敢晥㠱攱㉢㥦㔷ㅣ㔳㐴㕤㔷㌲攷〲〴昲〰㕡ㅢ㜵㌳㍣扥㝥戱㜱戶敤敤ㄷㅢ慦戴昲㈹搳つ㐰愹㘷戴㠱㤱昹户ㅤ㔷戸㘴㔵慦㌵㤷扣昴昶㡦㤷㘶ㅥ慦搸㙥挵㐰〱㤹㝢〰〴㑥〰㘸㤹愸㜷捦搲㥢攳慡㑦㈴昷㐹〰㑡㙤搱慡户㡦㉥㉥晦扡愶㐵摦ㄹ敦晣㌴㘳捡搲㜵㘵㡡愳愰愸㍥㠵捣㍤〱〲扤〰搲㑦敥㥦摢摤敡㑤㕣ㅦ〰愵ㅥ搳ち敥㍡㝣攳挲愲㘷㠷昶㥤摤㜱换戰搴㈵㡢㘶㘴㜰〴捤昷㙢㜷摥㈶摤扢扡扡戶㝣㈲挷㜴摤摤㘴〰㉥敦㔷㕤㜳㝡戸慡扣晡㡦敤㤷攸㤵晢敢㤸扤慢换敢扦㘳挲挸ㅦ搲㌱〳晤㄰收㈳㠶㔵㔶㤵攳攰㌰㌴ㄲ慥㌸ㄹ㠷㡤㥣㑥㈳㙢㑡晡㐵㈶愳摣戵慢搵㥦挹ㅡ〰㄰ㄸ〸㤰㠵㕥扡昳戱㈵㝢慥㤸扦敢㤲昹扢ㅥ戹挷ㅡ㐴昲㘰〰愵ㅥ搶戹摣戶敢搰晢㠶㐷㈷て㕡㜸㙤捥㘱ぢ敦ㅦ㔰愰㜸㈰㤴挶㜰ㅡ㤹㠷〰〴㠶〲愴㥦㍣㄰㡤㘱ㄸ㜱挳〱㤴㕡慢ㄵ慣㤸㍤愸晤愸攱㉦昴㕡㔳㤹戲㙡㝣㜰㜳て挵㡥㉦ち捥㈰昳〸㠰挰㐸㠰〴㘷㐶㤱㝣㈶㠰㔲慢戵慥㔶㥦㝥㌲㘸昶㘷扦っ㔸㜵捡愰㔳㉦㍡敢㠴㝦㈸ㅥ㡢㐵搷搹㘴㍥〷㈰㜰㉥挰戱愶㔷㕤戹㥦搶㍦㥡㘲㝦〵㔰㙡㠵戶搱慦挹愲挲㔵搹㤹㠳慥㝥㘰㕦㥦づ㙡㘳㠶㤲㐳㍤㌵㥦〷搰搲ㅤ摥㥣晣㜸㜸扢攴ㄵ昴戰捥愷挲㐲㜲㡦㘱㈹㍥㐶㠴㔹㉤〲㔰㙡愹戶搴戶搹昴ㅦㅥ㔹戹戵搷㔵攳㘶搵昶晤昶晣㔴挵昹㠴散㑤〹㤹㈳〰㠱㈸㑢㜱㉤㘳㔹ㅤ〷愰搴つ㕡㑢㠹㔵ㄹ㜸昲愴摥愷㕥㥦昱改㔷搷㡦扢㙣㤶攲㠴㐴戴㡣㈷㌳㠷搰㐰ㄹ㠰ㄹ㘹㌶捣㑤㡣㐹㝣㌸㈸愷㑣〵㠰㔲㔷㙢〳㤳㜶摥㍦晡昸㌳㔷づ戸昲敦捤扥扥扡昶愲挵㡡㤳ㅤ㌱㌰㤱捣㤳〰〲㔵〰㘶㘴摣㌰㌷敥㙦㌵㌹㙡〰㤴扡㑡慢㙢摦㙢昱㕦㡦㕦㜶昹㠰㙢㙦扢㝥昵㤵戳㍥晤㔸㜱摡㈴敡㈶㤳㜹ち㐰㘰㉡挰愱戱ㅣ㝡㕢改㌴昲㕤〰愰搴㉣慤戴㑢收改搷㕤㌶户㘵晦昵㔹慦㐴捦扣㘶晡㈵㑡愶㘱㔴㜵㈱㐰戶㍢㘹㕤扡收㜶㜳愴㉤㈷㈷挷扡㠸㉡㉦㈶晦㜴㠰㠳ㄳ㡦㘴㈷㜴㍤挱㥡㐱愶㑢〰㤴扡㔸摢扤改晣㔷ㅢ㝣㤰摥戶捦扡㔷搷㌵㜸㘵挵昷㤹㑡㘶㝥㘰〹㕣〶㤰㘰㌷㍦搷㘹户㝢㜷㙢㈶㔵捥㈲晦攵〰㡤㘲㠱愳戹㉢㐸㥢つ愰搴ㄴ㙤㙥攷㕦敦㘸搷改㤷㝢㠶㕦昵挶攸攳㐳戹㤳晥慥㌸挷㤴搸捤㈱昳㔵〰㠱戹〰愶晤晢攵摡㌵晡晦㠳㘲昳〰㤴㥡愴㙤慣㙡扦晤昵㜷㥢㤶て㝡㘰摤㡢㍦攷㝤搷㘱㥣攲ㄴ㔶㙣㉣㈰昳搵〰㠱㙢〰捣㜱㝦挳摣挴㘸㔹ぢ挹㝡㉤㠰㔲ㄳ戴摥㌷㝥㉤っ㥦戱昵戹㕥㜷㍣㜹㙥捦〶㌷㌴㕦愶㌸㉢ㄶ扤搷㤳昹〶㠰挰㈲〰搳㑥搷昹昴摤㜸㍢㕤㑣㤹ㅢ〱㤴㡡㘸〳㑦つㅡ昸晣扣㕦敦ㅦ戰㜲昹搵搳㌳挷㥣昱扥攲㡣㕢っ㉣㈱昳㔲㠰挰捤〰㑤㝤晣㕤㐶㡥㕢〰㤴㉡搴敡昶扤㤳昶挵㠳ぢ㕦ㅡ㝥㐵挳㡣つ㌷户昹晥㕦敡㔰昲攰㉦㜰ㅢ挰㤱㥥㈶攵ㅣ〷㜲扡㔹换挹扢㠲捣㉢〱晣㉣摥㑥㡥㔵〰㑡㥤愳㉤昶㕣昲昸㥤搷㡣㡤づ扤㙥摤㜸戵㘳晥㠴〶慡〵挸戲〳㜷㤲㜹㌵㐰㘰つ㠰挹敥㍡㥦㌹㠳㉢扢㜷㔱散㙥〰愵㐶㘸ㅢ㑦ㅣ㍡攵晤㥥搱〷㠷慥晤攸搹ㅦ敥昹昰戸㈹敡㌰㤰挵挶扤㘴㕥ぢ㄰戸て挰昴㍥㘴搷㜳㡣戸㥦㝣て〰㈸㌵㐴㉢㝤㜶昴㡥ㅦ㝥摥㍤愳捦晤ㄵ戳㝥㡣扥㝢㘲㐳挵昳ㅡ〹搵㐳㈸戴㜶㠶敡㌸ㅥ㠶ち㝡㌸挲搵㌵㌷㉦ㅦ㍤攱㘱㡡㍣〲㄰㔸〷搰搴㘳㤵晤㘱㍤㌹㌶〰㈸搵㕦ㅢ㙥昳挱散搳づ捡㥤㌶攴收愵㔳づ㜹㌱㘳晡挲㐶ㅢ㐱㍥㐳捦㔷晢㔵㠵愷㘰搲ㅦ㍦㥦攸摡ㄹ挷挳〳㌹㤱挲㜹㔴㌴㍦摡㍤㥡㤳㔳㤲摦㈵㥣ㅢ捥挸㠶摡〳㥤扥戳㑢㌶㡡㥥㕤㕡㔱㔲㌹㐵收昳㡤愲〳㑡换㙡㈲㔵㔲挹㡡攲㍦晢㥣㐴敡㡤愳晤愷攲㘴慥搸㥥晡㌷㡦昶㡤㔴搵攰㈴愸㘶㕡㝣摡㜱㐴㥦㜰㜵㈴㕥敤愸㜵昷愹慣慤㈸愹㍥摣㥦㌸戲㈶㕣ㄳ㌹捣㑢㡢㉢㐹㄰ㅢ㠹ㄳ愴㐸戵戸搴搲㉢㜶㔶戸慣㌶搲㝢㙡愹㑤㍥搲㐳挶愹㔲㘵㔱㜲敡㠰慡挸愴ㄸ㌵挱愳摥㌸㝦㥦㉣扡ㄳ昶搲㈶搹㝥㘵昷ㅤ㔷㔹ㅤ愹㄰昷㍡㤶㥦㕥㕡㍣㈱㔲㌵㌲挲戳晦㐸㠹散敡挱㈴改昳戵㡥挳㉢戰愳㌸〳㉢㌹摡㠹㘵愰㈳ㄵ㈵㤱ㄲ昸㍢ㄱ㔱㥥㌶㉡㕣㔴ㄶ㌹挴挵㘲摢〴愱㠵ぢ㍤愰戲戸戶扡㙦㘵㐵㑤㔵㘵㤹㥢搲扢㘴㜲ㄸ攷㠸㈵㐳㉢㑢㈲改戲愵搸㔰愵愴愵㈹㤵搲捥㙦搲㑢摤搵㍣ㅤ㜳㌴ㄲ㥥昴搵捤散㘸㐴㘴昶㍤㡤㡢㘹㐶挱搱挸挸摦扥㑥㑦㥣㡤㤰摣㕤敡攴昶㘹愴ㄴ㍡搴摤昱㍡㡦㐰㝥㤰㠷戲〸㝢㘵㙡敢攴㉡攳敤㜲㍦㥥㍡戲挲㡢㍤攴慥㈳㘸愲㌶搶昶敡㤷㌹㌵戵㤹摥晢晥㤳㜱㈵㘰㔰戸愲愴㉣㔲㔵攷愵㉡㐵㡦慣挷〸ㅥ㈷㜸㠲㘰ㄳ挱㘶㠰㡣㔳㌰挶㈵㡤㘸㍡㌸搴㔴㌵㉤㘳㑡㘹㐹捤戸挰戸㐸改搸㜱㥣㘶攱ㄲ㔷㘶㈶挳㥤戰㔹㕢㠰戲戶ㄲ㍣〵㄰っ愶〴㥥㈶㔳㈰㘸㙤攳㝦晦〴㘸戴攷戶㤹扢ㅦ扡敡挳搵㌷散㥡扦㍣㤸㤲搱ち戸摦㝥㈵㈲ㄵ㔲㤶㕣昸挰㤵愹敡㡣㜲㕣㕦愹㑥㑢昳ぢ挵愰㜰昵戸ㅡ昶挲扡㠹搴昷っ挱戳〰㡤㥥〳ㄸ㌶㈸㔲㠶㍥晣㐷㕤搴捡㌸〶㍡昷㝢昱㠴㔳捡㐳捡㐷㑥慢㈸ㅥ㔷㔵㔹㠱㑢㡢晤挲㌵攱摥挵戸㐲㔴慤挲㠱昲㈱㤵㝤㙢㙢〲攵㠳㑡昱㕦愳昲ㄱ㤱㠹㤱㜰㑤㕦㡣搱㌵㡤换㠷攰敡㤲っ愲㠳㑢愶㘶㤴摢ㄷ㠶晡㐵慡㡢㉤㕥㐱ㅡ㡣㌱㘹㙡〰㈵っ戲㡤捡㌹捡㐴愶搶㔰㜵㠳㜲㥣昳愲㉤㔹㘰敡㈸㔲㜶㠹㤲㡤〵㘷愴㠳扡〶つ㈱㈹㍡戴㌴ㄴ㠴慤㈹㠵捤〶㠷㑦ㅣ昱搳㌵昴㜶㥦㌳㙢㑡换慡㍢敢昰㜶敥㔷㠹㉢㡣ㄱ戹戸捡戰〷〲㘸㕤㠱㍡㤳攵敤攵扣〴㌵扣戸挸㔶ぢ㔷〶㔶㔵搶㑥㙣〹㕤㝦㤴ㅥ敡㑡戱㥥〷㔸昶搵敡ㄳ摢㉣扤㜷㥦晥㝦㍡晡㡦㙣搶搱攴㘰㘳㘷ㄵ晦挹㘶扤㠴晦㠲㜵搱㌲㕡㠳挳㜷㤸㑤㜲戵㉣〳晣㡤捡戱户愳慡㈲㜲昹㉦㔳㉡搳㈶㐶ㅡ㤷㥦㕤㔹㌵愱愸戲㜲〲㤳摦㐴㙡搵攳㈲㤱ㅡ㕥㔳㙢愸㉦㈱戲慣㤴㑡㑢㜳㕤㈵㜳㕣㝣㍢ち晡〳摢〱戲㜶㕦㌹㘳昷㤲㉢敤㌹搲㠷㙢㥦〸扣〶㘴ㅡづ㈸㠱搷㔱㈸摡㜵搳㘳扢ㅦ㔸扢敢㥥㉢㜷摦㜶晢敥换ㅥ搸戵㙣挳慥㈵㙢㜷慤㝦㘰搷晣戵ㅦ㍤㜶敦捥㐷ㅦ㍥㉢愷㜳㤷挲㍤户慥晦昰愶㝢㜶㙤戸ㅤ愷晦ㅦ摤㝡挷㜱㌸つ㉡㘸户攷㡡㝦散扥㝥慤㍤っ攸挱攰搱㠵扢㙦㕥戲㝢昶敡㕤㌷㍤扥㙢搶ㅤ敤㍢㑦㉤慢㉥㔷ㅤ㄰㐹㕥㌵㝢㜹挱㉤㍤摡㌷扣昴戴㍢晡㐴㕥㝤昶挵㤷捦㔲敤㌵㈱攱ㄲ㕤㕢㜸㤶㡤㍦㙢〷挱㥢〴晦㈶㜸㡢攰㍦〰敡ㄸ㠸㜲搰攳慣㤷㝦㕢㌱㤰㝣㠰戶㥡㘲扤㐳昰㉥挱㝢〰ㄸ扡㈴㥢ㄸ戹摥㈷㡥㈳㔷㌰㐵ㅤ㡢晦㌸㘰㔹㍢〹㜶〱愸昶〰散摡㈹搶㙥㠰愴敤愳ㅤ㌹ㄲ摡挷ㅥ㘰㠳㔶ㅤ㌴搵〱ㅣ㙣㈳ㄶ㜳㘲㌱〷ㄶ攳慦㐲㍡〶〹挱挹搲㠴㠴㙢㡤㥤㈰㤶㑤昹慦〹扥㈱昸㤶攰㍢㠲敦〱㤴愵㠳㠳戲㝢戳昶愲㙥晤㐸昰ㄳ㠰㈳㌸㍦ㄳ愷㠳㜳ㅣ捡ㄲ㥣㕦㠹㘴㈷㔰挷〳搸挱㐹㐱㤰㤳〶愷㌳〵ㄲ㠲㤳〶㤱愰㔵〷㑤㜵㠱㥣㕦㜰扥晦㌵㐹换昹㑥ㄳㄲ慥㥣㜶㠵愶㙣㝡搱〸㐶慤挶〴㑤〸戲〸㐲〰敡ぢ㠸戲攵㠰挹扤㔹㑤挹搳㡣愰㌹㠰㈳㌸㠷㄰愷㠳㤳ぢ愱㔶昸戳づ㈵戲〵㠰捡㐷搵づ捥㘱愸㈶つ㑥ㅥ愵ㄲ㠲㜳㈴㐴㠲㔶ㅤ㌴搵つ㜲㝥挱昹㑦戲攰扣愵〹〹㔷㝤ぢ愰㈹㥢㕥戴㠵㔱敢㔸㠲㜶〴敤〹㍡〰愸搷㜵㜰㉥㐲攵㍤㜰挶扢㔵㈷昲ㅣ㐷搰ㄹ挰ㄱ㥣㉥挴改攰昴㠰㐸㉢ㅡ攸㑡㘴㉥㠰攲㈵㘳㍢㌸㜹愸㈶つ捥〹㤴㑡〸㑥㜷㠸〴慤㍡㘸敡㈴挸昹〵攷挹㘴挱搹慣〹〹搷慤㑦㠱愶㙣㝡搱ぢ㐶慤摥〴㝤〸晡ㄲ昴〳㔰㡦敡攰㠰挹扤㔹〳挸㌳㤰㘰㄰㠰㈳㌸愷ㄲ愷㠳搳ㄳ㐲慤昰㘷つ㈱㜲㈸㠰敡㡤慡ㅤ㥣㘱愸㈶つ㑥㉦㑡㈵〴攷っ㠸〴慤㍡㘸慡て攴晣㠲㜳㐷戲攰慣搲㠴㠴㙢昲晤愱愹㡥㜳㕡搷㤵敦㄰㜸㕤攷戴〹㘷㙢昶愹捣晦㥤㤳晥改捥㐹摤攷愳ㅤ昶㜳ㄲ收㌹㈳㑤㝡晥挱㔳㡣晦㍢愳昳㉥㍥戰捦攸㐶㜳ㄸ㔸㤹㜴㘰昹ㅢ挸搶㜹〴攷戳户挷㈷㌳㘳散慡ㅡ㠰搸戶挲㥦ㄵ㈶㔳ㄱ㐰挶㈰㔴敢㍥㍦㐱㜷捤〲㔳㍡㙦㤵㌵㉥敦ㄷ㠹㠶戱㔸㐰捥㈹㔴昸晦攷㈹㐷㍡搶㙣㘰て捣昹㐶摤㍢〱摦㌹㥤て㜸慦㔵戸敦㘳攳敥㝡挹挰㐸挵㈸捣慢慢挹晥㐷㥤㐹晣㔱㝡攸㤳㔵㡣㥤㌶㕢挶ㄲ㌴㠶〳摦㈷㑡㌶㤸捣搳挱挲挲㤴㑣㙡㈳挶ㅡ㐸㤰㜰挴ㄸぢ㕡戰㉥㥡ㅡっ戹搸ㄱ㈳㔰〶晥㌴㌴ㄶ㝢愶㝡㑤戲愳挶搵㥡㤰㜰昷敦㌴㘸换愶㈷ㄳ愱挸㥡㐴㔰㐵㔰㑤㔰〳愰慥㑡摡昲㈷㤳㘷ち挱㔴〰㐷换扦㠰㌸㝤㐸ㅤ〲攵慤㘸攰㐲㈲㌹㘹㔱挳㔰戵て愹ㄷ愳㥡昴㤰㍡㤴㔲〹〱扡〴㈲㐱慢づ㥡ㅡづ戹㔸㠰ㅣ搳昸愹挹㠲㌳㐵ㄳㄲ敥㙣㥥〱㑤搹昴㘲づ㡣㕡㔷ㄱ捣㈵昸〷挱㍣〰㌵㐹〷㘷㉣捥㙤㜸㐹㈳㍥ㄹ㕢㐰㥥慢〹慥〱㜰〴攷㕡㔴〳搷〱㜸慥捥愸ㄱ㤰㙦㐵㙢搷㠳㘸摤〰愰㐶愱㙡㐷㙡ㄱ慡㐹㈳㌵㤲㔲〹㤱扡〹㈲㐱慢づ㥡㍡ㄳ㜲㝥㤱㍡㍦㔹愴捥搳㠴㠴晢戶㘷㐳㔳㌶扤㔸〱愳搶㑡㠲摢〹㔶ㄱ摣〱愰捥搶㤱〲㤳㝢戳㔶㤳㘷つ挱㕤〰㡥㐸摤㠳㙡攰㕥〰㙦愴捥㠱㠶㔶昸戳搶㠲㘸摤〷愰㐶愳㙡㐷敡㝥㔴㤳㐶敡㕣㑡㈵㐴敡㈱㠸〴慤㍡㘸㡡户㤴晤㈲搵㉦㔹愴晡㙡㐲挲摤攷昳愱㠹㔳㌵敢㜱扡摤㍢㘹㔴㌶㠱㙣㙤㈶㜸㤲摥挵て㉢㕢敤慡㉡㠴㤲㔶㔴昴ㄴ㤹㥥〶㔰㘱㔴㜹㘸戱戶愱㘶㌶㔵〰ㅢㅣ戱㠸戳挶㄰㈴〴攰㌹搰㠲㜵搱㔴ㄱ攴攲〱攰愸㘳㡦㌸㥤昵㝥㈶㥣ㅢㅦ愷〹〹㌷挵㑢愰㈹㥢㕥扣㈶㑡〸晥㐵昰〶挱づ〰㜵㉣㐴㑦挱改摦㝣㔴㜸敥扣ㄹ㥤敢扦㈸攳ち〳㜹摥㈲昸て㠰㈳㈸敦㄰挷㑥㠵ぢ〷ㄱ㜰戶㈲昷㝢㐴㔲㔰㡤㐵搵㙥ㅤ敦愳㥡戴㜵㐴㈹㤵㄰㥣㕤㄰〹㕡㜵搰搴㌸挸挵㠳昳ㅡ戵挸㠵㠳收挹㠲搳㑣ㄳㄲ敥昵㡦㠷㙣㌶攵㍦㠷㔱敢ぢ㠲㉦〹扥㈲昸ㅡ㐰㌵搶挱〱㤳㝢戳扥㈵捦㜷〴摦〳㌸㠲戳㤷㌸㍤ㅣ㑦㠰㔰㉢晣㔹㍦ㄱ昹㍦〰慡ㅣ㔵㍢㌸㍦愳㥡㌴㌸㘵㤴㑡〸づ㕢㔵搰慡㠳愶㉡㈰攷ㄷ㥣㥦㝥㐹㜲攱攰㐷㑤㐸㔸愷㌰ㄱ㥡戲改㐵㈶ㅡ㠴挵愵㥦㔶㤰愰㈱㐱㈳〰昵つ㐴搹㜲挰攴摥慣㈶攴挹㈲攰㉡㔱㐷㜰㥡ㄲ愷㠳㌳〹㐲慤昰㘷㌵㈷昲㘰〰㔵㡤慡ㅤ㥣㐳㔰㑤ㅡ㥣㉡㑡㈵〴愷〵㐴㠲㔶ㅤ㌴㔵〳㌹扦攰扣㤷㉣㌸敦㙡㐲挲慡㡢挹搰㤴㑤㉦㡥愶敦挷㄰戴㈶㘸㐳搰ㄶ㐰扤㤹㌴㌸敤挸搳㥥愰〳㠰㈳㌸㥤㠸搳挱㤹〲攵ㄲ㥣捥㐴ㅥて愰愶〱㘵〷愷ぢ慡㐹㠳㌳㤵㙥㈵〴㈷ㄷ㈲㐱慢づ㥡扡〰㜲㝥挱㜹㍡㔹㜰㥥搲㠴㠴搵㈳ㄷ㐱㤳っ扡㈷搱敤㉤㐹〳㜱ち挸㔶㑦㠲㕥昴㉥㍥攸昶戱慢敡㘲㈸㤲㈰昴㈵㔳㍦〰㌵〳愸㐱昸戳晡愳㘶㌶戵〱㌶㘲㠳敥㜴㤲ㄳ〲㌰㤸㍡慤㍡㘸敡ㄲ挸挵〳㄰ㅦ㜴搷㈶ぢ挰扤㥡㤰戰㡣㘵㈶㌴㐹〰㐶搰攵扢㤳〶㘰ㄴ挸搶㤹〴㘷搱扢㜸〰捥戱慢㙡ㄶㄴ㐹〰捥㈵搳㘸〰㜵〵㔰ㄲ㠰扦愲㘶㌶戵挲ㄹ㠰换㠱㑥っ㐰㈱㜵㕡㜵搰搴㙣挸昹〵攰挶㘴〱㔸慣〹〹ぢ㙢收㐰㔳㌶扤ㄸ㐷扦㑢〹挶ㄳ㑣㈰㈸〳㔰ぢ㤳〶愵㠲㍣㤵〴ㄳ〱ㅣ㐱愹㈲㑥㜷㡦慢愰㕣〲㔳㐳㘴㉤㠰晡〷㔰㜶昷㤸㡣㙡搲敥㌱㤷㙥㈵戴㡥㘹㄰〹㕡㜵搰搴㍣挸挵㠳ㄳ㍦敡捣㐸ㄶ㥣改㥡㤰戰㈲㘸〱㌴㘵搳㡢㑢改晢㘵〴㌳〹㘶ㄱ㕣づ愰愶㈵つ捥㙣昲㕣㐹㌰〷挰ㄱ㥣戹挴改攰㜰㤱㤱〴㘷ㅥ㤱昳〱搴㐲愰散攰㉣㐰㌵㘹㜰慥愱㕢〹挱㔹〸㤱愰㔵〷㑤㕤ぢ㌹扦攰㐴㤳〵㈷愲〹〹换㥡慥㠷愶㙣㝡戱㠴扥㉦㈵戸㤹㘰ㄹ挱㉤〰慡㌰㘹㜰㙥㈳捦㜲㠲ㄵ〰㡥攰摣㑥㥣づ捥つ㔰㉥挱戹㠳挸㍢〱搴㘲愰散攰慣㐶㌵㘹㜰ㄶ搱慤㠴攰摣つ㤱愰㔵〷㑤摤〸㌹扦攰っ㐹ㄶ㥣搳㌴㈱㘱㐹搶ㄲ㘸捡愶ㄷて搳昷㐷〸搶ㄱ慣㈷搸〰愰晡敢攰㜰㘷昹户ㄵ挸てㄴ㐵㌶㤲攷㌱㠲挷〱ㅣ挱搹㐴㥣㥥捣㉤〵愷〴攷㐹㈲户〰愸㘵㐰搹挱愱慥愴挱戹㤹㌶ㄲ㠲戳つ㈲㐱慢づ㥡扡〵㜲㝥挱改㥡㉣㌸㌹㥡㤰戰挰㙣㌹㌴挹愰晢㌲摤㍥㕥〷〲㐸昷㘶扤ち戲戵㥤攰㌵㝡ㄷㅦ㜴晦㘵㔷搵ち〸㐸㄰摥㈰搳づ〰㜵㍢㔰㠳昰㘷扤㠹㥡搹㔴㕢搸㠸ㅤ㜵㔶㤲㥣㄰㠰户愹搳慡㠳愶㔶㐱㉥ㅥ㠰昸㔱攷㠸㘴〱㌸㕣ㄳㄲ搶扢摤〹㑤搹昴㘲㌷晤晥㤰攰㈳㠲㍤〴ㅦ〳愸㠳㤳〶攵㔳昲㝣㐶昰㌹㠰㈳㈸㕦ㄲ愷扢捥㙡㈸㤷挰㝣㑤攴㌷〰敡㉥愰散搶昱㉤慡㐹㕢挷ㅡ扡㤵㄰㥣ㅦ㈰ㄲ戴敡愰愹扢㈱ㄷて㑥㝣搰㑤㑤ㄶㅣ愵〹〹ぢ昵敥㠵愶㙣㝡挱攵㝡㤶㈲㐸㈵㐸㈳㐸〷㔰晦昳㜳戲搹㙣㠰㍣つ〸㌲〱ㅣ挱〹ㄲ愷㠳戳ㄶ捡㈵㌸㡤㠸㙣っ愰敥〷敡ㄸ晣攱㡥ㅢ慡㐹㠳挳〵㠳㠹挱㌹〸㈲㐱慢づ㥡㝡〰㜲㝥挱昹〸㍢攲㝢㜷昹㐳㑤㐸㔸㜰昸㌰㌴㐹搷㌹㡣㙥敦㑡ㅡ㠸㈳㐰戶㡥㈴㘸㐹敦攲㕤㈷摢慥㉡慥㐰㤴㈰戴㈲搳搱〰㙡㍤㔰搲㜵㡥㐱捤㙣敡㍦戰ㄱ敢㍡敢㠰㑥っ挰戱搴㘹搵㐱㔳ㅢ㈰ㄷて㐰扣敢扣㥡㉣〰慦㘸㠲㜷攱㘳〶㤷ㄱ㜹搷㜲挸㤳㍤戱㈵㘱㡥㑢晢㑤挰ㅣ㠸㥥㔹㔱㕡㔳摤㌰摡扢戶愶㜲㐰㘹つ慥扤㌶㡡〲愰㈸㈲㠷挹敡㈹㠷㔰挷攸㔹愵㤱㈹扣敡㝡㔴㈲〹て㍤昵慤慤慥愹㤴㘵㉡㉤ㄳ改晤㉡㠷㔵搶昴㉢慤㥥㔸ㄶ㥥搶摡㠷㙣㔳捥ㅥㄷ愹挰㜲扥㉡慣敡摢ㅦ㔳攵挴㠹㤱ㄲㅦㅦ㐷㔶搶㔶ㄵ㐷〶昷晢㌳㉣〸㔴昶㝡㥢ㄴ㉣改㔰㉡㐵戵㐹㝥敦挵ㄱ昷㈳㤱㥢㔴㉣〳㔱扦㜳㍤ㄹ挷愸ㄴ㉢㠷㑤ㄵ㌶搱挴慤慥㙣㠶㔸捤昵㌸㔰㜵㌷ㄱ挷ㄲ挳㠶㘰づ㐶㤱㔶ㅢ搷㔸慦㘱ㅤ㕣㔱㕤㕡ㄲ〹敡摡搰搲㡡㈶扡㌸扣戶挶㐵〹㑦㙤愶㈹扤换捡㠶㔷㈰昵挵攱慡㤲㍦㐳㔶戰㘳搸散㤴愸〰晥晤扥㐰摢㙡㔲㔲扥㌴て愷㝥㌹ㅤ㥤㍤㔷挷晡〹㤰㝤㤷づ挵扡㈳ち㡥ㄵ㥡扣㜷搳㤸攱㡥愱㌳㔹攳㐳㍣㤲〵晢ㄹ㥥㈶挲ㄱ㐱〳挷戳㠶㘵㤱㘶敥慡摣敤戱愲扤㡢慡㉢换㙡㙢㈲㑤㘲㈵改攸㔶㜴㐴愴㉣捣搵戶㡤㘲愵搳㡢㙢戰ㅥ㌹愶㡦㉢㘹晦㍣ㄹ㐲㐴搲㜵㤶㤴攴㈹㔰㐷攳㜵敦〴晢搰敦捣慡㑡㐹㠹捡昶㜹㑦㜵攳㘲㙥㜷昶㑣㌱㠵㈰户㤴㡣㑤㔰敦扤㥤攳ㅥ㙢㥤换㘹搹㤳㥡㤹㔵摥昶〸㈷㠳㔷㈳㠳攳㑡搶挶㔱ㄹ昷戰㕣㥤捦扤㘵戱敢㤴攱ㄹ攰㥡搲攲㜰㔹搹戴㈶搱挱ㄵ挵㘵戵㈵㤱㈱攱愲㐸㤹ㄹ戳昹㥣搷㥦㈳㕦改㠸㥡敥㔱㜵挴㐵〷㘵㌰㥥捤㌶㡢㜷㝦昷㌰㤷㘲攵愱愷挹㈱ㄷ㍡㠲㔶㌷摤敦㌶挳㤱摦扣㜶㌹〸愱愶昱㤵昷昲昴㉥㠶戶〴ㄴ挷㌴㉥攵㡣㉤㝦㤶ㅥ攷㘰ㅢ㔲㌹愴ㄲ㑢搳㑢ㅣ愸㐱愵㌶敡㑦搳慦愴㑢〵〲㠱摦㝢㠰㐱慣戰㝤戹㑦晦捦换㔱搸扥散挹㘳っ㍢挷ㄶ搴扣㡢㐰ㅤ㥤㐳㡥晤㌲〸㜲㑤㐹ㄶ㐷㌰㝢攲㌰慡戴愶㉣搲㌰㉡㜴㈹㘷戲㑢㌰㥡つ愲愳挶㘱㐱㘵扦挶搱㠱㔵愵㈵㘵愵ㄵㄱ㑥㐲昰愸〴㥦㤸ㅥㄲㄹ㡢㐵晤愷㔷㔶㤷昲愱搱挶搱㔱㔵攱㡡敡㠹㕣㌷㕢㍣慤愹慢㈶挹捡㠸昶㈹慤㐰〷戲㙤戲㥣ㄵㅤ㌹慥㜲ち摥㈵㔰㕢㕥㌱㌰㍣戱晡㑦㤱㈸昶㈷㝢戳㐷挰㔴㤵㥡慡㌲㔳昱㜸搹敦㕡㘴㡥扢ㅣ㤸ち愴㜴㠵捡㔴〲㥤慡慤㈸搵搱㕦㤹㈵晤㐸〵晢㉢㝤㜲㍤㝦敢扢愴㍢昶㈲〶㡥挱㔶㜷㜴换㐶〵〰愷づ㍣㜳㜰晣㐱㥣晦搵㕢つ㌲㥥㠲收㍡づ〵搲㉣㘲慢晥て〶㜳ㄳ扢愹㄰挷㤶㘳㐹挶㔹昳㌶扦㘰㔴㜸搸ㄲ㜱昴㈴㍢㡢〳戰㈴扢ㄱ㍡㍥㠶㕥㉣㘵挷㤸摢挴慥㜰㍡㠷㈷㙤慢㌵慤㙦㘵㜹㜹㤸㑤㡢捤㜲㈴挶敤㐸愶捣慤㌱㤲㔸㔱〰㘹㝦ㅡㄵ㥥ち㔴㜸慡愰㜰㌸收㤳㍣㔲愶慥捡戱攱慡搲㥡㜱攵愵挵㤹慣昰㘹㥢㍦㐵㥢㐴ㄳ㑡㐷㌰捤㈶つㄳㄳ㔵敦㡡づ㝢愵㌷搲摤ㄹ攷づっㅤ搳㡦㤶㥢㉡挷㜰昵㍢ㅦ㤳㐰昳㤵挱摥㍡〱摡㌲㜰搶㥤㠲㘱摦㜶挵㌱〱〳㐶〶㈱戵㡤っ昸戳㑥〴㍢扤㤶㍦摥㜰慦㜳昱㝡〳㌰〴㠷㔴㠶㑢〶攰㠱慣捡慡〶晡㉤ㅣ㤹㐸㉤㠷㤴慡㄰ㅦ㔸攸㡢㐷㝤昰〸搱㘴捣㠳慢㌲㠹ㄸ㠹㐷〱搲昹愸㐳挰捥㈱て㠵㈹ㄹㄹつ㌳晤㙣つ㌶扡㕡敢㥥散㝣㡢挹攰〴晤㥦㥥㔱㠰㤱㤵扢㠵ㅤ挱㜳晡㠰搶挹〰敡㔹㔴戹㍦ㅥ㠶㔳挸搰ㄳ㈰攳㜹㄰扤扤㈴改攲㝥〸愴㘴㤴昳愱㠳捣㜲敥づ愶ㅢ〱㍣㡡㠰㠷ㄷ㄰㤲㐰挳捣攷㐰户㝡㠱敢㠵攷㥦㍦ㄹ攵ㄴ昵ㄲ㠰戱摦〱攵㘰㤰挱戳㝡搳㝥ㅦ〰戵〳搵挷㠸戲㑦㐸晡搱㠴㍥㈱改㡦㌲づㄵ敡㑤愰㜸㔲㘲㌶㐷㈶㌱㤵ㅥ愰戹晥つ昲ㄳ㘴㐱㐲昷㌷㌵㔳㕣㑤扥㠹捣搶㐰㠸挷攷〷㠳戵戲晦㠰戴㤹㜴搹㤲ㅥ挵搴㍢愰㙦㈱㡦㉣〰ㄷ摢㥥搱㔳扤ぢ㉡㐷㔰敢㌴攸㔶敦愱挴㠱㈹搶㔰㠷〲扢晦㠶晡扥㐸㐰挹㌰戲愳挲㍦戵ㄳ挰〴ㄷ㐵㤳晤攱攰戱㑥愷戵㕤晥っ㘷㤰㘱〴ㄹ㜶㠳㠱㉤挰ㅡ㠹㕡㉣㘹㝢ㅣ㘲挷愱慣㤳㌶㡡㘲㘷㔲散㙢㈰ㅤ㐹㍢ㅢ㌸㤳戴㜳㔰㘶搲㜸㠳㍤㜹搲捥搵㕣摦㠲敢㠰㤳昶ㅤ㤸㌷攱て昷㠷㈰ㅥ㑦摡摦戴戲敦㐱㍡㤰愴敤〵摦ㄶ敡昱㍤摣愹ㅦ㐱㤱㠴㥤〷扤敡㈷搴㕣〹㉢〴㜶晦〹晢ㄹ㘲㌲戲㡣〱扢㡣㉡㐴晣ち攰㤳戰㌰㜸慣㈲㕡摢攷捦㔰㑣㠶ㄲ㌲㔰愹㈴㉣㠲㕡㉣㘱㘹挰ㅡ扤㡥㕥ㄶ愵搸㔸㡡㌵〲㠳㈳㘱愵挰㤹㠴㡤㐷㤹〹攳㠲昹攴〹㥢愰戹㥡㠰敢㠰ㄳ挶㤵昷㥢㘰〹㜷挲㈰ㅥ㑦㔸㠵㔶ㄶ〲㝤㌳改戲㈵敦㘵㑤挱户㠵㍣晥〹攳扡㝤㐹㔸㈵昴慡收愸戹ㄲ㌶〹搸晤㈷散㄰㠸攱㠷㘵㙡㘰㡦㈵散㔰愰㑣㘰挵〱㝢㝣慤〶㡦挵㜷㐸㈹㍥〵攰挳㔰㑢㠶挹㘴㌸っっ㤲戰㈹愸挵ㄲ挶愵晦㐶慣㈳㜷捣ㅥㄶ愷㔲㙣ㅡ挵摡㠲挱㤱戰扦〳㘷ㄲ㜶㈱捡㑣搸戱㘰㐹㥥戰㡢㌴ㄷ㔷昹ㅦ㜰挲昸㌴挰㈶敥愷㜵㌱挴攳〹㥢愱㤵昱㐱㠱捤愴换㤶㍣㘱㥤挰户㠵㍣戲㠰㥦㥥㝢㈷㤵㡡捦ㄳ㐸搲㉥㠵㙥搵ㄹ㌵㔷搲㘶〲扢晦愴㜵㠱ㄸ㝥戸愳㐸㜶ㄴ昸愷扡〲㘵㠲㡢㍡㠲〵㉡㙥㌸〲㕡㔷〰㈸㍥㥤攰挳㌰㥢っ㔷㤲㈱てっ㤲戴㌹愸挵㤲挶㐷ㄲ㡣㤸㘳㔸扣㡡㘲㜳㈹搶ぢっ㡥愴捤〳捥㈴㙤㍥捡㑣㕡㙦戰㈴㑦摡〲捤搵〷㕣〷㥣戴扥㘰摥〴㑢㔸ㄶ〸昱㜸搲ㄶ㙡㘵㝣㠰㘱㌳改戲㈵㑦摡〰昰㙤㈱㡦㝦㉦ㅢ〸戲㈴散㕡攸㔵㝣搸挱㤵戰敢㠱摤㝦挲昸㔰〴㝥㔸㠶〸昶㔸㉦ㅢ〲㤴〹㉣愹㍡㘱㡢挰㘳㉤愶㌵㍥㌱攱挳㜰㈳ㄹ㙥㈲挳㌰㌰㐸挲㤶愰ㄶ㑢搸ㄹづ戱昶愲㔷㈶ㅦ㑢㈹㜶㌳㐰挶㘸㌰晣㠶愵敥扣㐴㘳挵㉥㙦换㔵戶昸搵散挶㔱攷挵敢㘶㔱㝤ㄵ摢㜱慤摡㠳㤳慢㍢㌸挹昸ㄳ㕤㠹挶晥㈱㤸㘶捡晥扢㑦晤㌹攷收〴ㅢ敤㥤慢搸户㔰㙢㘰ㄹ〲ㅥ摡㝤昷昲摤㌳㉥㘹㌷慣㝤昶慥搹㤷敦㕡㜷ㄹ㈹㌲㌴愴挷捦㌷ㄵㄷ扤㑢㑢扢〵㈲㡡慢摦敤㤶愶愴㙤㕢户〱扢晦㤶㌶〶㘲昸攱㌶㌹㤵愰㈰㝦㘱㐰搳㤰㜸㜶愰㕢摡ち昰㔸㉢挹㔸攴捦㜰㍢ㄹ㔶〱㘴㜰挱戶昷㕣挶扤敥ㅣㄷ改㉤愸㑥㤷㜷扦昱㈱摣㑣㍣捦㉡㑦敦㘶挸挴扦愱攳愹摢㠰晤挰㙤㈶㘴㔰㉡慦づ㡣挴㔹㘱愴㈴㘸㌷㉢㑥戴㜹晡㤲㥡㥡㡥㔳愳㠰昷㈹㥣〴戳㔴㌱㌲㈲㙢攳㔵㑢戸㄰戸〳ㅥ晦㠵㌷㙥愰扦搰昳慡っ〹㈶搶戴㜱捡㈱ㅢ㙥〱慣〶㝦㑡㔰㡤㜵〴㠱㉢㜰昵搱㘹つ㠳㜰ㄷ㠰㥡〸〶挷㐰㜷て挵昴愴晤㕥㤴㤹昸㐹㘰㐹㍥搰慤搵㕣㔵攰㍡攰㠱㡥㙢挷㌷挱ㄲ㤶收㐲㍣㍥搰㍤愰㤵昱搲挳㘶搲㘵㑢㍥搰㑤〶摦ㄶ昲昸て㜴㕣㜹㉥捤敦㐱攸挵挳昳愶昹搹ㄶ慤㠷㠱摤㝦昳扢〰㘲昸㘱敤〲搸㘳〳ㅤ搷慡㥢收㐷慡㙥㝥敢挰㘳慤愷㌵慥㘳昷㘱搸㐰㠶㐷挹挰㤵敤㌲搰㙤㐴㉤㌶搰㕤攲㄰㙢㉦㝡㘵愰㝢㡣㘲㡦㔳㡣ぢ捤ㅤ〹摢〴㥣㐹搸㘶㤴㤹㌰㉥㐳㑦㥥戰㈷㌵搷㕣㜰ㅤ㜰挲戸㥥㝤ㄳ㉣㘱㠱〵挴攳〹㝢㑡㉢㥢〷晡㘶搲㘵㑢㥥戰〵攰摢㐲ㅥ㔹㜵㑥捦ㄳ愶ㄳ㔷〳㈷㐹摢〶摤敡ㅡ搴㕣㐷愷㘷㠰摤㝦搲慥㠵ㄸ㝥㜸㠱〰㤵愰㈰㝦搷〳㥡㥣搰〹㥤戴攷挰㘳㍤㑦㐶㉥愹昷㘱㜸㠱っ㉦㤲㘱ㄱㄸ㈴㘹㉦愱ㄶ㑢ㅡ搷搱ㅢ戱捥愲㔷㤲昶㌲挵㕥愱ㄸ搷扣㍢㤲戶ㅤ㌸㜸㈴昷敡㕥㐳㤹㐹攳㡡昸攴㐹㝢㕤㜳摤づ慥〳㑥摡㉡㌰㙦㠲㈵㉣㥦㠶㜸㍣㘹㍢戴㌲慥扡摦㑣扡㙣挹㤳挶攵昷㕢挸攳摦换戸㌰㕦ㄲ昶㈶昴慡扢㔰㜳㈵散㉤㘰昷㥦戰㝢㈰㠶ㅦ㤶㙤㠳㍤搶换搶〲㘵〲㉢づ搸昳扦户挱㘳扤㐳㙢昷昹㌳扣㑢㠶昷挸㜰㍦ㄸ㈴㘱晦㐵㉤㤶㌰㉥攷㌷㝡㍢㜰挷散㐹晢晢ㄴ晢㠰㘲㕣㝡捦㈹㠵㕣㜴搲〷挰㑤愸㙦愱ㄷ㠱㥤㘰㌹戰〳攰㘶挸㐸㙣㜶㔱敢㤳愸戹づ㠰ㅦ〲扢晦搸㜰㍤㍦㝥㔸ㅡ㐳㈵㜴㡡㝦㕣搴㙦昶㠱〸摤㤸昷㠰挷晡㤸㡣㑦晢㌳㝣㐲㠶㑦挹戰つっ㍣〸〶㍥㐳敤㈰㜳㜰㠹扤㤱捣敦戰昲〵㌸㜱㔸攱搳〰挶㜶㉦戱㉤つ晥㑢慡晥㡡慡㕦〳㠳愳挱㝦㐳㌱摤攰扦㐵㤹つ晥㜵戰㈴㙦昰摦㘹慥㝦㠱敢㠰ㅢ㍣ㅦ㄰搸〴㑢㔸摦づ昱㜸㠳摦慢㤵敤〰㝤㌳改戲㈵㙦昰晦〶摦ㄶ昲挸㥡㝥㝡㥥㌰㑡昱ㄱ〳㐹散㑦搰慤昸慣㠱慢搱晦っ散晥ㄳ换㘷ㄲ昰㑢戱㝥愱ㄲㄴ攴敦㍤㐰ㄳ㕣㍡愱ㄳ晢㉢㜸慣㝤㘴晣慦㍦〳扢㡤挵㉢戶㡡㡦㌰㐸愳挷㙣㈳摥攸昹㤴㠲搱敢ㄸ愵搲㈸㠶户搵愶愸捦挱攰㐸㕡〰㌸㜸㈴愳㔴〳㤴㤹㌴㍥㙦㤰㍣㘹㤹㥡敢㑢㜰ㅤ㜰搲扥〲昳㈶敥愷挵昷㌱挷㤳搶㔰㉢晢ㅡ昴捤愴换㤶㍣㘹摦㠲㙦ぢ㜹晣㐷㈹㍥昶戰ㄵ㔴慢ㄱ昴慡敦㔱㜳㈵慣〹戰晢㑦搸㕥㠸攱㠷攷〴挰㡥㥦晣愹㥦㠰㌲㠱〵捥㈴㉣〴〶敢㈰〰挵㠷㈸㝣ㄸ㥡㤲愱ㄹㄹ昸㔸㠵㈴慣㌹㙡戱㔱㡡敢っ㡣㔸㝢搱㉢扤散㘰㡡ㅤ㐲戱㑣㑣㝣ㅤ〹㍢ㄴ㌸㤳戰ㄶ㈸㌳㘱ㄶ㔸㤲㈷散㌰捤ㄵ〴搷〱㈷㡣て㔳㙣㠲㈵扣捣ㅡ攲昱㠴ㅤ愹㤵㌵〲㝤㌳改戲㈵㑦㔸ㄳ昰搵㤱㌰㍥㡡戱ㄵ㉡慣㤶搰慢㐲愸戹ㄲ㤶つ散晥ㄳ搶ㄴ㘲㠸㈲㕥㕥っ㜶晣散㠴㌵〷搶〴㤶㑥敡ㅥ㜶㌴ㄸ慣㘳〰ㄴㅦ散昰㘱㘸㑤㠶㌶㘴㌸〴っ㤲戰戶愸挵ㄲ搶挲㈱收㌸慣ㅣ㑢戱㜶ㄴ㍢ㅡっ㡥㠴㜵〰捥㈴慣㈳捡㑣搸㌱㘰㐹㥥戰㑥㥡慢㌵戸づ㌸㘱㙤挰扣㠹晢㘹ㅤ〷昱㜸挲㡥搷捡昸散挷㠱㈴慣ㅤ昸敡㐸㔸㝢㤰户搲㑡ㄷ攸㔵ㅤ㔰㜳㈵慣㉢戰晢㑦㔸㈷㠸㐹挲㜲挱㡥㥦㥤戰捥挰晡攴㈳てっ㔶㍥㠰攲挳㈶㍥っ摤挸搰㥤っ㕤挰㈰〹㉢㐰㉤㤶㌰㍥㘱㘲挴ㅣ〹敢㐱戱ㄳ㈸挶愷㐱扣昳〰㍥〲㈲㘱〸㥣〸㤶〳㥢〷昰㠹㤱慤㡣捤㐹搴捡㐷㐷散搸攸ㄳ攱㔳㠰摤㝦㙣晡㐰㑣㘲搳㤳㑡愰㑤晥晡〲㙢昶㠱〸摤㤸㝢㠱挷敡㑤挶㝥晥っ㝤挸搰㤷っ晤挱㈰昳㠰㝥愸ㅤ㘹收〱㠹敦捣攴㉢ㄹ㥦㠶〵捦愹收〰㐸㘱㑥㌰搸㘱愶㤷昸㈱愳搵㐰㥡ㄹ㐴㌳㈳挰攰㡤攵㈸攰散㔸づ〶换㠱挵㤲て㥦㙣㠵〱敢㔴㙡㍤ぢ㌵㔷㉣㠷〰扢晦㔸昲㘹ㄵ㠹攵㔰㉡㠱㌶昹㍢ㄷ㔸㥦㔸づ〳㡦㌵㥣㡣㝣㥣挵㠷攱㜴㌲㥣㐱〶㍥攱㈲戱ㅣ㠱㕡㜳ㄳ换搸㥣㉡㐹〸㐷㠱ㄹ㈱攴攳㉥㐶㝢㉦㘲散㘹改㤹搴㝥ㄶ戵㡦〳㠳㘳晣㌸㠷㘲晡〸㝤㉥捡ㅣ㍦㑡挱㤲㝣晣ㄸ慤戹挶㠳敢㠰挷て㍥〱戳〹㤶昰摥㘴㠸挷挷㡦昳戴戲㌲搰㌷㤳㉥㕢昲〱扦〲㝣㜵㡣ㅦ㝣㝥㘶㉢㔴㔸攷㐳慦㥡㠸㥡㙢晣ㄸ〳散晥昳㕡〵㌱挹㙢ㄸ散昸搹攳㐷つ戰㈶戰㜴㔲昷㤱㈲㌰㔸挵〰㡡㑦攳昸㌰㤴㤰㈱㐲㠶挹㘰㤰昱㈳㡡㕡㙣晣㤸收㄰㜳㡣ㅦ㘳㈹㌶㡥㘲㤷㠲挱㤱戰昱挰㤹㠴㑤㐰㤹〹扢っ㉣挹ㄳ㔶愶戹㘶㠲敢㠰ㄳ㌶ぢ捣㥢戸㥦㔶㌹挴攳〹慢搴捡昸挰捥㠱㈴㙣㌶昸敡㐸搸㤵㈰㙦愵㤵㠹搰慢收愰收㑡㔸ㄵ戰晢㑦搸㕣㠸㐹挲慡挱㡥㥦㥤戰㜹挰晡攴愳〶っ㔶㉤㠰攲ㄳ㐲㍥っ㤳挹㌰㠵っぢ挰㈰〹㥢㡡㕡㉣㘱㝣㉣挸㠸㌹ㄲ㌶㡤㘲ㄷ㔰㡣㡦昰㌸ㄲ㜶㈱㜰㈶㘱ㄷ愱捣㠴昱〱㥦攴〹扢㔸㜳昱〹愰〳㑥ㄸ㥦ㄴ摡〴㑢㈹搶㜴㠸挷ㄳ㜶㠹㔶挶㠷㠸づ㈴㘱户㠱慦㡥㠴㉤〷㜹㉢慤㕣ち扤㙡〵㙡慥㠴捤〴㜶晦〹攳㠳㐹㤲戰㔹㘰挷捦㑥搸ㅤ挰㥡挰㜲㐷㜴て扢ㅣっ搶ㄵ〰敡㑥㝦㠶搹㘴戸㤲っ慢挱㈰〹㥢㠳㕡㉣㘱㝣㔴挹攸㙤㉦㝡攵愸㜲ㄵ挵收㔲散㘱㌰㌸ㄲ㌶て㌸㤳戰昹㈸㌳㘱㝣攸㈸㜹挲ㄶ㘸㉥㍥㤵㜴挰〹㕢て收㑤戰㠴㍢㌵㄰㡦㈷㙣愱㔶挶〷㥢づ㈴㘱㝣挲㐹ㄲ㈶てㅣ搱昳㠴㌳㑤㍥晦戴㤵㤶慥㠳㙥挵〷愱㕣㐹扢〱搸晤㈷㡤て㑣㐹搲ㄶ㔱〹戴挹摦㤳挰㥡攰㜲㘷㠲㐱戹㉦戲ㄸ㍣搶㡤㘴摣攲捦㜰ㄳㄹ㤶㤰㘱㉢ㄸ㈴㘹㑢㔱㡢㈵㡤㡦㔰ㄹ扤〵㜱扤㌷㔳㙣ㄹ挵㕥〶㠳㜷㉡昰㉡㜰ㄲ㡡挰㉤㘰㌹戰愹〰ㅦ㠹摡ち〳搶慤搴晡ㅡ㙡㜶㙣昴戴㙡㌹戰晢㡦捤扦㈰㈶戱㔹㐱㈵搰㈶㝦㝣㤰捡散〳ㄱ扡㐱慦〴㡦㜵㍢ㄹ昹㤰㤵て挳㉡㌲摣㐱㠶㌷挱㈰㔳㠱㍢㔱㍢捣㑣〵ㄲ愷㔵搲㝡㍣㜳慡㌵㄰挱㠴㠰㡦㘲ㄹㅢ㍤挵〹㘹晤㜷搱挶摤戴挱挷愶ㅣ慤晦㕥㡡改〹挱㕡㤴搹晡昹㔰㔵昲搶㝦㥦收晡〸㕣〷摣晡昷㠰㜹ㄳ㉣愵㔸昷㐳㍣摥晡ㅦ搴捡㍥〶㝤㌳改戲㈵㥦㄰㝣ち扥㍡㠶㉢㍥摢戵ㄵ㉡慣㠷愰㔷㝤㡥㥡慢攵㍦〲散晥戳晢㈵挴㤸㍦㙢ㅤ搸昱戳㠷慢慦㠱㌵㠱愵㤳㍡扢敢挱㘰㙤〰㔰㝣㔲捣㠷攱㔱㌲㙣㈴挳户㘰㤰㤶晦ㄸ㙡戱㤶捦挷挳㡣㤸攳昸昲㌸挵㥥愰㔸㑡㥡㉢㘱㥢㠱㌳〹㝢ㄲ㘵㈶㑣㠱㈵㜹挲戶㘸慥㔴㜰ㅤ㜰挲搲挰扣㠹晢㘹㙤㠵㜸㍣㘱㑦㙢㘵改愰ㅦ㐸挲〲攰摢㐲㍤㐱㝡㥤㌰㔴㌵〰㜹㉢慤㙣㠳㕥挵〷捦㕣〹㝢〶搸晤㈷㡣㤷㜸㈵㘱捦㠲ㅤ㍦㍢㘱㡤㠰㌵㠱ㄵ〷散㉢挱捦㠱挱㝡ㅥ㐰昱改㌵ㅦ㠶ㄷ挸昰㈲ㄹ㥡㠰㐱ㄲ昶ㄲ㙡戱㠴ㅤ攴㄰㜳㈴散㘵㡡扤㐲戱挳挰攰ㅤ慡㡥〰㙥ぢ扤〸扣ち㤶〳ㅢ慡㡥㠴捣㔶㠸㔸摢愹戵㈵㙡慥愱敡㜵㘰昷ㅦ㥢㙣㠸㐹㙣晥㐵㈵搰㈶㝦慤㠰㌵扢㑥㠴㙥捣㙦㠰挷摡㐱挶愳晤ㄹ摥㈴挳扦挹㜰っㄸ㘴愸㝡ぢ戵昸㔰攵晥づ㐰㤲㜳㤷户㈱㠲愱敡㔸㠷つ扥㌵㐸㥦扢扣㐳ㅢ敦〲㘴攴㠰攱挰ㅥ㠸攲ㄸㄷ㜲㍣愵㈶敦晤㍡㈸㝡㐶㙤戸っ摦摢ㅡ㡥㐷㈵㙡㠸晡㌳慣㤱㑤户ㅦ㔸搹敦晤㕣搹㠵扦㥥搷ㄲ㝢收㡤㠱晢摥慦摥㌷㜹捤搹敦㕢晡ㅤ捣挸晥㥦㝤晢づ捣ち㕢㡢晢挵㘳㐸ㄲ㔶㘲晥ㄷ〹攳㔰挴〷挹挸㘳扤捦㈴敢㑤攵晡㘱㌳昲㠰慤㘳㙤戹攷㔹㄰㙡㙤ㄶ㕦〹换㌵捦ㅤ换昸㌵㍦扦㈵戴敥㈵收ㅦ挰ㄷ搵捤昸戰ㄳ㌵っ扡昲愷扡ㅢ散㉥昲〰㡢㝡㑡挶〹㠰摥ㅢ晤〹㡢㤶戹㠳㜸捡つ换㤷㐷搶㑣㉢挳㤲㜱ㄶ㜹攳摦㉥㜱㡤慣㑤㠶搳㤵㔵㜸晥㈵摤晢慡挴㤸㉣㕦㤵搸戰戹㕥敤慢扦㐹挱㙦ㄷ㔶㔶㤱㔲〰㙦㌲づ㐳㡡㤲捡扢戳㐲ㄹ㙥㠱て攱㘲昳愱愵挵㔵㤵搵㤵搱㥡散㤱㜸散㈱㥢ㅦ㑢㠸攲〱㤸摥ㄹ㠷㐲愳慦㑤敥㔸㝡〵㍦㑤㌷㤹㙦㤸ぢ㑥愸愸㥣㔲㈱摥㘴㔴昳㥢ㄱ㤲摦〶つ㘸〶愳扡扤ㅤ㠳攰㠵㑥㠴愳ㄴ戶昶〰㕡ㅦㄳ㝣㐲昰㈹㐰攸㈴㐶ㄶ㕢攸㘴㔳㌸挵ㄴ㝡敡㐲㔶㉦ㄴ愸㌲㈰㥣㝦㈰〸昵㠶㘶㕡〹㝣〶㕦㥡昴敤㔳攸㜸㜲㈱昰㌹㜰㡤㠰㤳㈵ㅡ㈳昰攱㠵挰ㄷ挰ㅣ〴㡣晢挳㝤愱㍥㕡㡢㤵つ㔵㔶㉢㠲慦挱愹晡〱捦搱㉡愸ㅡ㈳愸散㑤戴ㄵ戴扥〵㤱扤愲㍦慡ㄲ戵敦㠰㌰㥢ㅡ攰㡢ㅤ〸㉣㝢㠶昵㍤㌵て㌶㍣㍦愰ㄶ㙢戵愷ㄹ散㕥昲㐰㈱敡㔸㈹〵挸㤶慢ㅡ挰〱戶ㄷ㕡ち晣〴㤶愴㡤㐰㘵㠰㡤つ挱㥤挸㘱搰㤲〹㘱敢㘷〸㕢扦㄰晣㑡戰㡦㠰ぢ敤ㅡ愷㠵㠶搳㈶戶搰改愶㜰㠶㈹㜰㜹㌱户慣㤱㈸搴㑦㍥㐷㐱㌳慤〴昸つ㍥㙦㍥㔳㠱㜳攷㌳つㄸ㥦㝣㜲㐱㌳戵㔸㙤〹㡥㈵〸㠰㔳㥤つ愴㥤捦ㅦ㝦㜲收㌳ㄳ㐴收昳ㅣ搰㈵㥦慥㔱敥㕣㕦散㘸㘰㈵㥦㐱㙡晥㥢攱㘹㠸㕡㉣㥦攷ㄹ㙣㈳昲挰つ搴昱づ㄰㐰挹攷㌷㜰挲攴搳㘲愷㘶晦㔵㕦〱㥢㤸扡㌱㄰㈲㠷ㄵ㠲㉡敢㈰㠲愶〴捤〰㐲㘱敡挵ㄶ㉡㌲㠵㘲㔳㈸搱㠵慣〸ち昵㤳戳㈸㌴搳㡡挵㍥㘸戱搳㔹散㘷愱戱〶摦㠹㐴慥慥戴㕡挰㕢㔵ち扣㥤㠵摤慥㉣ㅣづ㈲戳㌰ㅥ昴挴㉣㑣昰挵㤶〱㉢㔹㌸㤲㥡㉢っ㑦㑢搴㘲㔹愸㌴搸愳挸〳㌷㔰挷㘲㈶㐰挹挲㝢扥㔹㜸挷㌷ぢ㘶㈱戱㜵っ㔴㔹慤〹摡㄰戴〵〸㔵㔳㉦戶㔰㡤㈹㜰挹戰㘰㈶敢㐲搶ㄴㄴ敡㈷ぢ㔳愱㤹㔶扣㔹㤸㘶昰㕣㡤㈷ㅦ㥦戴㍡挱㕢昵㜷攰敤㉣㙣㜷㘵愱㌳㠸捣挲㠵愰㑢ㄶ㕣㘳摢㐵扥搸㡢㠱㤵㉣㜴愱收ㄹ㠶㈷〷戵㔸ㄶ㉥㌵搸慥攴㠱㉦愸愷愸㤹㠰㤲㠵ㄷ㥣㔹攰搸㈶㝤攱㌹摦㉣捣㠲㤰っ㘳摤愰捡敡㑥㔰㐰搰㠳攰〴〰っ㘳㤷㔳㍤戶搰ㄵ愶挰愵挰㠲戹㔲ㄷ戲收愰㔰㍦挹戸ち㥡㘹挵攲㌰㘶㜱摣戲㌸㔴㠵收ㅡ㍣㉦㠶挸㠷㍡慤㕥挰慢㜹挰摢挹㜸挲㤵㡣㍥㈰㌲ㄹ昳㐱㑦散ㄲぢ㝣戱㔷〳㉢挹攸㐷捤ぢつ㑦㝦搴㘲挹戸搶㘰〷㤰〷扥愰㥥愲慥〷㤴㘴慣㜷㈶㈳㌶㌰㍤攲㥢㡣ㅢ㈰挴㜴㔹愷㐲㤵㜵ㅡ挱㄰㠲愱〰愱㐵摡㑥㘰ㄸ㙡㙤晡昶改㍢愲戰㐷㑥㝥户㥣㠲㐸㐱㐹㙥㡦摣扣愲扣ㅥ㍤昲㜲ち扡攷㜵捦敦㥡㕦搴戵㈸㉦户㕢㘸戱㤶戱㠶㔳挳㡤愶㜶㍡㙢㌷㤹ㅡ㘹㔹㑢㔰慢㥦晣㉤㠵㘶晣ㄲ㍡搳捤〶㝦ち㠹扣㄰㘳㥤つ㑦搴㉤挰㑢㝥捥㘱つ㘸ち慢摢〰㈵㥥慢ㅣ昱っ㡣〶㑢昲〳昷㑡摦㈰㉦㠷㈶〹昲摦㈰㡣搶扤〲㜵㈶㌳㜰ㅥ敡㜶㕣扢㐴昳㡢㜲㜳㡢愳㍤愲摤扡攷㐵扡㜵敦搱慤㑢㡦敥㌹㕤扡㜶㉢挸改㥡摢愳戸㈴㜰㝥㡣㌵ㅡ㠹ㄶ㐴挳摤㡢扢㜷换㡦收ㄵㄷ㜴敢搱㈵ㅣづ㐳㌲㍦㕣ㅣ改摥㈳扦㌸戴㔲慢户ち㈱㘳㡤〱〸摤㙥㔰㘱愲㡡㠸㕡㘵㔰㌱慥㡣搵㐰敤昷ㄴ㐸㉦㘹攵晥㘰㙤㙥戱㉡㔱㤱昴〶つㄲ摥㤱攱㍥ㅤ挲㙡㔷㌹㜵攲㠹㔳㈰㐰㤸㜱ㄳ㐲㔵昷搹㡤ㄱ㘲㐶ㄲ捦㙥慣㈸㜷㘵㉣㐰㌰戴〶㡥搳愱挰㌸㔴扤昳㡥㔲攰摣昳㡥昱挰㈴捥㍢〲ㄳ㠰㙥㡡改㈵㕥戲散晣攸㑢攸㉥慤㍤晥つ㔶㡢摦㈴户摦晣㜹て㠸㜶摦㕦㠰ㅤ㡡㑦㌲㈷㠱㠳㝤晦㕥搰愵㙤戹㈶㈵㙢㝤戱昷〱㉢㝤扦ㅡ挲敡〱挳㔳㠳㕡慣敦㍦㘸戰戵攴挱㍥愳㡥慢攷㠰搲㔶攷㌸摡㙡㝣㔲㌲摢户㔹㍥〲㈱㘹㤶搳愰捡扡㠰攰敦〴ㄷ〲㠴搶㘹㍢㠱㡢㔰戳摢㘸㝥㐹㔱㐱㙥㑥㝥㑥㕥户㜰㜱㕥㔱㔱戸㈰㥡㥢㕦ㄲ㡤收攷ㄵ㜵て愳戹㤶㠴搶㙢ㄹ敢㘲㙡搸㘰㙡搳㔹㝢搴搴㐸换摡㠸㕡晤昴晤挷愰ㄹ扦㠴扥晦戸挱㥦㐶攲㄰㠲换攱㠹摡〴扣㥤扦㘹慥晣捤〶㤱昹摢っ扡攴捦㜵㈰㝤搲ㄷ扢〵㔸挹摦ㅣ㙡㝥捡㤷㘷㥢挱捥㈵て摣㐰㍤㐵㍤〳㈸昹慢㜶收㉦㜶㈰㥤攴㥢扦㘷㈱㈴昹㕢〰㔵ㄸ㔶㥥愳㉡㙣愱攷㑤㠱ぢ㕥〵昳愲㉥㘴扤㠴㐲晤〴晥㘵㘸愶ㄵ敦㐱昳ㄵ㠳㍦㠳挴ㄱ〴搷㜳搷户〳㙦〷扥搴ㄵ昸㐵㈰㌲昰慦㠱㉥㠱㕦っ㠴搹ㄴㄷ搰㈶㘲晦〵慣〴晥㐶㙡摥㘱㜸㙥㐲㉤搶㜱摥㌴搸㈵攴㠱㐲搴㔳搴㕢㠰ㄲ昸㘲㐷攰〳㌷㠳㈵昹㈰ㅦ昶捤挶㝦愰㐹戲㜱ぢ㠴慤㕢〹㙥㈳㔸づ㄰㝡㥢挶戰㠵摥㌱㠵㜷㑤攱㍤㕤挸晡㉦ち昵㤳㥡昷愱㤹㔶〲㉢攰㡢㜷㜸㕣〹㥣㝢㜸扣ㅤ㤸挴攱㌱昴㠱搶㘲昱〱〴昹㘲戳㜵㈷㌸搵㉥攰㈵㈵慢㔹〳㡤愶搴㠷㠰ㄲ搸㌳㥤㠱扤ぢ㉣挹〳㍢搲㌷戰㕣㉤㉢㠱扤〷挲㘸收㝢戴扤挰扤愸敢㤱愹戸㝢㔱㤷㤲㠲㍣㝣昶戳㍢㐶愷慥㐵挵戹〵摤ぢ昲愲㌹戹攱㕣ㅣ㔲㝢㠴㍥搶㌲搶㕡挸㠴㍥㌱戵晢㔸晢搴搴㐸㔳㕦愰挶攳愰ㅡち㘷㜸㡣㐲㌹挵㝡㄰㈴敢㈱㠰㘰攸㑢㈰攸㑥攰㘱㔴扤挱㝣〴㌸㜷㌰搷〱㤳ㄸ捣挰㝡愰晤㡥㌵㕦㘹敤昱捦㔱㕢ㅢ挱㙡ㅦ㙢扥〱搱敥㌲㝤攰㔸晣㔸昳〴㌸搸㘵扥〵㕤㌲攱ㅡ慢戸〴㌷ㄱ晢㍤戰搲㘵㌶㐳㔸敤昵攵昹挹㘰户㤰挷㘴昶㘷㘰㈵戳㈷挱㠹搸〹㜰㙣慣㍡〱搸挴ㄳ攰㕦㈰㈴㐹摣〶㔵㐸攲慦愸㜳ぢ㐹㝣㔹㄰㌲ぢ㡡㝣搸戲㔲㔱愸㥦づ㤱〶捤㜴挰㍢㔶愵ㅢ㝣〹㠹ㄱ㠲ㄷ戸敢〱攰敤挰㜷㜵〵晥㈵㄰ㄹ昸〶愰㑢㠸㕤〷昹㑣㕦慣〵慣〴晥ㄵ㙡㙥㘸㜸㕥㐵㉤㌶㔶㌵㌲搸敤攴㠱ㅢ㜴㔶㌵〱㔶〲摦挹ㄹ昸搸〴扦㠳㙦攰戳㈰㠴ㅦ摥扡づ㔵搶づ㠲㌷〹晥つ㄰ち㤱㠲㉤㜴㤰㈹㌴㌵㠵㘶扡㤰搵ㅣ㠵晡挹挲挱搰㉣㔹昰㕣㜹㌸挴攰挷挳㌵昹っ扡昵ㅥ扣㔵㠷〲㙦㘷攱㈸㔷ㄶ摥〷㤱㔹㘸〱㝡㘲ㄶづ昳挵ㅥづ慣㘴㘱㈷㌵ㅦ㘹㜸㜶愱ㄶ换㐲㑢㠳摤㑤ㅥ昸㈲㔹挸〶㔶戲搰挲㌷ぢ㝦昱捤㐲㉢〸攱㠷换慦㔰㘵㝤㐲昰㈹挱㘷〰愱愳㐹挱ㄶ㍡挶ㄴ㕡㥢㐲ㅢ㕤挸㙡㡢㐲晤㘴攱㔸㘸昶换㐲㍢㠳攷换搸攵㕢昱搶㌷昰㔶㜵〰摥捥㐲㈳㔷ㄶ扥〳㤱㔹攸〸㝡㘲ㄶ㍡昹㘲㡦〳㔶戲昰〳㌵ㅦ㙦㜸昶愲ㄶ换㐲ㄷ㠳晤㤱㍣昰㐵戲搰ㄵ㔸挹㐲挰㌷ぢ改扥㔹挸㠵㄰㝥戸㜶ち㔵搶慦〴晢〸㜸㘵㍢㤴㐷ち戶㔰扥㈹㜴㌳㠵敥扡㤰㔵㠰㐲晤㘴愱〷㌴晢㘵攱〴㠳攷㕢摦慤㈹〴〱㜸慢㑥〲㕥愲摣㠰㌵愰㈵㉡愷〰㉢㔱搹晢愳㘳㘸收㐱㔷慥挷㝣て㙣攲搰摣ㄳ㐲昸攱敤晡㔰㠵愱戹㤷㔶ㅤ㘸㠴扡㌹扥㐶扡ㄵ㜵㉤挹敢㔶ㅣ㡤攴攵攵㐵ぢ扡㜷敦ㄲ改㠶㔳捦㤲慥㕤昲扢㠵㜳㐳扤戵㡣搵ㄸ㌲愱㍥愶搶㠴戵扥愶㐶㥡ㅡ㠰㥡ㅣ㕦扦㠴㌳戱攳敢㐱㈰㔹㑤〱㠲愱㠱㘰挰て㉦ㅡ㘶㙡㜸㐰戵㜸っ戵㜸挴っつ㌲挴㡢挸㜱㌱㐱ぢ㡡捡㐷ㄸ㑥〵㔱㘲㜲㌸つ㠱㈶㌱ㄹ〲慣挴㘴愷㙦㑣摥昷㡤挹㔰㘳攷㈸愸㐲㑣㠶㘹搵㠱㙣搴敤㤸攴攴收收㜵㐱㌰昲扡攲㙣愸㝢㡦㐸㔱㕥㝥㐹㌸㥡㔳㤲搷愵ㅢ㠲ㄲ敤ㄶㅡ㙥摣㘹〵㤹搰改愶㜶㌴㙢㘷㤸ㅡ㘹㙡ㄴ㙡ㄲ㤳晦㌸㘳搲〶㈴慢㉤㐰㌰㜴㈶ㄸ昰昳㡦挹㔹㠶㌸㤳ㅣ戳〸㡥愳愸挴攴ㅣ㄰敤摥晡ち㜴挷愷っ㕤愸ㄷ扤昵㕣搰㈵㘶慥㈳搷㘸㕦散㕦㠱㤵摥摡ㄵ挲敡㍣挳㤳㡢㕡慣户㥥㙦戰㜹攴㌱㌹ㄸ〳慣攴攰㌹㘷づ㘲㐷慥㘷㝣㜳㄰㠶㄰㝥戸㍡〸㔵㔶て㠲ㄳ〸㑥〴〸ㄵ㤱㠲㉤㔴㙣ち㈵愶㄰搱㠵慣㈸ち昵搳㕢挷㐲戳㕦㙦ㅤ㘷昰㜳攰㥡㜵ㄵ㐱㙦㜸慢挶〳㙦㘷攱㜱㔷ㄶ晡㠲挸㉣㑣〰㍤㌱ぢ㘵扥搸㜲㘰㈵ぢ晤愹戹搲昰っ㐰㉤㤶㠵㠹〶㍢㤰㍣㜰㐳㝡㐲ㄵ戰㤲㠵㜵扥㔹㜸搸㌷ぢ搵㄰挲て搷〶愱捡ㅡ㐲㌰㤴㘰ㄸ㐰愸㠶ㄴ㙣愱㕡㔳㤸㙣ち㔳㜴㈱㙢㉡ち昵㤳㠵㘹搰散㤷㠵ぢっ㥥㙦扢户昸㐶㝡㙢ㄴ扣㔵ㄷ〲㙦㘷㘱㡤㉢ぢ㘷㠱挸㉣㕣〴㝡㘲ㄶ㉥昶挵㑥〷㔶戲㜰づ㌵㕦㘲㜸捥㐵㉤㤶㠵㑢つ㜶㌴㜹攰㠶㘴㘱㈶戰㤲㠵㤵扥㔹㔸敥㥢㠵㔹㄰挲て㙢慡愱捡㉡㈴ㄸ㐳㄰〶〸㕤㑥ち戶搰ㄵ愶㌰摢ㄴ慥搴㠵慣㌹㈸搴㑦ㄶ慥㠲㘶扦㉣捣㌵㜸扥㔶摦扡㠱㘰㉣扣㔵昳㠰户戳戰挸㤵㠵㔲㄰㤹㠵昹愰㑢ㄶ挶〳㘱㌶戵挰ㄷ㝢㌵戰㤲㠵〹搴扣搰㤷攷㍡㠳㉤㈷てㄴ㑡ㄶ㙥〰㔶戲㜰㡤㈳ぢ㠱㑡戰㈴㍦㍤㕤攰㥢㥡㐵搰㠴ㅦ愶㐸㄰挶愱㘲㌱㉢搸㐲㌷㥡挲㑤愶戰㐴ㄷ戲㤶愲㔰㍦搹戸ㄹ㥡㘹㈵㔰〵㙦摣㘷愲搵挰㜸捦㔷㙢㠰㙢㘶摦㑥㍦扤ㄴ慦㙣慣敡㍢㉥挲㌷㌷〶㙡㐱㐸㍣㙤つ㉤搳敡慤愵戰㘱㉤〱挸㔴捡㥡ち㘶㜵㉢㐸㤲户㘹慣㠱㈲㜱㕥づ慣挴昹㜲㐷㥣慤搸㡣㘴愶㙦㐸㔷ㄸ㉢ㄷ㐱ㄵ㐲扡㔲慢づ㕣㡣扡㥥㤱攴㐵㈲㤱慥㐵摤扡㠶扢攵攴ㄵ㜷挳〵挸㠲㥣㠲㉥㌹摤㜲㜳㑢昲㜳㡡㈳〵愱摢㡤㍢搳㈱ㄳ㕡㘵㙡㌳㔸扢挳搴㐸㔳㙢㔰㤳愳敦挵㜰㈶㌶㈳戹っ㈴㙢㈶㐰㌰㜴ㄷㄸ昰昳㍦晡摥㙤㠸换挹戱㠲攰㉡㡡捡搱昷㕥㄰敤戶㕥つ摤昱愳敦㍣敡㐵㕢㕦ぢ扡挴捣㜵昴扤捦ㄷ㝢㍦戰搲搶ㄷ㐰㔸㍤㘸㜸慥㐶㉤㌶攲㍣㘴戰搷㤰挷攴攰ㄱ㘰㈵〷攵捥ㅣ挴㡥扥ㄳ㝣㜳戰づ㐲昸攱㘲ㅤ㔴㔹㌷㄰㉣㈲㔸っ㄰㕡㑦ち戶搰〶㔳㜸搴ㄴ㌶敡㐲搶㘳㈸搴㑦ㅢ㝦ㅣ㥡晤㐶㥣㈷っ晥㑥戸㘶慤㈶㔸〶㙦搵㘶攰敤㉣㡣㜱㘵攱㔶㄰㤹㠵㈷㐱㑦捣挲ㄶ㕦散㔶㘰㈵ぢ换愹昹㘹挳戳〲戵㔸ㄶ戶ㄹ散㑡昲挰つ改〹㕣㌵㈹㔹ㄸ敤㥢㠵㜳㝣戳昰㉣㠴昰挳挷㐲愰捡㕡㑤戰㠶攰㉥㠰搰㜳愴㘰ぢ㍤㙦ち㉦㤸挲㡢扡㤰昵ㄲち昵㤳㠵㤷愱搹㉦ぢ慦ㄸ㍣㍦㝢㘰昱搳〴搶晤昰㔶㙤〷㕥愲晣〰㙢㐰㑢㔴㕥〷㔶愲㌲挴ㄱ㤵挰㐳㘰㐹㍥づ㥦敡ㅢ慡㝦㐱ㄳ㝥㌸㘵㠰㌰〶㡤㌷戴扤挰㍡搴昵㤴扤㕢㜱㑥㌸搲愳㈰ㄲ㉥挶扤捡㤲㠲ㅥ挵昹㍤昲㡡㈲㕤㜳ち㡡扢㐵㝢ㄴ昷〸敤搰㌲搶㝡挸㠴摥㌴戵つ慣晤摢搴㐸㔳㙦愳㈶㠳㐶㍦㌸ㄳㅢ㌴ㅥ〳挹㝡ㅣ㈰ㄸ㝡〷っ昸愵〴㥥㐰搵㍢散㙥〲捥㍤㌸㙦〶㈶㜱扣つ㍣〹戴摦㘵挲㜷戵㜶㡢㥦㑦戰ㅥ㈱㜸ち慣昶愸昳㕦㄰㈵搲摢㠰㘲㤴昹ㄷ㌲㐳㡣晡挰㤰㘳ㄸ㤲㜷ㅡ㡤捦㔰捦戳〰㡤㔳㐳扢っ昲㌹搶搳㌲戸㠲散挴攴㉦挳㜷慣摥敡㠸㜵㠲㜸扤㙦愴〴㉦摣㥣㠸搷㘱㑦敢㕦㔱㔳挵挷慣㔲搲昰挲㑤晢戵㍢改愹㈷晣㍥㕤扣㤵㜸㈴㔴昱㉦㈳て〹昸㕦攸㘱愰攲㌷ㄷ愹㤱㜷㈷㜱㔴㔳ㅦ㘳㘷戹挳㉡ㄷㄶ㘸㠵ㅦ㕦挸㐴㈰戸敤摤愷㍥㌱昴慥㥡捥㔷挱㍢攸㥦ㅡ㝡㡥愶ㅦ敥愶㝦つ㝡㙢愰慣敤〴昱て㡣ㅣ〷昶户昰ㅣ㐱挲㠷ㄶ㍢㘹挲攱㉤ㄷ晤戲昰戵㐹扤ㅦ昸敥搹昵㜷扦㍥㝡㠹晡ㄶ㥡㈴攱慦挳扢㔸挲扦〳㤶㥢晡摥㤰つ㠶㘹〸晤〰㉣㌹慣㌷㈰㘴敤㘰㠲㔳㐳㝢つ昲㑤搶搳搴捦愸㑢っ摡敡㝤㌸㡡ㄲ㙦㠱愸㝥㌱愴搶㥡㘴攲昶慢㈱ㅣ愳〹㥥戸敤㌳昴愳㌵摤ㄳ户ㄴ㥣攸㡢捤㔶㥡敥㠹㕢〰昴搶㜴挳ㄳ户㈳挱敥ㅢ户㈳㌴愱敡搵摡㔱㈵㔷晣㙤攸攲晥㉦㡤㌸㜹摣捦㑢ㄵㄷ㡥㐹摣㜶㘱㠷㑣摣㔴搰㘰㕤晤愳㈱戰㜰ㅣㅦ户〱慦昵ㄱ挳㤳ㅡ㙡㘴㤰㝢㔸㑦㔳㈱搴挵昵㐳戴敢㈶㈶〷ㄹ挲挱㥡攰㠹〹ㄷ㠳㠹㘰㜳㑤昷挴㠴敢挴㠴摥㑣搳㍤㌱㘹〱扡㕦㑣戲挰敥ㅢ㤳㈶㥡搰㙣挵㥡敤㑢㔷㥤摡敢晥㤹㕦昷てっ㕦昹扣攲㌲㉥㠹挹㌷捥㤸挸晡㉣敥扤㉢㈶㉤挱㉢㌱昹㡥㌱昹摥㡥挹㔱〶昹㠳ㅤㄳ慥戵ㄲ搷㌳戵敢㈶㈶㕣㝦㈵㠴〶㥡攰㠹〹㤷㘶〹㍤愰改㥥㤸戴㌵昴っ㑤昷挴愴ㄳ攸㝥㌱㔱㘰昷㡤㐹㡡㈶㡣捣扦敤戸挲㈵慢㝡慤戹攴愵户㝦扣㌴昳㜸挵㐵㔵ㄲㄳ㠵㈵敤戱㜶搲挵㘰㕤摤㉡〷㔸㠹㐹ㅡ㜸慤㜴〰戴ㄳ㉥㥡ㄲ㘴〶敢㘹㡡㉢㥦㘴搷㝥摡㙢て㉤㈶㈶摤つ攱㐷㑤昰挴愴挰搰昷㙡扡㈷㈶㍤っ晤〷㑤昷挴攴〴㐳晦㕥搳愵㍦㌷㠴㔷慡ㄷ㐸㝥攱晡ち㥣扥攱晡㔲ㄳ戶㡦㉥㉥晦扡愶㐵摦ㄹ敦晣㌴㘳捡搲㜵㘵㡡换㥥㈴㕣〷㐱㙦㉣㕣戲㥥㈹愱〹㜱㕤㤳㐴愶ㄹ㜸慤收っ㑦㙡㘸㠰㐱ㅥ捣㝡㥡㍡ㄵ㜵〹搷挷摡㙢ㄳ慥搳っ㘱㡦㈶㜸挲㌵挴搰㍦搲㜴㑦戸戸捡㐹ㄴ㝦愸改敥㜰㘵㜰㥤㤲敦㐷〹散㔳愶㤱㜸搵㜴愴㜳摦㍥摤㍢昷㥦㕡ㅣ㈹敢㡢て㐰㘰㥤㌲㥡㝤捡挱攵㠳慢㔱㡣㔴㔵㡦慡散㉤㥦㈵攰ㄲ昴㠳捣㔲收㡥攵〳㙢㑢㑢㜰㈰㙣ㄳ挷㤸慦㝦ㄸ戱攱㔵㌱戹挶㜱㉥扣挷晣攰㜸捤昱摥扡挳攳㔸㝣敡〵㐷摣㐸㠹搱㔸㡤㘷㤱搲㔳搳㤴敦㝢ㄵ晢㔵㤶㠷㑢㉢㍡て愸㉡㌶ち晡㔷搴㤶戳㔹ㅣ敥昳㥥敢㍥愵㌵戲㠸晦〸搰㤵挵㘵㘱㠱挳㤱愳挰挹慤晢户捥敤㥥戱ㄳ㘱晣つ㔶搸㐸攲挷㕥摡攴ㄶ戴㡥㠴㑡㜵㍡㤴㔳ㅦ㔱敡㙣㔴晣ㅡ攷扢㘰昰㙤㥣敦㘸挲㕤㠷㙦㕣㔸昴散搰扥戳㍢㙥ㄹ㤶扡㘴搱㡣搰㌹搰㈴つ敥ㄸ扢㙤㜱㐹㤶㌴㠱晦㐰㠲㐷㜹改ㄱ㙤攸㐱㈱㐸㙣〱捡攲㍡慤挰戱昶㡥づ㙣㥤㥢㥢戱〳捣摥㜷㜴换户ㄲ㜴㌸戹㐸㡡挹愹慡㉣ㅢ㕣㤲戸㥢㍣〰〷慤昶㌴㌲㈶㘶攴㝣ㅡ改㘸ㅢㄹ〴㈳敡㌵ㄸ愱㈱㜶愱愰㜵ㅣ戹戹㝣㡢㈸㉡㔰㕣挶㘵攸㔹㔱㔴昰㑢㘱敢㜳㙣晣扣㠳㙣扤散晦㌲昵晦愱㕥㔹㕣㍡㈵ㄲ攷愹㔶搷昴捥㜸㙦扡昷㉢㘱㝦㙦㝥捦挰晦㕥㌰戳㘷晢扦捤㝦昲扢㜶捦昷㔴㕣昵ㄴ捦㐲ㄹ昶换㥥㜰扥〴㡦㝣戳昰愲㈶㈴㝣㡣㝥ㄲ㌴挹㄰㤱㡢扤㡡つㄱ戲散〹㝥扡㡦㌲㕣晥㈴ㄹ换〷慦搵つ〰㐳〴㔷㍦〹戲㍢敢㘹㙡ㅡ敡㤲挶㝦挲㈴搳㘸㠶〸㉥㙢ㄲ挲㌶㑤昰っㄱ㕣昱㈴昴愷㌵摤㌳㐴㜰㌱㤴搰㥦搲㜴昷㄰愱㉥〶摤㙥㈴㕣㈸ㄵ㌸ㄹ敥愰㌷愰㤱㜴㔷㑦㐲挲戴攰愰搵ㄳㄴ㌵ㅤ㍣〶愵㉥㐷㈵ㅥ捥昸〴昰㌱挸昹㠶㜳愳㈶㈴㝣扥㥥㡢㤵㈴㥣晤㘱㈴ㄶ捥㌹〶㙢づ㔰㘴〹捤〵㔶㈲㌷搰㡥摣〲搴㘵〷搷改ㅤ㤴づ㌰㤸摥㜲㥤㡥㥦㠳て㈴㜳昰㝥㑤㐸昸㙡晣㈲攳捡㜰㠷㠳愱挵挰㜲㔳戲㙣〷〵㉢㠶㐱㈵挴攵㍢攲改ㄹ㄰戲㐶搰摤搴㄰㔷敦〸㜲㈴敢㘹敡ㄶ搴挵晤扢戴晢㈶昱㕣㠱㈳㠴㌵㥡攰㐹㍣ㄷ攷〸㝤戵愶㝢ㄲ捦㜵㍢㐲扦㔳搳㍤㠹攷摡ㄷ扦攰慣〴扢㙦昶㔶㘸㠲昷㐳昱愱搵搰㈴扢㜴㥥扤㑢㕣攷㈲㤶㙦搳㤶㈵㈳㠵㈰慡戵㈰搹慤敤㕥㤴〲㘱攰搰摡〶㜰戴戸ㄹ捣㘶㌴〸㕡挵攴扥て㍣〶㤵挵㈵㉣昸晤㠶〱㠲敢㕤㐴㈲搹〰㤱㉢摢㤶㥥敤㉥㥥扢㝥㠲㜵㘷㑦挵愵㉡昱㤸挴〷㠸挵挹㘲戲㐸ㄳㄲ扥ㅤ晦〴㌴㐹㡢㉥挵㡥挴㕡戴慣㔵㘱㍢㜱戵㘸慥㑥㤱昸㑤〰㉦㥡〴㤷㤸㐸晣慥㜵挶慦㥣ㄱ攱㙡㡥戸㠳昱㉥㌷㍦㤹㠳昳㌴㈱攱晢敤㉦ㄹ〷慢㥤づ扥㘲戰慥㜹㌲搷㜶㠸㠳戵攰戵㈶搳换搴㄰㤷㜶〸㜲ち敢㘹敡つ搴挵敢搹摡㙢搳㤰㜷ㄸ挲ㄵ㥡攰㘹挸㙦ㅡ晡攵㥡敥㘹挸㕣改㈱㡡㘷㘹扡愷㈱扦〷扡㕦㑣㉥〱扢㙦㐳㥥愱〹〹㥦㙤攷㐲っ㐹摡㈵捥㤸挸ちぢ㈶捤ㄵㄳ慥戴㤰摤扦㡣㌱㤹㘹挷㘴户㐱捥戲㘳昲㌱敡攲晡〵摡㜵ㄳㄳ慥愰㄰挲㌴㑤昰挴攴㔳㐳㥦慡改㥥㤸㜰摤㠵挸㑦搱㜴㑦㑣戸搲挱㉦㈶搵㘰昷㡤㐹㤵㈶㈴㝣慤㥤换㈲㈴㈶昳㥤㌱昹挱㘰㕤㌱搹ぢ慣挴攴㙡挶攴ㅡ㍢㈶㍦ㅡ攴㐲㍢㈶㕣扢㈰慥㤷㘹搷㑤㑣戸㥥㐱〸ㄳ㌴挱ㄳ㤳㝤㠶㍥㕥搳㍤㌱攱挸㈰昲愵㥡敥㠹〹搷ㅤ昸挵㈴〲㜶摦㤸㤴㘸㠲昷㈳敤愱〶搰㈴晢戹搴摥愵㠶挶㜲㤱戶㉣〳摥㌲㄰ㄵ搷っ搸〳ㅥ㔷㈳〴㙥〵づ〳㕥扦搶㜹摤搵昹㘰㌶愳㕢搰㕡㑥㙥慥㌷㌰愸㉣慥㈹挰㉥晦㠶〱慦愹㤱㐸㌶攰㝤搶昸昱㉥㡢㍢㉣敡搹晢搲昷户㉤㝡昴昲㥥慡〵㈴攲㌱㠹て㜸攷㈶㡢挹㌹㥡攰晤㙥㝢㠸㙢ㄶ㈴㈶㜷摡㌱㌹ち㜵挹挶㔹捥㤸慣攱㕥戶〲挹㡥㐹㌶㑡㠱扢敤㤸っ㘰㑣㐶戸㘲㜲㉦戹戹摥㈰ㄶ㤳㌶愸晣戶㤸㜰〱㠲㐸㈴㡢㐹昱攷愳晢㥣昲搱攲㥥㔵㜳收敤晣晡愸㙢㝡㉡㉥㍥昰㡢挹搰㘴㌱ㄹ愲〹〹㥦㜲攷㈲〵改㍢て㘱㐷㘲〷㠱慥〶敢敡㍢㕣㠵㈰昱㝢〴扣搶㍡〰㡣戱㕣㠴㈰挸昵慣愷愹〲搴㈵愸〳㜴㔰㑤摦改㘱〸晤㌵挱搳㜷戸昰㐰〴晢㘹扡愷敦㜰㑤㠲搰晢㙡扡愷敦昴〶㍤ㅥ㤳昸㜱愷㈷搸㝤晢捥㈹㥡㤰昰〵㜷㉥ㄹ㤰㤸㙣㜱挶愴扦挱扡㘲挲㌵〱戲晢㑦㌱㈶㑦摢㌱ㄹ㘸㤰摢散㤸㥣㠶扡戸㕥愰㕤㌷㌱攱扤㝥㈱㜴搷〴㑦㑣戸っ㐰攸摤㌴摤ㄳㄳ慥㄰㄰㝡扥愶㝢㘲挲㝢昲㝥㌱挹〱扢㙦㑣扡㘸㐲挲㠷摢㜹〳㕦㘲昲㡡㌳㈶攷ㄸ慣㉢㈶攷〲㉢㌱搹捥㤸扣㘶挷㠴㌷攸〵昹扡ㅤㄳ摥㘵ㄷ搷㍢㘸搷㑤㑣ちつ愱扤㈶㜸㘲㌲挶搰摢㘹扡㈷㈶㘱㐳㍦㔶搳㍤㌱ㄹぢ扡㕦㑣㡥〱扢㙦㑣㡥搶㠴㠴敦戵昳㜶扡挴攴㕤㐷㑣㐲收㥥扡㥡㘰挸〶㈳搷㠴㜹㡢㕣攲昰㕦㍢づ扣愵㉤㜱㘸愹摤㤵㠱昹〳㄰搵㔴㤰晣㍣㙤㤱捣搳㐳㌵挱晢昱昴搰㌴㘳㜴㡦㙤㤴㌷㝤挵攸㈱㑥愳㥦搰攸㜴㤰散㤱㡦㜷㠲〳㥦〱㈷㐷〳㑣㝦㥢㠲搹っ㜳㐱敢ぢ㜲捦〰㡦㐱㘵昱㝥敥㙦ㅢ昹㜸昳户捥㤱捦㝣㕣昴攷㍢扦㝡㜵㘸搱㠲㥥敡㉡㐸挴㘳ㄲ㍦ㅡ㌴㑥ㄶ㤳㐶㥡㤰昰㍤㜵摥㈰㤶散㝤㠷ㅤ㠹㡤㝣㜲攷㌷㘱㈶挵㍢挰㤲戴ㅦ挰㙢敤〵挰挸挷ㅢ挰㠲晣㤱昵㌴挵扢戸ㄲ搴㠰づ慡㘹搱扣戳㉢㠴っ㑤昰戴攸㐵㠶㥥慥改㥥ㄶ扤搸搰搳㌴摤搳愲㤷㠱ㅥ㡦㐹㝣攴摢昷㐳㤲ㄶ晤慢㈶㈴㝣㐶晤㔶㘸㤲㤸愴攱改搱㔸㑣攴㍥㙣㐲㑣㜸㍦㔶㜶㍦〳扣㔶〰〰㌱㔹㘹㤰つ㔸㑦㔳扣愷㉡扢扥ㄷ㈶㥤搷っ㜸㥦㔵〸㍦㘸㠲㈷㈶㙢っ晤㝢㑤昷挴㠴㜷㘷㐵晥㍢㑤昷挴㠴昷㐳晤㘲昲ㄵ搸㝤㝢昹㤷㥡攰晤㝡㝡㠸昷㔲㘵㍦て戲㜷㠹昷㍥挵昲攷摡戲㜴搸㘶㈰慡昵㈰搹㝤㘷ㅤ㑡㠱㠳㠱㐳摦ㄹ挴㔹挳挷㘰㌶ㅤ㈵㘸晤㠵摣扣攵㘹㔰㔹扣慤昹摢晡づ敦㠱搶搹㜷捥戹㈳晦㠵ㄳ㠷扤昰挴戶戱昷㑦扦㌹昰㘲㑦昵ㄴ㈴攲㌱㠹昷㥤㕤挹㘲戲㔳ㄳ扣ㅦ㔴て㙤㠳㈶㠹挹㤱搸ㄱ慢㈵挱㔱〰㐱挵㍢㥢ㄲ㥣昷㜴㜰づ㐱扢挹挴㙢戶㜸户㔳〸敦㙡挲㕦㐸挸攴扢扣㌲㥥〳捤昷㤲愶㝣ち戵戳晤捤㐸扣扤㈳㔲㉤〸戶㠴㡣㈸㉦昶㌶㡣昲愵ㅥㄱ昹㜰愵㝣㜶扢㑣㕥搶搱〸㥦㡦慣挲㐲㥢㈱昸ㅡ㉡㍥ㅡ㌹戲戴㕣扦捤〲㕦㐹攵搷㐵捣〷ち㉤愹昱㑥㘷㈰㍡扣ち㕦㉣㙣㄰ㅤ㕣㡤㙦慥㤶㘴㤶㥦ㅥ慥愹㠹㔴㔵晣ㄹ摥㥢㠳搷愷愴昳挸㠱づ挹㉦愵愷晡扥戹㠴慦㈴昱扤㔸㙡㠷㌰ㅥて昳㜱攱㔴㝥㜵昲昷扤㌵㈷㜰㌴昳扤攷戶㤹扢ㅦ扡㙡搷㡣㡤愹敡㙤愴㔴搶㍣㝦搲戵挵㍥昱ㄴぢ㌵慣搶攰ち戴〱㐸挳㠵㙦㘵敦〱慥戱戶愵昰搳攰ㄲ㤰ㄲ攲晤㔴㘹㑡敤㐸㘸㑦搰〱㈰愸㜸捦㔴㕡捣敢㥥愶戴挳㄰㕥㑢㘸㑡敡㑤搰搸㥣〲挷㔱㤱挳挷㔷㝤㝤㍣ㅥ㕣㠱㉥〰㜱ㅦ昱づ㜷㉢㠷挲㑦挷㝣捣攰捤㔸㙦搸昹㤶㥢〱摣慢㡣㈹愵㈵㌵攳〲攳㈲愵㘳挷搵攰㙤㌶つ㤹㡢㔱㡢㌷昴晡㈵昷扣摥愱㕤㄰㤵摤换愵捥㍣㠲㝣㠰愰晡㄰〴搹扤㘷㍤扢挷晢㥥㐲㜸㈶㜱昷㜸て㤴扢㘷㌱〵愹㙡㥢敦㑥㥤㐰㈳っ㝣㍣攸㈷ㄱ昵㜴㙣㠷㐲扣昱㈸㕥㥤㐲㐲㑦㠲㕥〰㐱挵扢㡣㘲晣〹㡦㔷扣昳㈸㠴挷ㄳ扤攲㕤㐸㠷㔷ㅢ㝤扤敡㑦㈳㙥慦〶ㄲ昵㜴摣㉢㠵攳愸㜸㌵㤸㠴㔳〹㑥〳〸慡㌴㄰挴昸㠳ㅥ慦㜸敦㑦〸て㈴㝡㤵〱㥡㌴㠵㘱㔴攴㘸ち昷昹晡㜷㍡戹㜸散戴愳挶㘶㌰㠲愸戸㝦慡㈱㌴戲㈹挴㤲换㥢㙦攲昰㈸㜲㥥㐹㜰ㄶ㐰㔰㌵㌳㝥摤改㜱㤸㜷摦挴攱㍢ㄲㅤ㍥ㄸ㌴㐷ㄸ㙦昷㜵昳慦㌴攲づ攳㜹㐴挵摤㑣攷慤㥤扡㙥㉣昱戸摥愰扣㌰㕣㔵ㄵ㥥㤶㔹㕥㔸ㄶ愹ㄸ㕢㌳㉥戳㜰㌲敥愴攱㉢搱㄰捥捣捣戴ち愱㤴慤㥢㝦敡ㄸ敤㔹㘰っ戰㡤敤捦㔹改㙦㔹愵慢㘵挶捦㤴ㄹ㈹昱摥㕦〴捥㐰㌱㐰ㅡㅥ昵㤶㌹〵㐰搰㉡〱挶攱慢㙡〳捤っ愹搹㔴㝢㈰戸〳㔶ㄴ㥣㌱〷㜸㘳㐶戰㘳ㅤ搸㔰㉥戰ㄲ晥㜱搴㕡㑡㌰ㅥ㈰愸昲㐱㤰㈸㕦攷〹㍦敦㙣〸攱摡挴昰昳㉥㠷㈳晣搷㤸摤㜲つ㙡㤵㌴攲づ晦㈴愲攲攱㔷扣〹㈱扥㔶㠳㘰昶㈰搴ㅦ㔸昱戵㠶散戵〴㤳〱㠲㡡户〸挴㉣㥢㘹慡㥡敤㙢㜶ㅡ昹摤㡤昳敦㐴㌹捣づ㠶ㅥ㔷攳攴㙤〰戱㜸ㄱ㌹㉦㈶㤸づ㄰㔴扣搴㉦㐱㤸攱㠹づ㉦晦ぢ㘱㝡㘲㜴㐶㠲㈶扤改㔲㉡㜲昴愶㡢㝣ㅤ㥥〹慥挰㉣㠰昸挰ち搳搶攵ㄴ㜶㌸㝤㥥搱㍡ㅢ〴㙦挳㥡㘲㌴扢ㅡ搶ㅣ㙡扥㡡㥡㕤つ㙢慥㐷㌳㉦攵扢ㅡ㔶㌱㄰㤲㤶㜹攰㡣愵愵ㄴ㔸〹搲㝣捡㉦㈰戸ㅡ㈰愸㜸㥤摢㤱㤶㜲攳㡢慢㌵㕣㑢㝥㜷㕡慥㈷捡戱㠷扣㈴敥㑡㑢戵戱戸㠸㥣㡢〹㙥〴〸慡㕡㄰㈴晡ㄱㅤ㝤㌳㜵攲挵㙣㈱㤴㘸㐲㝣敡愴㜸㘱摢搱㘸㡢㝣摤㕣㐶㈳敥㐶㝢㉢㔱㜱㌷㐳扣㥡㉣㜱㔸㑥挲ち㠲㤵〰㐱㜵㤹㌱㍥摡攳ㄵ㉦㈷㡢㔷攷㈶㝡㌵换敤搵搹扥㕥慤愶ㄱ户㔷㜷ㄱ攵昰㡡搷㜳挵慢㝢㐸戸㤷㘰㉤㐰㔰昱攲慤ㄸㅦ敥昱㡡ㄷ㜴㠵㌰㉣搱慢㠵㙥慦㠶昸㝡昵㄰㡤戸扤㝡㠴愸戸㔷㙡愹搶ㄳ㔸て㠲户搱づ㌰㕡㕤㡤昶㔱慡㘰愳㡤㡦㠴㡦㜹戴昲㔲慣慢挱㉥〷㐲ㅡ散ㄳ攰㌴つ㔶摤㘹㡣㙦〲搶㙢扣愷慦昱㈷㘹挹㙤㝣慢挷㌸慦㜹扡㡣昳戲愶ㄸ㝦摡㘱㍣昴㄰戰㤲㡦㙤㤴晦㈷挱㌳〰㐱挵ぢ㠲ㄲ昶㙥㍡散愶敤昲㈲愱㄰昲㌵挱搱㜶㜹挱搰搱㜶㜳㡤昳慥㉥昶㈲㡤戸昳昱㌲㔱昱㝣㠴戶ㄸ慦㕥㈵㘱㍢挱㙢〰㐱昵㤴㌱摥搱攳ㄵ㉦搳㠹㔷ㅤㄲ扤攲㈵㍢㠷㔷敤㝣扤㝡㤳㐶摣㕥扤㐵㤴挳㉢㕥㈷㤳㔸扤㑤挲㍢〴敦〲〴搵㜶㘳㍣摢攳ㄵ㉦㤴㠹㔷㐷㈵㝡昵扡摢慢㈳㝤扤摡㐹㈳㙥慦㜶ㄳ攵昰㡡㔷慡挴慢㡦㐸搸㐳昰㌱㐰㔰昱㙡㤴㘳扣㙢敥㙢攰㌳昲扢挷扢㉦㠸㡡ㅢ㔰ㅦ㐰㡦㜳扣㔳㝢戴攲挰㔷攰昴㌶搸㈶挶㡣慢户㝣㐳㥤敥〶晢㥤挷っ㉦㔵戹ㅡ㉣慦㐶㐹㠳晤〱㥣愶户㠴扥〳㔶㜶㜷㉦攵㝦㈴昸〹㈰愸㜸ㅤ㐷㘲㥤愱㘳㙤ㅡ㉣慦敤〸㈱㕤ㄳㅣつ㤶搷㜹ㅣ㑤㈳搵㌸敦㙡戰晢㘸挴㥤〴㘵〱ㄵ㡦㔱㠸ㄷ㔷挴慢㌴ㄲ搲〹㌲〰㠲㉡〳〴㌱晥搳昷昶搵ㄲ攳㔵挰㄰㝥搴〴㠷㔷扣搲攲昰敡〷㜰㈴㥥㡣〵㘹挴敤㔵㈳愲攲㕥愹㠳戴㥥㐰ㄳ㄰扣㠹晡捡㘸㜵㈵㉡㐴ㄵ㥣攴挵㠷戵愶ㅥ慤捤㐰㜵㈵㡡㤷㍥㈴㔱捤挱㘹ㄲ愵㡥〴㔶昶晣ㄳ扤㠳㈷㐱㘹㘶㙡㐰昱摡㠲㄰㍥搶㠴㤳㠵愰搴㔱㠶戰㐷ㄳ㝡㠲㘰ㅤち愵ㄹ慤㐱㍡攰㤳㘱㕥敥晡㥤㙦㔷㙤〱㘳慡㉤㡣挹㈵戳挳㔸㠳㌲昹㙢㘷扣摢攵搹㥦昶㠶戰搳戳㍦ㅤっ攱〳攷晥戴愴搲攳㐱攲㍥㔹㐷戱㤶㠳㤲ㄸ捣㐶㉤ㄶ挰㕣㈳晥慥挷㘰㥥㈱扣攳㌱㤸㙦〸㙦㍢つ戶愶〹㥥㐱㡡挱㌶慣昱攴㔱っ戶㘵捤散㈱捦ㅣ㈵㌱㙦㝡っ昶㌴㠴ㅤㅥ㠳㍣挳ㄴ㠹㌷㥣〶㍢㔰㘹㝦㤰挴㘰㐷搶㜸㕥㈸〶㍢㌹つづ㌶攲摢㍤〶㑦㌵㠴㔷㍤〶㑦㌳㠴㔷㥣〶扢㔰㈹捦昶挴㘰づ㙢㍣搱ㄳ㠳㕤㔱㡢㠵㜴㤴ㄱ㝦挱㘳昰㑣㐳㜸摥㘳㤰㈷㝦戲㠷捦㌹つ㜶愳〹㥥户㠹挱敥慣㥤㠷㥡ㄸ㉣㘰㑤㠷㌴慢㔰㘳昹㌶㜰㉣㍤㌳ㄲ㍤挸㔳㘲㈴㑥㜰㑡㐴㥤ㄲ㔹㍣㌹愲㌲㕢㝥ㅣ㙡攲捣㔳ㅥ昷㑢つ㘱慢挷晤昱㠶戰挵改晥㈹㌴㔸〹㤲戸摦㤳戵㐹愸㠹晢扤㥣捥㔴㙢慣㙤扥挶㈸㝢挲㘳扥搶㄰ㅥ昷㤸攷昹㤰㌸晣㤸搳㝣㍦㥡㤸〶㤲㤸敦捦ㅡ㑦㝤挴晣〰搴㘲改扡挸㠸慦昷ㄸ攴愹㡦攸㕤攷㌱㌸摤㄰ㅥ㜱ㅡ㍣㤵㈶㘶㠲㈴〶㑦㘳敤㜲搴挴攰㄰搶㑣て㤸㘳㜸㠶ㄲ换ㄳ㄰攱ㄹ收攰挹攲挹〶戱㜶㑣收愳㈶㥥摣攷㜱㤱㈷ㅥ㐲㔸敢㜱昱㙡㐳戸搷改攲〸㥡戸ㄶ㈴㜱㜱㈴㙢㍣敦㄰昳愳㔰㡢挵㠴攷ㄸ愲㜷㡤挷攰㘲㐳㔸敤㌱挸㜳ㄱ㤱戸搳㘹昰ㅣ㥡㔸〶㤲ㄸ㍣㤷㌵㥥㐱㠸挱搱慣㤹㤸昰昴㐱挴㔷㝡っ慥㌰㠴ㄵㅥ㠳㉢つ㘱戹搳攰昹㔴扡ㅡ㈴㌱㔸挸ㅡ㑦づ挴攰ㄸ愷㐱㥥ㄹ㠸挱㘵ㅥ㠳昷ㅡ挲捤ㅥ㠳㍣㠳㄰㠹愵㑥㠳㈵㔴晡㄰㐸㘲㌰挲ㅡ攷晤㘲㌰敡㌴挸愹扣昰㡣㈵昶㌱挳㌳捥挱㤳昵㠴挶摡㔹攷晣㕢㈴㑡挹戳搵㐸㡣㜷㑡㍣敤㤲攰昴㕡㕣扣捥戳㔳㥣㜲ぢ攱㕡捦㑥㍤㘳〸ぢ㥤㍢㔵㐱ㄳ㥣㐱㡢昹㑡搶㌸㜹㤶㥤㥡攸㌰慦㌸㜳ㄶ扤昳㍤〶户ㅢ挲㍣㡦挱搷っ攱ㅦ㑥㠳晣〶戸攲攴㔸っ搶戲挶㜹戱ㄸ㥣散㌴昸戶ㄱ扦搲㘳㤰ㄳ㘵昱㘴戶挷攰扢㠶㜰㠵搳攰〵㔴扡ㄳ㈴㌱昸㜷搶㜶愳㈶〶㉦㜴ㅡ攴㝣㔷昴㕥收㌱戸挷㄰㉥昵ㄸ晣搸㄰㉥㜱ㅡ㥣㐱愵㥣〷㡢挱㑢㔸晢〲㌵㌱㜸㈹㙡戱慥昷㡤攱戹㡣㍣摦ㄹ㥥㤹慣改摥㤲挵戹㉡㉢㜶㍢攱ㅣ㔵㕣晣扢挷㐵捥㕢㠵㜰㠱挷㐵捥㘵㠵㌰捤改攲㙣㥡搸〷㤲戸㜸㈵㙢㥣㠱㡡㡢㜳ㅣ收ㄵ愷㥦㈲㕥敢㌱㤸㙥〸㌵ㅥ㠳㥣愶㡡㐴戵搳攰㍣㉡つ〲㠸挱昹慣㜱㜲㈹〶ㄷ攸㠲散㌳攷㡢挲㜳㌵戱㥣㉡ち捦㌵づ㥥㉣㑥ぢ㠹㤵㤸㘴㜱㍥㜷㌶㙡愹㔳㔵昱㤸㤲㌱㘳昶㘶愵㘷ㅦ㤶㝥㑥慦㐶㡢摦㝢昶晤㙢㕥晢摢挹ㅦ晥扣㘴挹㙢㍢慦㜹晥攷㡤㐵㈷㙦扢敤戶慤愷㉥㝢晥晤愶搱㕢㔲ㅦ摥㍢攴㤶ぢ㜳㈶㕣㌸㈹㝡㘶㠷㠱ㄷ㥥㍢晥㡣㥣搳て敡㤸㤶搶愰挱戱捤晥㜹㘸扢搰㡣㐹敢搴收㌷晦㔲愱㘴づ〷〳戱㤵㜳㈸愷㠴づ㠳㔹㤹愱㕦㡢㐲攳戴㉣㑥挳敡搵つ㤹搹搱つ戳敡㔲摣攰っ㑦摣戸ㅥ〵敢〶晡㤲㥡搵扡扥㝤㤱㐹ㅦ㝤㌱㡢㍡挴ㄷ㑥晥挴㤷挵㜴㈳㉤慢㐳㝤扢㈱㔳挱〴㌷㌸㈵ㄴ㌷㙥戲摤攰㙣慥㕥㌳㈳ㄳ㐴扡攱捡っ㈷㡡攲挶㔲ㄴ慣㥢改㑢㙡ㄶ㈷㝡昵敡㡢捣ㅤㄳ㐲挲㌹愴昸㜲ぢ摤㐸㔳㌲㕦㈴搷慤愸㥢㉤㜴㠲攱扡㑤戸戲㌸慤慢㔷㘷㘵愶㐸㌷㕣捤愸㤷㜱㘳㠵敤㐶扦晡㜶㐳㘶㡣㜴挳㤵㍦捥ㅣ㈵㘶户愳㘰慤愲㉦愹㔹愷搶户㉦㌲㤹愴㉦㘶つ㍥戳ㄳ攲愴㔲㝣戹㤳㙥愴㈹㤹㑥㤲㙢㌵敡㘶ぢ㜱㕡㈹㕣㙢㠴㉢㡢㜳挰㝡捤㥦㑣㉢改㠶㉢㜰㥣㕥㡡ㅢ㜷愳㘰摤㐳㕦㔲戳㌸㍤慣㔷㕦㘴挶㐹㕦㕣㙤㘹戴昱㘵㉤摤㐸换攲愴戱㕥摤㤰㜹㘸㠲ㅢ㘳㡣ㅢ昷摢㙥㤴搴户ㅢ㌲㍢㑤㜰㠳戳㔴挹捣㠳攲㠶㤲昹㈹戹㕣捤㠸昳㔴攱㝡搸收㤲㌹㘹〲搷㜸挳戵㑥戸戲㌸㤱慣搷挸捡摣㌴㘱㤷㈶ㅡ㌷㌶搸㙥搴搴户ㅢ㌲㘳㑤㜰㠳㌳㔷㠹搹㐶摢㡤ぢ敡摢つ㤹挷㈶戸挱昹慣戸昱戸敤挶㡣晡㜶㐳㘶户㜴挳㉣㘰㐴㌹㈵挴㔹慥戸戱〹〵㙢㌳㝤㐹㔵㌲挹㈵慢慢戱捤㌴慣㕢挸㤵㤶挵㤹㘹扤㌶㈳㤹散搲つ搷㌸㌱挷戸昱㤴敤〶攷慢昵敡㠶㑣㠱ㄳ摣㔸㘰摣搸㈶㙥㈸㤹〴㤳敢㥦愸㥢㉤挴挹戰㠴昷ㄹ㥢㡢㌳㔰㤹㜲㜷搳㔳敥㍥㘰攵㡡㉡捥〹㠵㤰敦㈱㜰㥥㈸㠴㍣㑤〸㐱挲㝡〱㔸挵戹㥢㤰扡㝡㘴㌸㥢ㄲ㐲㡥㠷挰昹㡤㄰扡㜸〸㥣昳〸攱㜸愷㤵㔷㠱㔵户ㄸ搲㜱㙥㤹㤰㤹㤰㈸捥㐱㐴戸㤳㥢㐳㜱㔶㈰㠴㡥ㅥ〲㡦搳㐲攸攰㈱昰搸㉤㠴昶㥡㈰㝢扢〳㔸挵攳愹㤰㡥㜵换㠴㑣㈳㔵㍣㤶ち㐷㕢㌷㠷攲搱㑤〸㙤㍣〴ㅥ昱㠴搰摡㘹敥㙤㘰ㄵ㡦㐲㐲㍡摡㈳挳攳㠲㄰㕡㜹〸ㅣ愹㠵㤰敤㈱㜰㜰ㄶ挲㔱ㅥ〲挷㘳㈱戴昴㄰㌸㐲ち攱㐸て㠱㘳㤶㄰㡥昰㄰㌸㡡〸攱㜰て㠱晤㕡〸㠷㜹〸散敢㐲㘸愱〹ㄲ敡㡦㠰㔵散攰㐲晡㡢㐷㠶㕤㑥〸㠷㜸〸散〴㐲㌸搸㑤〸㤹摥愰搸〱㠴愳戹㥢㐳戱㈹换㘹攴㘷㈸㈸㌶㌹愹㝤捥ㅡㄳ㉦戵㉦㔸㘳㕥愴昶㈵㙢昴㔴㙡㕦戱㈶挲散ㄹ捥戱㐲㠹㤲〴慣㈸㑢挰㡡搲〴慣㈸昷㘲ㅢ晥㍦㉡㜹㉡慡</t>
    <phoneticPr fontId="149" type="noConversion"/>
  </si>
  <si>
    <t>CB_Block_7.0.0.0:2</t>
    <phoneticPr fontId="149" type="noConversion"/>
  </si>
  <si>
    <t>㜸〱敤㝤〹㥣㔴挵戵㜷搷捣昴㘵慡㔹愶〱愳〸㉥ㄸ㐵㔱㜴散㝤ㄱ挹〰挳㌶散㥢愲㐶ㅣ㝡戹つ㈳戳㘰㜷て㡢㉢㉥㔱㜱㠹㠲㔱㕣㜰㐱㈵㐶㡤㑡摣㐰挵㉤昱㐵㡤㑢㕥搴㤷㤸昷搴ㄸ攳愰㘸捣搳挴㤷昸㝣㐶扦晦扦敥扤摤户扢㙦て㘰挸昷昹晤㝥敦㌲㜳愶敡㥣㔳愷敡晥㙢戹㔵愷敡㕥㕣挲攵㜲㝤㠵㡢㝦㜹搵㌱戰摦扣㔵戹扣摥搱搸摣搵摥慥愷昲㙤㕤㥤戹挶㜱搹㙣㘲搵昴戶㕣扥ㄶち㕡㙢ㅢ攴㌹㜷㙢慥敤㜴扤扥㜵戹㥥捤㐱挹敤㜲搵搷换ㅡ挸扤搶慦ㄵ㤱㑣㈵敢㐸愰攵㤲ㅡ㐹ㅦ㤲㝡ㄲ㐹攲㈱改㑢搲㡦愴㍦挹〰㤲〶ㄲ㥡㤴〳㐹〶㠱昴ㅢっ㌲扦㜹晣慣攴愹㈸攰扣㝣㔷㔶㍦㜲昸昱㐶㌱挶昸晤㡤晥挶㤰摦攷㙢昴ㅤ㌹扣戹扢㍤摦㥤搵挷㜴敡摤昹㙣愲晤挸攱戳扢㤳敤㙤愹㘹晡慡昹㕤㑢昵捥㌱㝡搲ㄷ㑣㈶㐲㌱㝦㈸ㅣ捥挴攳戱㝥㝢挱昲捣收昱戳戳㝡㈶户愷㙣㝥㡢㌶㘷㌵㡦㙦㥣愹攷昷㤴捤扤㘱ㄳ㈶㈷㜴㜵㈴摡㍡昷㤰㔱㌷慢㈹㍣㐱㑦戵戱㍥㜵㍤摢搶戹戸ㄱ挵㉥〱ㅡ戱㘸攳戸㕣慥扢㘳ㄹ㥢㐶戳摥摥㍥㔷捦愸㝡散㤸㤰换捦㑥㘴㍢㜲晤㍡㠸㥦㥥搵㍢㔳㝡㙥㐰挷挴㤵㈹扤摤㔴捣搵㜷ㅣ㥦挸捥㑣㜴攸㜵っ㌴㜴ㄸ㜵搸㤲搶㍢昳㙤昹㔵晤㍢㡥换改㜳ㄳ㥤㡢㜵慡戸㍢㈶㜷户愵㐵㕤ㅤ㝥㕣戵㠷㌹㤵㑣㔵ㄴ捡搳搱扣㈴㤱捤慢ㄸ慢搰敦愴㙢㙢㉥敡㉥㑡捡挵㈶㌵扣㉣ㄵ敢㙣㕥㕢挷㌴㍤摢愹户㌳ㄳ搶攴愸㌲㈵〵㤰㔱て〵愴慣摢㘱㉤㠹扥㘶㝦攲扤㌰ㄷ㙤ㅦ㤰〳㘶㜶㘵㍢搰㈰㘷攸㠹捥㌱昱挶㔸㈴㝥攴扣㝣㝡㠲扥㝣㑣戰㌱㄰㡢换㈱搰㤱晢㔲㝢㈸挸㤰敤て㕤晡晥㝤㔷扦昷㠳ㅦ扤晢挴愵敦晦昰挲昷㙥戸愶攷扥ぢ㝢ㅥ晤愱ㅣ㐶扤晤㐰㐴摤ㅦ搰㤱敤㜹戱㌳搵戴㈶㙡㕡㤳㌵慤愹㥡搶㜴㑤慢㕥搳㥡愹㘹㕤㕣搳扡愴愶戵慤愶昵搴㥡搶愵搰戱慥晡㍥㝤㙡捣敢㤲晣挸散〷㙦慥㥡昰昸换㤷㥣㜴摥㠰㐹愳〴晢慥敡晡〷㈰㔰㔲㜶㕦愳㍦ㅥ戴捡㡥㍥ㄷ〹捡〳愱㈳㠷㠳㘸〷㠱搴㑥っ晡攵户挹㍡ㄸ㐴㠸㌷㔰㑣ㄶ昵㤸㥢㡥㝤敤捦㜷㙤ㅢ户攱㤴㕦㑦㍡戶攱摦ㄳ㠲㐳㠳捡㘳〴〲晢搹昱㠱㔹㕦愴㤸㐷㐰ㅥ㑡㜳㠷㠱㘸㈳㐱㠶扤晦攴㍤敦㍥㜶摢㡥つ慢户晦攴扣㥥㉤㥢摥㝤㝣挳㡥㡢慥攸㌹昷㡡㥥㉤昷捡挳愹㝡〴㠸㄰晦㘶收㍣㜸昰㤴搶扦摥㜲晢㤴㜵㑦㘷㉥ㅣ㥥搶敥㄰ㅣ㡦㔴捥㐷㈲㜰愰㍤攷㘸㘳㌴散户㜲づ㌴㠶㘳挱㠸㍣㡡ㄶㅢ㐱戴愳㤹慥㈵ㄴ㤲㍥戲晣㈰㐲扣㙣㘶昲搰㌳㍦㕣㜸昲㠴㡤㘳㔷㕦扤搷㐰晤〴摦㤷㠲攳㥤捡㈴㠸挰㜰㝢㈶戸扤戰晤晥㝣晥㐸㑣㠶㘸㌲っ愲㐵㐰㠶攰晥摥扢攵摣昷ㅦ摡扣晤收㑤敦㙤㝢㜴挷㜵㕢捣〶㄰愵㕥っ㐴㠸㘷捤慣㌷㙣㕣㍡愸攱㡡扢㈶摦㍤㝥㕤㝢收戰㈷ㄷ戸搹㍢㜷愹㐷愰㘹愳㔳摡晡昴〰昶挷收敥㕣扥慢㠳ㅤ㜲捦㜶㙣㤷搹戱挵〸愷㉥㘵昴㙣愳㐴晦㘰扦㍥戸捣㍥晢昵慣㘵㜹戳㕦ㅢ㔹散㤱慥㉤攴㌱慣㡥搱㈰摡戱㈰〳㝣㝥㝢摢㤴㘳㈸晤づ㠸㄰㑦㥢㤵㜵挴㠷扦㝦昷慢㐳㝢挶摦昸晤ㄷ㥥㑤ㅣ㥣扤㐰昰㘹愸摡挹㔸〴昶㉦㙤㈷晥㘰挰㙡㡣㘸㌴㈱㌹づ㉡㜲㍣㠸搶っ㠲㥥ㄶ㤰ㄳ挸㥡〸㈲挴愳㘶ㄶ晥㉢愷摣扥晥㤳ㅦ㑣㝢㙣挸㈳晦㌶㜸晦戶戳〵㥦戵㉡㡢挹〸㤴㌵挵㐰挸㙦捦㈳收ぢ捡㈹㌴搹〲愲㑤㘵愸㘷摢愳挶㜰㈴愷㌱㍡ㅤ㐴㠸〷捣扣摥㝡昱慡愹㙢㍥扦㘴摡㈳㘳搷㝣㌹敢摦㔶㕤㉤㌸ち愹扣㘶㈲㔰㜶㍢扥戰敤㙥晣ㄱ㌹㡢昶㘶㠳㘸㜳㐰〶昷㝣晦收㥥㥢㉥ㅤ㘵昴敢昷敦戸㘰晢㉤摢攴㕣慡捣〳ㄱ攲挷㘶㤶愷晣晣㠴㐷㐷晣昹㡢㔹昷㥦昸搴㝦㑥愸㝤㈰㈹㌸㠱㔰㔹ㅥ㠷㐰昹敤昹㘳㔱㕢愶搱㐰㕣ㅥ㑦㤳ぢ㐰戴ㄳㄸ㝡㜷敢攵㐶㌷㤳㈷㌲㝡ㄲ㠸㄰㥢捣扣㕣㌱捦㤴ㅢㅥ㤹㌸改㤶㤱㘷昵㜱㕤㜸攸㠳㠲昳ㄴ㤵搷挹〸㤴っㅤ愱挶㘰㉣㘴㘵㠵ㄹ㐹挴ㅦ㤴ぢ㘹昱ㄴ㄰慤㤵改㕡㐲㘱戹㠸慣〴㠸㄰㌷㤹㤹㕣昴昴㤹㕦㌶晣㜲搱攴㍢捦扢攱愸敦㥥戱敡㈸㌷攷㐱挱戲㌶散昸㕣㥥㠴㤹㔰㉡㤱换㥢㍤㤸㐳捥㥥敤戲㍢㝦ㄴ㑦捡愶晥昹㡦㘲㘴戲㐷晡慢㑣ㄱ晤㌴㠸愶㠳搴㡤㔹㄰〸换っ㜹㡢㐱㠴戸搶慣㤱愶摢搲捦搷昴っ㙦摥㝣㐱敤愸换搷㝣㜸㠶攰愴㔴捤㑥摢愸㝣㉡㠸挶㐷㘹摤㤸ㄳ㘱愰㥤扣づ㄰㈱搶㤹〶㘶㡣㤸㜲晢㐵㥤捦㡤扤昱戵㡦扡攷㡣㍢㐵〸㑥㘸㌹㉣ぢ搹㐵敤㘵㈰摡㘹㈰㝢昹〲挶㠸昱晥扤㑦扣㝦敦挶ㅤ搷㍥扣晤摥㠷㘴㤶㍡㌹㄰㈱㉥㌳㉤ㅥ昷昶晣愱㙦扦㤸㤹昸㠳愱㥦慣ㅤ昸散㠳晢〸捥㡥㔵㑢散㐶愰愴㈵晡ㅡ〳㍥㝦㘱㝥挱㘷㜴㔴㉥愷挵ㄵ㈰摡㑡㠶㝡戶晤挴散搳慢ㄸ㍤ㅤ㐴㠸敦㤹㔹扤㌶㜸捤昵搷㍣㌴㙦搲昷㉦㙢㤹昷搴㘱㕢ㄳ㠲㜳㜰㤵搵㤹〸㤴捣〶愲㡤㘱㕦㘱㌶㠰攷愵捦㉦捦愲挱戳㐱戴㜳㤸慣㈵ㄴ㤴慢挹㍡ㄷ㐴㠸戳捤㍣㝥昳搶攴捣搵ㄳ扢挶㝤晦挹愶㍢扦ㄸ㜴攸戳晤捥㠷㜸㡥㌹㜳㥡㤰㑤慣挰㕣戴㌸捤つ㌴攲㉥㜶㘵㝥㡦改㝤㈶㥣㠹㘶晣晥㜴搸㤷〸㈶摣㥣㔷敤敡㐴㤲㜵搴㉦戳愰慤㌳摤戵㐲㍤㠱昶ㅢ㥦挰搳戰㌰搱ㅣ㘵捡挶㜷㜵㜷愶㜳挳㥣㠵昳昲㠹扣㍥戴㕣㔶㌴㔲㤱㙣ㅥ收摤㝡㑥攵㜷㐰㜹戲攳ㄳ敤摤晡戸㤵㙤㠶㜸晦㌲㌱㘶摤㕤挹敡搲㐹㔹晤戴㠲戴愲㐴攳戰搲㕢慥㙣㔷摣愵㈱㌲捡㌵扣㜹㐹㔷㑥敦㔴挵ㅢ搵㌱扢㉤戵㔴捦捥搳戹㑥搴搳敡㔶扦㐵㤱㌹昵ㅦ㌵慢ㄳ㌷㡡挹㝣晡摢㜶㙥㘶攲捡扣摥㤹搶搳㈸敦㌲㍤㥢㕦㌵㍦㤱㙣搷昷㉥㔱㌱昲㠴㘰摦ㄲ昶愴慥㔴㜷慥戹慢㌳㥦敤㙡㉦㤵㡣㑢㉦㑦㘰戹㤱㥥搱㤵搶戱㕡愸攳攵ㄲ慥摡㕡㈱㕣㐷㌸㡤㥤戴㥢㙢㔴ㄵ㘱慢㘲㉥ㅥ㠶㤴㌶扢挶戹戸㍢摣㐵扢捥㌶㔹㜳挸㑥㡣㈹扢㌴㜳㜸㜵㐵摢㍤㜱㔱㑤敤㤱搵戵㔵ㄹぢ㌵昷捦㔵慥愹ㄹ㙣摥晤挴攵㔸㤲㑤㐹㜴愶摢昵㙣慦㉥〱挱ㄲ挹ぢ㐰摣㘷愰㌷㔷㐵㡦㙢〸戱㔲慣㜲慦㘸㑢攷㤷㘸㑢昴戶挵㑢昲攰挱㙤㔰㕦㑦㘸㉢㉥㜹㈱㔸昲㈲㤲㡢㐱㍣ㅥ㤷戶㠶㑡㥡㐷㕥㘲挴摤㕣㈲敤搲搴戶㘴戱㐷挷㠴㔴㡢㑢㜸〲㜲敥づ㍣㌷㜳戵戵㑥㜷㌹㈵㤱㕢㤲㘷昳散㔵挸㘵㥤扣㤴攴㌲㄰㌷ㄷ㘵㍢㕤㑢昲ㄱ㔲挷㈵㜳晦㡥〹㝡㈶〱㐷㠵敡摤㈲攱㔶㔳㙤㌷戸戹㤴攴㈲戹〵㝤㘵愵㠶㄰㍡㝦扦づ戶㝥㝤㘵㝥㐲㈲㥦攸搳㠱攵㌶㙡㐹㐲㘹㤴㑡㘵㠴㤸戲扦攲㔹愹㍤㘶っㄶ扣㉡㘸戳搲㔷㌱っ㑢攸㌸攸㉦慥㕡㤳昶㝥ㄳ㈸㍢㥦挲㕡㜹㐳㉦㕤㌶㘳㌵㥦㥥慣㜷捥㕦戵㑣捦㔱扤㕥敢ㄵ捡昲敥愵收敡愹攴㜱昹戶昶㕣㈳㑡㍡㌹摢搵扤㙣㑦摡愱㉤㜹㌹㠸㜵戹戳㘸挵扢㝥㑦㠰换搵㘷㌹敢愶戵搵㔵㑦㙢攴㐸㉥摢㈵㕢㉢㡣㝤㠵㍦敡㤲㙢昱挷搳㥢捣捤戵晣敥戸ㄸ戸㙡敥搷㌱㉢㤵㥣㥦搵㤵搳愴㕥㐵㠰㜶晦㡥〵㕤搹愵挹慥慥愵㕣扡つ㔰戱摣ㄲ㕤捦搳ㄱ搱搷㜴扣㈸〷㡢㄰戵戵㈵㥥〳㥢挷㠲㉥っ敤㙡㤰㠶敤㙢㔶㙦摦戰挶㔸㕦扦户昹㐹敤ㅡ㌰㙢攱ㄴ搱搶㈳㤰散戹攱昱敤て㙣敥戹㜷捤昶㕢㝦戸晤晣〷㝡㙥㝥戴㘷挳收㥥㐷ㅥ攸戹㘲昳晢㡦摦昷敥㘳てㅦ敦㙦昴戵敥搸昸挸㝢㌷摣ぢ挷〵ㄶ攸敦㙦晣搱㔱㝥扦㍦㌶㜲挷㐵㤷㙦扦㘶昳㡥㕢㉦挰ㄴ挴愰敦㍤㜶搵昶㥢㌶㙣扦昸慥㥥ㅢ㥥攸昹摥㡦づ㙦㕣搹㥥敢㄰㑢㠰㈴㍤〷摦㙢㝡昴摢㔷㥣敤ㅢ户攱㥤㑢戶敥搸㌸晢㘱戱搸ㄴ㔴戸㉤攸㠹攰ㄳ㕦㕥て㈲㜴愸㜱㠴㐲戸昴㤲ㅢ㄰㤷㌷㤲摣〴㠲㜱㐶搵ㅣ㠶㤹㕢㡣愸ㄸ㡥扦ㅣ㙡攴㐶㤲㕢㐱〴㕤ㅡ捡晢㜲ㅢ〲搶㈵㑥㠶㝤戶ㅦ戶〱㙤ㄳ㐸敤挴㐰戴戲ㅤ摣〱㠹㐷㔲㕥㐵㈶づ㠶㡣㙤㐱ㄲ㝢㐹慣㈵㜱ㄶ㜳㘱摣ㄱ㠴㌹愶愰挲慦㐲㘷㠹〲㘱㌳搳捦㠲㥡㌳〸昷㌳㡦〷㐸ㅥ〴戱㠱昰戰ㄱㄵ㠷攱慦〲㘱ぢ㤵戶㠲㠸挳㐱ㄴ〸㡦㈰㘰㕤㘲ㄲ昲戰㐰㤰㈳挱慥扣挹挷挱昵昴㈶ㄳ㐷㐰挳〹㠰㘳慢〱㌰摡ㄴ㔴戸㜷㡥㠲㈵〵挰捦ㄱ㄰昱慡〰㍣〷戱㝣㥥攴ㄷ㈰㌶〰㕥㌴愲㠲㑥ㅦ〵挰㑢㔴㝡ㄹ㐴昸㐰ㄴ〰扦㐴挰扡㠴捦づ挰搱㘰㔷〲昰㉡戸ㅥ搹㡢㑣昸愱攱〴挰愱搵〰ㄸ㘱ち㉡㕣㑦㈱㔸㔲〰扣㠱㠰㌸戸㉡〰㙦㐱㉣㝦㐷昲㌶㠸つ㠰㜷㡣愸〸攳慦〲攰て〸挸㜷㐱㐴ㄴ㐴〱搰㠳㠰㜵㠹愱㜶〰㈲㘰㔷〲戰〳㕣㡦散㐵㈶㘲搰㜰〲挰㕢つ㠰〶㔳㔰攱〰㍢〶㤶㜶捤挹愴㐱昳晦㡢㌹慥㌱戳晤㥡戳㌵捤㠳换㈵㐶攳㘶㔵㜵晥ㄹ〱昹ㄷ㄰昷ㄸ㤰㕤㜱㤷㌱㤹㐸㠸愴㐸㠹戴搰晢㜴挰㥤㌶㘳㜱㜶昷愷㉥〳㤰㔰捤㍦っ〳晤慣愸昲㌶㕡ㄱ捥㘷扣㔶〴摡㙡㐲搴扦挸挰戳㜷戰ㄵ戳㑤㙣ち戶昷昴㉣〹昷捥扤㌲㡣昱戵㜰㠸愸㍦〶搵㜸昵づㅦ捡〹愰㌸㑤搸㔳ㄳ愱晦摢昹敤愹㜲ㄳ〳攳晡戸挹昸㕢㍦戶昴慦挵㝦晢㐹㡦昶㈹㐴㜵㘳愶㍢㍤㑣晦ち㤱挷㈳愹㔱㌹捣㈸㘱㙦㌲昱ㅤ愴㉢っ㌳摡㤷㠸㘹㔸㡢愱㤹ㄹて㕣㑥攰ㅣㅦ戸㕦㝤㘹〸㉡㍣戸攳㘰㐲つ户㌵㘸ㅡ攲敦㔰㜳㝥攰㜲户㔵扡㐹㌴㄰摢㜰㕢㙦㐴挵㜸ㄸ㔲晤㔳㔲挹〳㈲㈶㠰愵㠶摢扥㠸㔹㤷昸ㄴ㜹㔸て㕣慤㍦㈴㤸㜵挴㉡戱㘸㠰挴㈳㈹慦㈲ㄳㄳ㘱戲㠰㠵㙤搶昱㠱㜹慦ㄵ㔳慦ㅤ愶愰挲挷㍣〵㤶ㄴ〸㐳㤰㥤㜸慦㉡〸㐳㔹㥡㘱㈴晢㠱搸㐰㌸挰㠸㡡ㄶㄸ㔲㈰ㅣ㐸愵攱㈰㠲㝥㘷〵挲㐱㠸㔹㤷㜸换〶㠲㥣ち㜶攵㑤㡥愰捤摥㘴㘲㍡搲㌹〱昰㕡㌵〰㕥㌵〵ㄵ㡥敦㔹戰愴〰㘸㘴㤱㝦㔵ㄵ〰ㅦ挴搲㑦ㄲ㘰改㡡㜳捦㤰ㄱㄵ戳㘱㐸〱㄰愶㔲〴㐴捣〵㑢〱㄰㐵捣扡挴㜳㜶〰收㠰㕤〹挰㘸摡㤴扤挸挴㍣愴㜳〲攰㠹㙡〰㍣㙥ち㉡摣昰挷挳㤲〲㘰〲㡢晣㔸㔵〰㈶㐱㉣㈷㤳㑣㘱改㡡〰㑣㌵愲㘲〱っ㈹〰愶㔱㘹㍡㠸㌸ㄱ㉣〵挰っ挴慣㑢摣㙦〷攰〴戰㉢〱㤸㐳㥢戲ㄷ㤹㌸〹改㥣〰昸㔱㌵〰敥㌰〵ㄵ㝢〳ぢ㘱㐹〱㜰ㄲ㡢扣愹㉡〰㈷㐳㉣ㄷ㤲㥣挲搲ㄵ〱㔸㘴㐴挵㈹㌰愴〰㐸㔰㈹〹㈲ㄶ㠱愵〰㐸㈱㘶㕤㘲㠳ㅤ㠰㔶戰㉢〱㔸㑣㥢戲ㄷ㤹㐸㈰㥤ㄳ〰敢慡〱戰搶ㄴ㔴散㕢愴㘰愹ㄷ㘷㙢挵㔶㐱㠹戳戵㕦㘶㔲㕢㝢㕥捦㉡㝦㕡㐳〶㝦㡣㜳〹㉡摥㥦㍥挴㙣㈲㘵敥昸㘷㥡攱㐶挴㐱㠸晣慡愲㘳戵挲㡤㘹㜸昹晥搷㔹晢㡤㜳搶㉡㔷㙤㠹挳戶ㄷ㘷㈸ㅡ㑤㤹扢戶㜷㘵㕢㈳摡ぢ捤搱搱戵愲㥡㔴㈳㉣㤷㌶㌲敡㤷晢㠱搴戶㕢㐱扦愴ㄱ㐲摢㔷摤㠹换挶㕥搹㐸㤹㐵㔵㠷改昹㄰晥慦扢戹晣〴㥡攱㙥㕥㠶㘱㑣㥥㐶㤲㈵挹㤱攴㐱挴愵㔵㠷搹攵搴㔹㐱戲ㄲ挴㌶捣㥥㡥愸㜶〶㐸㍦搳晢㜴搷晡㥥㉢㙥挳晡㈸㡤ち㔰攳敥㤹㑣㜵ㄶ㌵捥〶㤹㌹㐵㙦挷扥挵㥥㍡ㅦ收捥㈰㥢摥㍤慤㘸㍣摣㜳摢扢㘳摥慡捥搴㤲㙣㔷㈷づ摥搱〱㍣㉥㠵〳㔶㌹㤱搰㍡愶㜷㌵㜷攷戵㡥㈹㙤昸搳慦㘳慥扥㑣㑦攴㥢戱㉦〵敦昲㜴㙣〸㉢摦㜱㑢㝡攵敥㉦搰昶㥣㙦搹挵つ〰㙣昹㜱搵㘴搲昲慥㙢㜸㜹㑤㜸ㅢ㈷㜴攱戰㥥慥㡥ㅥㄲ㜶㑤挳㍥挱㌷搰㜹散㤲攷愰㜴㌷㝦㜲搷攸ㄱ㌷摥昷㤵昹昷ㅣ慣ㅡ搴㈵㜵摣㜴攵㘳昸㍣㈴昱昴㈶ㄳ摣㠱㉥㍣㠶戵㡢〸ㅢ㥡㠱戱㈶㔹㔱敤㔱扣摣ㄴ㔴㙣㔸户挱ㅡㅦ挷昲㔲ㄸ㤲㤷㤱㕣㑥昲㝤㤲㉢㐰挴戲慡ㅤ㘷㉤㜵搶㤱㕣〵㘲敢㌸㔷㤳挷㡥㠳扥㜲㉡㡣慢扥戲㥥捣㙢㐱㐴㍢㔸㙣摢㉥㜹ㅤ愲㔵〱攲挶㜹㈵㐰ㅢ㘸㔶昶㈲ㄳㅤ㐸㔷〰㐸ㄲ㈰〳㥣㠵搵挰㌹搹ㄴ㔴㙣挶㜷挱ㄲ㕤㐴愶㕢㘴ㄹ㠲敡㔶㌶搱收て㐱㐴ㄶ㉣扡㐶㡣换㕡㤷扡挶ㅡ㜱㙢摤㙡昱戹㕥扤〳挹戸㕥㜵㔸㠶摤〹ㄱ搶慢搴愸扣㙦㈵散㑤㈶㜲挸戴㜸摦㕣慦ㅡ昷㍤愳摡㝤㑦㌷〵ㄵ㐷〶㤶㈳慤㥡愰㍥挴㝢㥣ち㌵攷㠵敡ㄶ㤶㜴㉢挹㈳㈰戶〶昰㤸ㄱㄵ㉢㘰㐸㈱戶㡤㑡㡦㠳㠸㔵㘰愹〹敡ㄳ㠸㔹㤷ㄸ㠷㍣慣㠵慡㕣〹㜶㈵〰㍦愵捤摥㘴攲㜴愴㉢〲㜰つ慤慣〷ㄱ搱㙡〰㐴㑣㐱挵㐱㠶戳㤰㑣〱昰〲㡢ㅣ慡ち挰㑢㄰换㤷㐹㝥挹搲ㄵ㘷攸扦㌲愲攲㙣ㄸ㔲〰扣㐲愵㔷㐱挴㙡戰ㄴ〰慦㈱㘶㕤㘲㤴ㅤ㠰㜳挰慥〴攰㜵摡㤴扤挸挴戹㐸攷〴挰㐱搵〰ㄸ㙥ち捡㑦㔹戸㉦㠰愵摤搸ㅤ敦换〲㘷㡥㙦搳㔷㜰㍢㙦㐰愶攴㜰㘰晦捣㠴慥㤹㕤昹〹㙤戹㘵敤㠹㔵㠳㌳㘶㘰挱ㄲ扤ㄳ㈷〳戲㌸㈰㔰挶敢㕡戶㑣㑦换捣扣慥敥㙣㑡㙦㤹昰㑤㌸㌹㠰晢㐳搵愹㐳〳㌵〲搷搷摢っ挷㐳㑥愰㤵搰挷敡扥㄰〶换昷㌴㙤㤳挸攲㝡挵ぢ挵㠶㈲愲昳摢昲敤㝡摦㡣㤲慢㜰㝤〶㈸攲戸㐵扡㑦㘶晥ㄲ散昵㑤攸㥦㤹㥣㙤㑢户户㜵敡慣㡣扤っ搵改晡㘲ㅣ慤㤸摤㤵㙢攳改散晥㤹昹搹㐴㘷㙥ㄹ㜷㠹㔳慢〶㤵挴搴㤴挰㥤ㄹ摦搶㤹㐳㌶敡㠸㈷挳つ㤹㜹㑢扡㔶攰散㝦㜷㐷攷攴挴戲摣㌷愲㔶㡡㍤㐸㔵㡤愸ㄱ㌵㌵愲扥愶晥敢搶㡦昶㝢㔸昴㙥扦攷戶敤慢捦ㅤ㌹昳昰攱㍤ㄷ㕦搸戳㤵搳㙤㤷㉢㠰摦㍡ㄲ㔵㠱㉥㌷㑦ㅦ昴戲〸攰㔲挰㍣敤挲㤳ㅣ㉣㘸挹㠹㍢挷㐳〵㠵户㈹㌸晤㤷敦㈰㔱扦㍦㠰㑣㥤㝣㕣㑢昱㡣搳㍦昴ㅥ㠳㥢攷㈵捡㘷㔷攵捤慥㜰愴㠴㥥搸〱㐶晢㈱㡦捤〹摤ㄲ捤㠰戱昲㌶改挹㈸ㅤ㌶捦〱挵攰㈴㥣㑡攸㤷㤹㥥㐸敡敤㌸㑣搱㤱挸て㌰㈲㕣㄰攱㥣㝢捥㤴㌵㜷㜵㜴㈴搸摥㜸㠸㙡㕥㉡搱慥搷㘷挶㜵攷扢㘶戴㜵捡っ㠸㙡㤴㈶㉢戱ㄲ慣挴㑡挵敡㤷㤹换㐳㔶㉡㑣㕢㕤㡢ㄳ搹戶晣㤲㡥戶㔴㍤㈳㍣〸昵㡤㘸愸ㄸ㍣搴㉣ㄷ㠰昲戲〶㤲昲搹扤㌱捦㐵㜵㌷㘲㉤㑢攸㔸晤㘸捥㌵㐲挳㍦昱㌵㜷㜵㌰散愸愷㠹散㠱㌵㜷つ昲攷㌸愴慥㡦慤㔷㝣㍥收㕣㔵㡤㑣攲ㄲ㉡攰㔷㙥〷㘵㠰扦㜵㤷㠲昴㝡㐰愳てㄴ㍣搳扢ㄲ改㐹㜰扦㜴㘵晢㤸敦摤搴愳㙡㌹捥㘴扤㍣㌲搳㡣㔳㔸㌸摤戵扣㉤慤㘷敢挹㤸㠷ㄵ㑢ㅤて摢㘸㐶ㅤㄲㅢ㤷摢摤户摥㈹慦ㄶ换搶㈱收㐱〴晢慢㐸㉤ㄵ昶晦㌸㈷搶挴扢昵㜸㙡㐱攵㝢戸て昹㍥敦改㌲㐴㜹㍦㘵ち㍢愸昰〱㠸㥢挷㍥捡敢愶昴昴ち捥戸㐸㈸搵㜱㍦慡㡥晢㔰昵搶晥㤳㕢摤㐸㕦摢㝥㤳㘶散㌳搵㕢慦挱㘸昳搰捡昵戴挷ㄸ㕣戹㕥㘳㜵搴搴搴愱慡戵㜲扦㔸㐵戶㌰搶㌱㑦㔷㈷㙣〴㍢愸昶㈱ㄲて㘷㘷㠱晤搶慡㉦㠴慣㠱㉡ㄷㅥ昸愳㉥㑣㌴㍦㐲㐲㤷㐷昰散㠹㠵〶つ㝡㍣慣㑡昹㈷㐸攵㝦㠲㠸敢ㄱ攵㠴〰㐱敢昱㈵㌶㈰挶㐷㤸㑢晢ㄸ㉡扢㌴㘴㡡ㅢ愱捥㘱㔳㝥㐲慢㌷㈱挴搱愸搰㍡晦〲敥捥㕢攷㉤㑣㠱㕦昹㈹㡤㤸ㄱ戱ㄱ〱敢ㅥ挸㌴慢晣扦㄰㤶㝦〵ㄱ户㍡㉢晣㡤ち㥦㔱攱㌶㈸戰摡戵晦㐶慣慦〵㈷摦㔱㜱㐰敥㝦愰〳攴敥戰ㄹ㥤㑢㡥㠱摣ㄷ㌴晡㜷ㅡ摤っ愶㐲慥昸攰ㄷ昷㠳㘷㈰昷㈵㔴㜶つ戹〷㤰㐶㈱挷敥㉡ㅥ㐴慣〴㌹㠱㔶扥㜳攴ㅥ㐶㌲㈴㜷挹ㅡ愸㌳愰㝥户㈰攰㠰㕣㉤㜴㘴ㅤㄵ户㍡㉢㌰㍦愹㔱攱ㄱ㈸㈸攴晡㈰㜶戰㠵㥣晤晤㠶昲㜷㙦ㅣ㄰㔵㉦〸㝡挴攳戶捣㙣㠸㝡㤸㔹㕦㘶昶㜳㈸㤴户挵攷挰㌳㄰敤〷㤵㕤㐳昴㜹愴㔱㠸昶愷搵㕦㈰㔶㠲㘸〳戸㍢㐷㤴攷㍦ㄴ愲㕥ㅡ㌱㈳攲㈵〴㉣㐴挱户摡攲㐰㠴攵㈰㉡昲㠰㠸㠳挲㘰㉡散㐵㠵㕦㐲㐱㈱晡㉤挴ち㙤㤱㉦ㄴ㌹㈰户て㜴搰ㄶ㕦戵ㄹ戵昵攲㈱㌴扡㉦㡤扥〱㠵昲戶昸ㄶ㜸〶㜲㐳愱戲㙢挸晤づ㘹ㄴ㜲挳㘸昵㙤挴㑡㤰摢ㅦ摣㥤㈳昷づ㤲㈹攴づ愰ㄱ㌳㈲晥㠰㠰〳㌰〷㐲㐷づ愷攲扢捥ち〷㔱攱摢㔴攰㘱ㄳ㠵摣挱㠸ㄵ〶挵慡㉦㐹㌹挰㌹〲〹〱攷づ㕢㑥㌶㌸て㘵㑥㠷㌱愷㍦摢ㄴ㜸〳收㠸㌳㤲ち㠷㔳攱㉦捥ち㐷㔰㘱ㄴㄵ晥㙡㔳ㄸ㔹㐷ぢ〳挱㤱㐷㔲攱㈸㉡搴挰㙥㜹㕢攷摥戰㔱㘳㡤㔰搹戵ㅡ㜳㈳㡤慡戱愳㘹㤵㝢捡㈵㌵收〷㜷攷㌵挶扤㘷晣㘰㌷㤲㐶㄰㔰扦摣㠰戶㙡㡣っㄳ㠵㈰㜴㘴㠸㡡摣㥣㜶㔰〸㔳㈱㐲㠵扥㔰㔰㌵ㄶ㐵慣搰搶昹挶㤲㐳攵挴愱㠳捡攱㝥戵㘵搴㌶㑡ㅣ㐳愳愳㘹㜴〸ㄴ捡摢㍡㌷㤴つ攴㡥㠵捡慥㈱㌷っ㘹ㄴ㜲㘳㘸㜵㍦挴㑡㤰攳散㘲攷挸ㅤ㠰㘴昸㜱挹戱㌴㘲㈱㜷㈰㐲搶㍤㤰㘹㈲㌷づ㍡㜲㍣ㄵ㠷㍢㉢㌴㔳㘱〲ㄵづ㠲㠲㐲㙥㈲㘲〳慤㜱户昸ㄶ㤶〳㝥㤳愱〹晣㐶搸㑣摢昰㥢㐲搳㉤㌴捤慤改㜲晣戸ㅦ㙤攰㌷ㄵ㉡㠳㡤ㄷ搰㠶㘳㌱㥦捦戶㈵扢戹慡㠴敤㡡㜵㤲昰㈳㤹㠲㜰ㅡつ㜳㉢扢〴挲ㄹ攰敥ㅣ挲㄰㤲攱挷㈵㘷搲〸〲敡㤷晢摥ㄶ㠴攰〳挲扥搴㤹㠵戰㥣㑤㐵敥㠹㍢㈸捣愱挲㕣㉡㐴愱愰㈰㥣㠷搸戰〲㠴づ敦㤷㌹㠰㜹ㅣ搲〰捣搱戶㑣㘶ㄶ㑢㜱㍣㌳㔹挰㑣戸捤㕤づ㈶昷戶つ㌰㑦㠰捡慥㌵挶挹㐸愳㤰㍣㤱㔶戹㈷㕥㠲攴㜷挱摤㌹㤲摣㍢挷㡦㑢㥥㑣㈳〸愸摦㘹愰愵㐰愹ㄹ昳㐲攸挸㔳愸挸捤㜵〷㠵㔶㉡㉣愲〲昷摢ㄵ㤲〹挴ち㡤戱昸捥㥣〳㝥㈹㘸〲扦㌹㌶搳戶挶㤸愶㘹㥤愶戹㑢㕥㍥っ㥥っ㥥㠱㕦〶㉡扢㠶ㅦ㜷搲ㄵ㝥㡢㘹昵ㄴ挴㑡昰㙢〳㜷攷昸㉤㐲㌲晣戸攴愹㌴㘲攱㤷㐰挸〱㥥愵搰㤱敤㔴㑣㍡㉢㜴㔰愱㤳ち摣慥㔷昸㜵㈱㔶ㄸ〶昹㈲愰〳㜲愷㐱〷挸㉤戶ㄹ戵㍤愳戲㌴㥡〳㜱㜳㌳慣㤷挵㍥戶つ㙣㕢愶〳㘰㔳换ㅣ搷搹㤶挷㍡㥣㕤㘱㔲㕢ㅥ㉢㡡㝥ㄹ㄰〴搵摥收㔰戵㍥户㈵ㅡ㔵㜰晡ㅤ㔸㈹㉡昱〲ㅥ㔰㈹户扢〵て㜱㄰ㅢづ㐳㥢㥦㜰㘷㑡捡㜱攸㔰挶㙦㤲㈷㔱ㄸ摢㕤愶㌳戱搷㔷㥣㡢戸搳ㅦ昴て昸ㅤ㔵ㅢ㜲挹㙥㌶ㅢ㠱㝦㔸晢㉤㐷㤸㙥挸搳㜶摡㐴㙣ㅢ攵㝤搹散攸㡡㌴㜸晤捤㤳ㄸ㉤㥤㌹慣攷㍤㘶っ摥㥡〱㘶㜰㔶㜷扥㐴㤲㔸㌹搸㤴㡣㙢㙦㥦搵㠹㘷㐷㉡㤱㑤㝦㐳ㅣ㌴戸㌷挳㠹愸㝣㉤㕦搳挱ぢ㈳扣㙣㙥ㄵ戸散㔷㤸㔸㜳㐷㝡㜷捥ㄹ㌴挰㔲㝦挲㕤㌸㝥㔰捦ㄸ㍦つ愱㙡挱昸㌰㠴昲戶捦搶攱㉡挷㤷㌲摡昵挱㉡㐱㈱慡㥣ㄱ㌲㌳㉥㤹㠳攷㌶㑦捦㥣ㄹ㔲ㅤ㕤㘶收敡敤〹扥攰〷㐷㥡ㄹ㥡㥤捡攳㔴㑤挱〰㕦摥晢收搴㄰㄰愹㌳㙢㐹愸㝡搲㝡ㄹ摦㑡㙦㠲㝤攸㙢搶㉡敡㉤愳慥㍦㌵㠹敢慦攳㜵㘷㤳换ち㤸晥㝣㥥㌴攸挵ㅦ㡣戱搶㝥㈸㠴㍤㘹戰㜵㔶挹ㄸ攱搴攰搵捦攲搱㘹摣㥦㥥晤㙣ㅥ㙦戸昲扤敤〶㜶㥤㜶㜸搵昲㙤昰㡦戶慦ㅡ㤰㘹改㑣戵㜷愷㜵攵㕣戵挶㙣攵㘳晤㐶搴ㄷ㔷㉡㘶㡦敡〵ㄷㄳ㤴ㄶ㝣㌸挸㝡攳ㄱ扥㤲慦㔹㑦㜲㈵㝡㥡ㅡ散㘰挳㈳㑦㌷晢ㅤ扤敦扢㝤〲挷㠳搲て㉡㥥ㅦ㔳摦㥥挱搰㔶挱攲㤸挶㤳ㄴ㠵㐳㍣慡挷搹搴愶㜷㑤敦攲昶㡣㡤㌵愵捤㘰㝤㈳敡〹昷㘹㔴ㄳ㡥愸㝦㙤攴㘹〴愳㥥晡攳晡㤸㝢㤴戸戸敤㙤戸㤴㜹挴㐶㑤搷㠰㉡㠲〱〸㙢㐸㑣昱ち昰搴捣散っ搴ㄸ㕥〵戵㘶㘶㐶㕤捡戳挰摤昹捣㡣愷㜵昰㠳㜷捡愱㕥㠷〰㝦挵㤹㘰㔹㌳㌳㑡捤㌵挲㌹搰㤱慢㤹ㅢ㑦敦㌸㈸㥣㑢㠵昳㐰摣㜴㡣㤷て㌲㔵捦愳㜰摡㡣㌷㌴攱搲慤敦愰㙢ㅢ㕤㔴挳㥢㤹㌸㙦搳〷戳慢扥昵㘷挳㤸㍣ㅦ㘶㕦㝡昱㐵㜵㙥㐰㥣㘷换㍦㔴㉣攰〵捣晦㝢㈰攲㔲㈸愸㔳㑤㥣〸攲慤㔷昰慣㠷昸挵〸攳㈱㉥㜸㙣㠳て㜲敢㉡㝤晣慣㌱戵㜸慥㠳㡦㈰愲戴戳攱㑣昰晣〷㠷㌴㤷扣〴挹㡢㝤敡㌲搳ㄸ㡦㠶愸㕤㉤㤵㘷昵㥡㕦ぢ扤㕥㙡㝥ㅤ挴慡收㉦㠷㕤㜱ㄵ㘲挶㥣摣慣昹㉢挰摤㜹捤昳戸〹㝥㕣昲㑡愸ㄷ㙡㝥㍤㔸づㄵ扢ㄶ㍡㜲ㅤ㜳扢搶㔹攱㉡㉡晣㠰ち㍣㥤挲摡㤷㔷㈳㔶愸戰つ戶㘴戶ち扢㠶挹搶㌳搹㈶㥢〲㠲愸㈱戵㤸扡㤶ち搷㔱㠱㈷㐷㑡㑢愶ㄴ慥愷挲つ㔴攰㔹て㑢㘱㕦摣㤰改ㄹ摡㐰㠵ㅢ愹挰㜳ㄹㄷ㄰㜹㥢㕦㜹ぢ㜸挶㤲攸㈶愸散摡㤲㘸㉢搲㈸昸㙦愶㔵ㅥ攲㈸㔹ㄲ㙤〴㜷攷昰昳戰〷㝥昰晡㈳㡤戰㔰晣摤〶㙡摤〳ㄹ㈶ち户㐱㐷摥㑥㐵㥥〶㜱㔰搸㐴㠵ㅦ㔲攱〹㈸愸㈵搱ㅤ㠸ㄵ㤶㤴挵㉦㔲㌸㉣㡣敥㠴㈶ㄶ㐶㍦戵㤹戶㉤㈹敦愲改扢㘹晡〵㈸㈸晣㙣㍢ㅡ㍣换㘱攰昷㘳愸散ㅡ㝥㍣晡愱昰扢㠷㔶㜹〶愴〴扦晢挰摤㌹㝥扦㐲㌲晣戸攴㘶ㅡ㈱㜶晣㝤〵搴㠲〷㝣ぢ扦㥦㈰㉣敦愷攲慢捥ちて㔰攱㐱㉡扣〶〵㠵摦㐳㠸搹㤶㤴㐱愷㈵攵ㄶ攸〰戹搷㙤㐶㙤㑢捡慤㌴晡〸㡤扥〳〵晣戸攴愳㡣㈱愰㐶㍣㙥㉣㤶敦㤷㔵散㘵戲㘷㘲㤱㠰㕤捤㜹昹㔵敤搸㐹㘶㤰晢㘷㐶㠸挳愵㈱挶慥㕥㔷ㄶ搳㠷扡昲ㄳ戰㠵戴攷挳㔴摦扤捡㍥挷愰㤲㔱挲㑤㔳昷挴扦㔷㝥㜲愰㤰㥥〵㉦扥㥢捤㌴扣戴㙤戸愷扤㘶戴愵戲㕤戹慥㑣㝥昸㍣ㅣ㤱ㄸ捥捦㕢㘴㌰㝦ㄸ攷㙥㠶㐵挷㍣㜹㘳㜵㥤戸ㄱ昷㜲扥敥敤㔹摡搹戵愲㔳㤵挶㥤攳㔷㍥㤸㥢散搳㠷搹㜰㔶愱慥㠳〱㥥㤷ㅢ慣㑣㉣㥦㐰挶晤㙢扤摣愱㐴挸愵㍤〹㍡愲㜹㝣昳摣㔶㝣㥥挴㥦㑡晡㜴㝦㉣㤰っ㈵愲搱㐴㌰ㄹ昴愵㠳攰〵搳㠱㠸敥搷㥥㉡愸愶愲㠹㜰㑣㑦㈵昱㐱愱㘸㈸愸㈷ㄳㄹ㍤㠶㘰㈴攰㡦挷挲㤹㔴挴换扤㑦㥡㤷㑦㠳捡㥦㠲㜸戹攵愹㔸㍦㈳敢ㄹ戲戸〱慡㔸〵㉤㌷㌷ち㜷㜵㕦㤲昷㘳扤晥㔷搷愷㑦挵〲户㘲㍦戳昰〱〰㑤㘳㡢㜳挷〱㜳昹㍢㤹捥㠹㔰㉡㕢㉤㌲㜱㉤㝥攵㜳扣㤵攷㐱㍣㕥敥㘱戲㐰摡㉦㄰ㅤ搰㍣扥搵㜶㉣㐳㝢〱扣㝥攰愹〹摢㕣㝣昴㐳㝢ㄱ㥣㠱攰㤴㝥㝢㔰㝢〹散㐱㘰攳㥤㜶晢㥢昳㕥㙥㡥慡敡㔳㐷挵搴㌱慦㝦㠵慡㜱攸散ㄳ〸㔹㐰昹ち㔸っ戰㙣攲㉦〸戱戳㠸愳㜰㤷㙣愲㘰扡戴搷愰㔲戵摤㠹㔱㔰㘳摢㉢㙤㍢㥦挲㡡捡晣搷㐸㡣戶挳慤㑥晣戸戴摦㈰㙥戶㥤愰㉦ㄴっ愵搳ㄱ㕦㉣ㄵち愷㤳戱㐴㄰㑤㈴㤰㡣〷㈳搱㘴㈴㤸昴慡㥤㔱愴㤱慦㈳㡤昷㙦愶〵昹㕢挶㍥戳㘲㤴〹㙥㜸戲ㄵ㠸ㄱ㈸〸㙢㐸㈱晤〶㐴昲㑤㄰㡦昷ぢ〸ㄵ搲㙦㈱㕡㡥昴敦挰㉢㐵晡㙤㜰ㅣ㤰晥㍤搸㑥㐸㜳㌳㔵摤散㠱㉣敤㜰㤲㜷愱㙡㈰慤昶㐴挹摡づㄶㄴつ愴〵㈲ち改㝤㔱摡〲搲敦㠳㕢ㅤ改㝤愰㕡㠹㜴つ搲愸捣㍦㐰〰㐸搷攲て戳搱㍥㐴挰㐰摡ㅦ㡡昸㠲扥㜰㌰ㄲ〸㐴㐲㠹㠸ㅥ㡦㈶㔲㤹㠰㉦㠲㙦ぢ〵挲㜱㕦摣㕢㘷愶㤱㝦㐴挰换㘷〲㉤挸㡦ㄸ搳慣ㄸ㘵㐲㠲㈸愴〷摡㤱晥ㄸ㕣昹〹㠸挷敢〱㔵㐸晦ㄹ㠱㜲愴晦〲㕥㈹搲㥦㠲攳㠰昴㝦㠱敤㠴㜴㕦昰搵捤ㅥ捡昲ㅤ㐶昲ㄹ㔸〶搲晤ㄱ㔲攵晥摣っ愸㌶摤㠰㠸㐲摡㙤㐳㕡㜲㉣攵戰㈹㙡ㅤ㐱昵㐲慣昲昹ㄲ〱㠰㍡㄰㝦㤸㐲晢ち搴〰㌵愲㠷㤳㤹㐴㌲㄰昱㠵〲愱㔰㉡㤵㡣挵㐳㘱戴摤㜴搴ㄷ㑤昹挳㔱㡤ㄵ㙤愸〶愲改㌰㍥敤慡愷搳扥㜴㈸改㡢挶晣㤱㜰㌴㤰㑡愶ㄲ㠱㑣㈸ㄴ〹㝢〷㤹收愵㐰ㅡ㔹〳攲ㅤ㙣戱㜰攰〴㕢摤㘴敤㘵戱ち㕡㘲ㅦ戰㔴㜵晣昷ㄷ戶㠶㕦捦㈴晣㝡慤挷㍢〴ち敡㐶㌸挴㐸㡥㈹㤲挳㠸攴愰攱摤ㄷ㐴〹㡦㈲㤰㡤㈴㕥㈶㔵挷㔲㠷㐱愸搰ㅣ〴ㄶ〳昸攳ㄲ晢㠳慢搰晣〸ㄹ㕡敤戶㠸收㠷攰㔶㌶搱〳慣㝣昶㠶つ愰㜹㈰攲昸挱㈷㐵ㄱ㌷㈰㡡挷攳㠱㡣㉦攱㑢晡㔳戱㔰㌸㤱㑡晡ㄳ搱㜸㄰戸晡㝤戱㘰㈰㄰搳㠶ㄴ㔴㠳挱㠰㉦㥥㡥挷昴戸㉦ㄳ㑡㈶㘳戱㘰㌰㤸ち㈷挳戱㤸㉦ㅡ㡣㐵㠲摥攱愶㜹戹㉦搲挸愱㈰摥㠳㉣搶㌰戲昶㈳敢摢ㄶ㡢ち㑡㔵㡣〰㑢愱昹㝢㍢㥡挳㈹㍦〸挴攳㍤ㄴち㔵搱㍣捣ㄲ㜲摡慤扥㠱㈹㐷㌲㈹搱昴㡥㠴㤰㈰㙡㐷㠰㘵摣㜲㐲㡦敢㘸ㄲ愱㜴挲㡦㔶㤰昲挷愳㤹㑣㌲㥣昲㈷ㄳ愹㤸㍦ㅤ换㜸て㌷搳挸㔱㐸攳㍤挲㡡ㅤ挹搸㈸㉢愶㘴㐷㈲搶㠷搶ㅢ㈹挳戳愰挴户慤ㅤつ㙥摦㔶攳敤㘰㍥捦㌴ㅦㄸ晤㕢㡤〳㍥敡昹㤲搳晣㘰㤵㜶捤〰㤵搴〳㈸㍢㉥㥤捥攲㡤つ㉤〸㔶㜹㥦づ㠱㔷搹㠳扤㐷㤹㐵慡ㄷ愲㥥㥢戳㜰㌴㡥㘶〹㈳㔰㕦㝥搸㜷晦昹摦㕤㔹㘸ㅣ昱搸晥愳㡤昸ㅡ攳㘱〷捤挰㉢搸㍣㉣㉦㘳㈸㠰㌸摡㠲㉦捥ㄸ搸昸攳ㄲ㝥㜰㔵攳晥戹慤㜱㙢愳㈱慢㍥㈸㍦攳搸攲〳戰愴ㅡ捡ㄸ㈴㐶㡢て㥡昹㘹摦㐱摣愸晥㑣㍣ㅤ㡡挷㐲戱㘴㍣ㄳ〹昹搲晥㜸㈰ㄲ㑣㐷攳愹㐸㕡㑦愵㜴㍤攲つ㔹㘵㙣㐲ㅡ㙦搸㡡㡤㘵㉣㘲挵㈸ㄳ㜱挴㔴扢㝤挲摥㙥㥢㈱㤲ㄳ㐰㍣摥㘳愰挰攲㘸ㄳㄱ㉤慦挰㐹攰㤵搶晣㘴㜰㉡慢㔴㥢〲戶搳愰㍣摡戴㉥挷ㄱ摦昱㈴搳愰㙡っ㈳㘳㈰㈴挰㜲〶㔸〵愴㥢挰㔵㐸摦㙦㐳㕡ㄲ㘹㌵㈸㙦㜶〴㜵慣㤵捦ㅣ攸〱搴㜱愶㘹㙤㉥攲〶愸改㠴㥥挰㄰ㅢ㡢挵挲昸ㄳて挴㌱ㄷ昵晢㐲㝡㈰㠰㡥ㄶ昶愷扤攳慤攲捣㐳ㅡ㙦戳ㄵ㥢捦搸〴㉢㐶㤹㤸㡣㤸〲昵㉥㍢愸ぢ㈰㤲㈷㠰㜸扣㔳愰愰敡㤸愰㑡愲㈸〹㥣㈴㑣摥ㄶ㑢㌸㠵昷摥㐲搲㑡愱ㅡ㕡愷㔹ㄹ㈵挰㉡㘰㌲〳㕣㠵挹㑤㌶㑣戴ㄴ㔴慡户扥つ㡥㐰㜱ㅢ㕡㤵㑣㐷㘲〰㌵ぢ㜱晣㘰晦っ㜱ㄳ㈸㝣㈱㌵ㄱ搳㈳挱㡣㍦㄰㑡昸挳〹㕦㈶敡㡢㈴㔲㠹㐸㌴ㄸ挴㙣㑣㕢㕣㔰㡤㈴ㄳ㠱㘴㈶ㄳ㐹㠶㝤挹㔰搸ㄷ㑦㐶愳㝥㕦㌴㄰搵㔳㘰〶㈳㐹敦㙣搳扣㕣㠲㌴戲つ挴㍢挷㘲㥤㑡搶㔲戲收㕡㉣㉡㈸㔵㜱ㅣ㔸ち攲㜵㜶㠸扢㈸㕦〶攲昱ㅥて〵搵㙥㑦㐳戴戴㡤㘶挱㜱㘸㡣㕡づ晣昲ㄶ捥捦扦㔷戶㘷敦〲搳扡晡㜶慢慡ㄹ攳㔳慥㉢愱㉥㑥㠴㔰戵摢㔵㡣〱㍣晣㜱㠹敦㠲慢敡攸㐲㝢ㅤ㥤〱㔹昵㍡扡挰戱㡥㑥戶㌲㍦ぢ㠹㔱㐷ぢㄱ挷㡦㑢㍢ㅢ㜱慢㌱㠷愳㐱㍤㠳ㄵ㔵㉣ㄸ挲晡㉡㡥㘸挴ㄷ㡤㘶挲㠱㘰挶攷捦㘸攷ㄴ㔴㐳㔸㠸㘵㌲愹㐰㈶收昳㠷㠲昸㤳㡡〵〲愹㤴て换慤ㄴ㍥㈴ㄹ昱㥥㘲㥡㤷慢㤱㐶㥥ぢ攲㙤戵㔸攷㤱㜵㍥㔹㡢㉣㔶㐱㑢愴挰㔲㜵㜴扡扤㡥㉥㘲㤲㡢㐱㍣摥㌴ㄴ㔴ㅤ慤㐱戴ㅣ昹㑢挰㉢慤户㑢挱愹慣ぢ敤㌲戰ㅤ慡搳慢㥢搶㡢㥦扢㤵㔷㐰搵攸㐷㡢㈱㔴㜵戴ㄶ慣㐲ㅤ戵㠱慢敡愸搳㔶㐷挵㈹㑡扢㘳㜵㥣㙡攵㜳㌵㑣愱㍡㤶㈲㡥ㅦ㤷㜶つ攲㐶㜵㠴攳㈱㍤ㅤつ〷㌲㤱㤸ㅥち㠶㌳㠹㜸㌰㤱〹㐵㝤扥㘸搲ㄷ㠸㠵挳摡晡㠲㉡㠶愱㜸㍣㠴㙥㤴㡡晡㐲㤹㘴㈲ㄱ挷捣㉦㡡〷㝢㕡捦㐴㠳㍥摤摢㙥㥡㤷搷㈲㡤扣づ挴摢㘱戱慥㈷敢〶戲戸昵捥㐲ㄴ戵挴㘹㠸慢敡㐸摡慢攳㘶㈶戹〵挴攳捤㐲㐱昵㝤愷〹㕦捥ㄲ㉥愴搵㔳㐸敥㘰㔲㡥㑡敥㙥〸换㔷戶戶戳昷戶㝤㜶㑥㌵扣戶㑤㜸戵㐶ㅥ㤸㤹搳㥤㘸挷挷昰㘷㘱㈷㈸㑦搶㌷㘱晦愰捥搸㡦摢愹㝢㐰摤挲㜷ㄷ㜲㤵㕥㡥㐱改敡摥扣㌷昵㑤挰慦户て攴㜱㉦㐰摤敤㕡㉥㙣搴㐵㑦㤰攵㐳昰挸扢㔸搷㜰慤㉦㐷㥤愹ㅥ㜰㌷ㄸ搶㈵㔶㌸㜱摤㉢挱摤昵慤㉥㕡ㅤ㕣㍣挰捥㔷ㄵ㐶戵㘳搷㙦ㄷ摥っ昹㌱捡㈲㑥户捡㜰て㘲〸慢㕦㜱㠶挵扤㤷㍡攰戲搸攲㉣㜰㔵㡦㥤㘳敢戱摡㘶挸慡㡦慡戳ㅣ扢昱搹戰愴㕡晦晤㐸㉣ㅦ㈰㜹㤰攴㈱㄰敦㌹㘶收摡挳㠸ㄹ㝤ㅡ㥥愷㐸㌲敥㑢〷搲攱㔴㈸〶晦㤵ㅥ捦㠴搳昸昲㙥㡡㤳昱㘰捡扢摡㉡昰ㄶ㕡㌸搷㡡㙤㘵散㍣㉢㐶㔹挳昹㠸搱〷愲攱㜷㡦㕥摥ぢ㘰ㄹ㌹戸戴㐷㐱㑢㐷搳挷挰㈹ㅦ㜳户㠱㔷㌹挲㝡扦㘷㕡㔱摦㡤㤶㈹搸㤳㑦㐲㔳㕣〴㍥扢扥㐷㡣〵愴㙣㥡攰㘲戶晥㌴晥戰㠹㕤っ㔹㘵ㄳ㕢攳挸扤〴㕣㌶㌳昹㌳㕡扥捣搲㜹〶㌱㠴㡤㈶㜰戹挵晤ㄷ敡㠰㡢㍦㉥㜱〵戸慡〹ㅣ㘳㙢〲㤲㑤㐰㑤〸㘳㡥戵㝤㈵ㄲ愹摡㝥ㅥ㝡昲ㄷ㈴㉦㤰扣〸攲㕤㙢收愳扤㠴㤸㔹摢㘹㥦ㅥづ愲扡戱㜲て昹挳㜰㕣㈶搲㐱㉣挱〲㠹㜸㍣ㄵ㑢〷扤敢慣戲扤㑣ぢ㔷㔹戱㕦㌲昶〳㉢㐶㔹挳搵㠸晤㜳㙡晢ㅡ㔸㐶づ㜰㘱㠳㑡㔶戰㘴㡤㝡搷㕢晣㔳㈹㙣㈳昹㌵昹搷㥡攵搲㝥㠳㤸昹愴㡡㘶㈲ㄹ㍣㤲㈲改㑣〰晦㐹㡣㍦敥て㠴晤㘱㕦㌸ㅥて敢㠹㔸㈲攱扤捥㑣㈳㕦愷㠵敢慤搸㙦ㄹ扢挱㡡㈹搹〶挴搴捡昲㍦㈸慢㔸㔹扥〱㙥挹捡昲㑤㌰捡㔶㤶㙦㠱㔵搲㙡㈵㔷㤶摡摢㈰攵㑤昷昷攰㌹㌴摤ㅢ捤㐲搸搶㤲㝣搹㔹晢〳搴晦摦慣㈵㘳挶昷捦㝢㔰〰㜱戳〵搸㜶挶㔰㉥晣㜱㠹㡤攰慡〶扤慦扤㐱㥦㐱ㄹ摤㑥晢㌸㌶攸㕢㤱㐸㌵攸て愰㠷㔹挸㙤愶㘹敤㐳挴㡤扡㑤挵㌱〳㐹〵ㄲ〱摤㤷ち攱扤戵㜸ㅡ搳ち昸昴昴㔰㉣攲㑦㐵㔳摥摢慤攲晣ㄱ㘹扣㥢慣搸㐷㡣愹㡤㉢ㄴ㐰㔲㈶敥㠴㑣捤㈵〶愲㌰〵慦改挷㄰挹㑦㐰㍣摥扢愰愰㡡挳愹㥤扣㠴㠴搳㌷㜹ㄹ㠸昷㙥㑢挸搷戱搵㌷搹攵㘷ㄴ慡ㄵ捥㍤㔶戶㥦㠳㔵挰攴㍥㜰ㄵ㈶㙥㍢㈶㐵㔷㥣㈳㈶㥢慤㝣扥㠴㈹㘰昲ㄳ挴昱〳㔷ㅣ攲〶㈶㠹㈴摣㐴㠹㘴㌲ㄹ挲ㄵ挴晦㐳ㄳ㑢昸昰㥤敥㐸㈶ㄱ昳愷㈲㜱㕤攳㕤ㄸ慡㤱㘰㉡慡㘳㤵敤挷晣㉤愴敢扥〴收㙦㠱〴ㅣ㐸昰戹攸昰摡㜹敦㌷捤㑢扥ㄱ㈷昱搲㤳换晢㠰挵慡㈵慢㡥慣〷㉤㔶㐱㑢㙣〱㑢愱昹摦晦㘳㐳戳㥥㐹昸㝦㐸㜹扣㕢愱㠰〰〶㉡〴捡㕤㜱㡦㔸挲戳愸挱昷戲愵㤷㐹㤵昳攸㔱㑢㌸〸慣晥戵敥㈷㄰ㅦ㕤晤㥢㉤戶㕤㠴㔱㌸挰㔲昲捤昲㠹昸〶昹㉡㈴㜷搵攲慤㌶攳㕤戰扡㥡㘳扥㥥㉤捥㤹㜸㙣㠹扦敥㡦㜰搷晦㠰ㅤ戶㤱攲㐴㠷ㄶ㤵㉦㝤㉦摣戰晢㘹㤴搷昱㠰㑣㙦晦㌳ㄲㅦ挳摦敡㘸挹㘱攷〴摦㍣㤹摦㌵㑥ㅤ㤱攱㝥摥㐰㙢㐷㘵㤴昵㈹敤ㄱ㐵㡥㜵晥捣㑡㌶㉢㕢㐸㠷㑦㔳㘳晢っ㠲㔱晣昰昶户㡡㌱摢扢㜴挳㡡㕣ㅣ㍢挴㘱㈸㍤㙤㔹捣㘱㌳户慥愶㔶㤴ㅦ搶㔰㔳㙣昳㍦㘲攲换㜳戴㠶捦挴户愴昷挶ㅤっ㜳㜸㤳㜰㝣㕢㕥扤㠹㍢ㄸ㜲㈱㥦〴㌸摡摥㠰㐹ㅢ㜳㐸换㈱愱㠰㝢〷㉡㘲㤷昳㈸㠵㥤㌹戲㙤㜸攴㄰ㄸㄴ㍦㐵㤸搸ぢ昹ㄴ㌳ㄹ㙡㘴㌲ㄵ㤹㠸ㅥ㘴挲㡣搰〵愱扤ㅦ戵㝦〶ㅤ戲昰挷㈵㥥㌱㈳㤴㌷㍣㠷㠸ㅢ㠱戲㤹㤱昵搹〹搷㔸挸㜰搵㡦㔵㝦㕣摥戱つ捦㕢㈹ㄶ㡡㠳搶㡤㜳扦㝤㑥昹㔷㌸㌶㘷㤷慣晤㘸摢挱㘳昷㍦㈹㍤晡㜷戳㍣㘳挵扦㈲㠵搳户〵摥㐶㠹ㅣ㍦㠳昸㍢㔳㔰晥昱㘵敦㉢戰㠴晢挱ㅢ㍢愰晤㙢挵慦ㄱ㘷㠷ㄳ㙦㈲〵㕢戹㙡㤸㠷昰㤶㕦〷摢〰攸㌷〸㘹㠷㠲㠷㕡㤸㜴㐸㈰㉡㝥ぢ挵㈲㐰㝣㝦㐶晣ㄶ㍡ㄶ慢攱つ㐴㜶て㤳㌷慤ㄴ搵㌰㤹㤹昴㥥㄰㝦昰戹愶昹㝦搸㜴挳㌳挳㌷㌷㠹㜷㤱挲〹㤳搷捣㕢慦昸㉡攲慢愶愰晣㕢捣㕥㙥㕤攱ㄶ戰㐷〰ち㑣㍥㐰㕣㘱昲㉢愴㈸㘰攲攳㕤晥ㄱ㈲〳㤳てㄱ搲〲攰〱㤳㈹㠷〴㈲攲愵ㄲ㑣㐲搴晥〸㍡〵㑣㍥㐶㘴昷㌰昹挴㑡㔱つ㤳捦捦㍥㜵㕢晥慡㤵㑤挶㘹挸攷㥢挴㘷㐸攱㠴挹㜳搵㌰㜹搶ㄴ㤴㝦㥥搹晢㌹㉣攱ㄶ㕣昲ㄸ㔰㘰昲㈵攲ち㤳㝦戱㘳㜲㉣敦㔲愰ㅢㄸ㤸戰㜷㘸摦〱捦攸慤㈱昱戴㠹〹昸攸㐸㘳愹捤敤ㅦ㐳㥢㌳〹㙤扣愱㡤㙥ㄷㄲ㡦㥢摡散㔶ㅥ㌹㠱摡戵〸ㄷ扡ㅤ户㠹ち㜰搶㈳戲㝢㜰㑡㉢㐵㌵㌸㠷ㅤ晤收㈱㥡㌸㜰散晡㉢ㅢ㑥㡦摣㕤㌷㔶㜸㤱挲〹捥慤㈶㙡ㄵ㑤㙣㡢㈹㈸晦搸戳㜷㄰㉣攱㝥㕣㜲㉡㈸攰摣ㅢ㜱〵攷㐳㐸㔱㘸㘲搳㜹换晢㐲㘴〰戴て㐲摡㑣昰㔴ㄳ挳戸昴㤳ㄲ㠰㘶㔳㝢㘸㐱㝢〸戵攷ㅡ摡㤳㌹㡡摤㘳㙡ㅢ攰捦愷昶㌰攸ㄴ攰攴㍥㔱〱捥攱㠸散ㅥ㥣〷㔹㈹慡挱㤹晡搳㐹攳扦昳晥㥤㑤摦扡㙣敡〷㜵愱戵㑤㘲㈴㔲㌸挱昹㈳ㄳ戵ち㌸敦㌰〵攵㥦㡥ㄶ愳㘰挹挰攸〸㠴戴敦ㅡ㜷㍤ㅤ㐳㤳晢㜶愴㌹捡改㠹㙦㍥㠴㈰挲换攲搶㠳㙣㘲㘷㜷㐷攵㔳〲ㄵ㠵〶戸㤰㠸ㅤ〹晢㌴㐹㤶㠸㤵摣挰㤷㘰ㄹ昳挱㥢慢摤挰㑤愶愰晣㙢戴摥㌸㉣挱扣㑢愶㐰搱ㅥ戸㤱愲摡挳〶愴㈸戴〷㥤㈵㘸㠲挸戸㔷敥慥㘸㡢挱㌳㠶攱㤸戸ㄶ捡㔶つ㝡㘴ㅢ戵挷㐲挷㘲㌵㌴㈳戲㝢㤵捡つㄵ㤵愲㕡愵㑥㡦慥ㄹ户愸攷愹愶㌳昶扡㜷昲敦㑦扦扤㐹㑣㐳ち愷㑡扤慡ㅡ㈶敢㑣㐱昹挷㘹扤摣㐲挱㉤戸㘴ㄷ㈸㌰攱㍥㠸挲攴㑡㍢㈶愷昱㉥戹㠵㘱㘰㌲ㄷ㈱㉤〷ㅥ㌰㤹㜰㐸㌰㉡㉥㉢挱愴㥢摡摣晥㈸㘰戲〰㤱摤挳攴〴㉢㐵㌵㑣昶㝦扥愷改昶摦扤摣㜴㑦摢㕢愷㕤昲晤〷㥢㐴㉢㔲㌸㘱㜲㔱㌵㑣㉥㌴〵攵摦慢昵㈶㘰〹户㠰て㝡㠱〲ㄳ㙥㜹㈸㑣㉥戰㘳㜲ㄶ敦㤲摢ㄳ〶㈶摣〷搱捥〱て㤸㌴昳搱戴摡挴挴ㄸ〹捥愵㜶㕢㐱㥢㕢㈱摡昹㠶昶〴㙡㥦㘹㙡㠳㡦㕥昰㍤㙡㥦㡡戰㠵愰㔸㙡㐶㘸慤㠱摢ㄹ扢〷攷㌲㉢㐵㌵㌸慤戳晤㕦摣昹挹㉢㌳㤲㔷㌶㠹㤵㐸攱〴攷ちㄳ戵㡡㜱㘳戹㈹㈸晦晡慤㜷ㄵ㉣攱㝥戰搰〳〵㥣摣㥤㔰㜰收㤱愲搰敤㉥攷㉤慦㠶挸㠰㤳㕢ㄶ摡ㄵ攰㈹㌸㠳㘱戱捣〴挸㠰㜳㉤戵捦㉤㘸㥦㐳敤慢っ㙤㌴挸戰㘸㌷戵挱〷㥣㔷㔳㥢㕢ㄲ㠴㤳〶挴昹㘶㠴昲〶敥㍣散ㅥ㥣摣愶攸戵挷ㅥ㍢昳㔷㙢㑦晥昲㠵愶㔷摦㝡扢敦㔵㜷摥摦㈴戸挳攰〴攷㘲㤴挸㜱㌲㤹㌱〵攵摦搲昵㜲㘳〲昷〳㝦㍥㈸攰攴敥㠲㠲㌳㡤ㄴ〵㌸㙦攴㉤㕦ぢ㤱〱㈷户ㅣ戴㥢挱〳㥣㤸搲㠷挵㈲㈸㕢㘸㜸攴㐶㙡㕦㔷搰㕥㑦敤摢っ㙤㑣ㄲ挲攲㘴㔳ㅢ㝣挰戹㠹摡搷㈳㙣ㄹ㄰㌷㤸ㄱ捡ㅢ㙥〶摤㍤㌸㙦戱㔲㔴㙢㥤ㅦ摦昱昳㘹搱㌵〳挷づ㥤昳敦挳捥㑣晣慤㐹㜰㡢挱〹捥〵㈶㙡ㄵ慤昳㜸㔳㔰晥㘵㕥㜱ㄷ㉣昱㘱㈴敦挶㕤㈱慣㝥扤㜷㌳㠴㑢晣戸㈰㌶㌹晣攳愵〳ㅡ敡㉥㜹て愸扣ㄷ愴㝦㡤㤷晥㘷挵扣㡦昱㕡㐱㝦戱慡㤸搹挸㥢ㄵ㜳〰㔲挰摦㈴攸㐳㔶㠲㔹愶㠰㉦㈲搶㥢㑢㤹捦扥ㄲ㜴㉦㉢昹㑣㔳捥搷愲㙣㜲㝡㥥㤵㝣㠶㈹攷挷搵㙣昲㉤㤰ㅢ搵㑥慦戴昶㄰㡡㠳㙡㕦㜰㐸㈰散㥥㡡ㄴ㡥㕦㌹㌳ㅦ搴㜸㘹㘷㔷㥥搲㕢㘰㔲㙣㠵㜱摡㐳收㉥昱㈴㈲挵ち戹〸㠸ㅡ㑦改㠹㔰㜰㙣摦ㄳ㑣㐱挵昷ㄹ㥦㠶㈵㔵㈱㡦㈳ㄳ㠴搵慦昸㤹挵戵㙡㠶ㄲ㉦扤挰搰㠲摢ㄹ㔴㍥〵㠲㝡愰ㄳ㔸㌱㥦㘶扣㔶搰㤳慢攰晡づ戲戴搷挳㉦㉣挱ㄸ㔳㔰㔶て㉦㔸昲㘳㑤㜹㔹㍤扣㘸挹㐷㥢昲戲㝡愰㔷搷愸〷晡㡢戵㘷㔱ㅣ搴挳㠹愸〷ㄱ㐳ちぢ㍢㡦㝣ㅥㄲ㐱㡦戰挵ㄲ㜴挳㍡挱ㄹ㐴㍡㐷㌸〳愶愰攲㡢㡥慦ㄷち昱ㅢㄶ攲㕦㡤㐲㘰搶ㄶㄳ㐷㈳㡤㌵捤昲挸㔷㔸㠸摦㐲挷㘲〹扡㈲㡢㠵㈸捥扣㡥愸㔶㠸挳㑤㐱昹攷ㄵ扤㜴㘳挲㍣㡥㕤㠲愲㑡㍥㐰㕣㔵挹㘱㐸㔱ㄸ戳晥㥤㈵昸㈳㐴〶㘸ㅦ㈲愴扤〱ㅥ㐰挳愰ㅥㄳ〷㐳㤹㐳づ昸ㄸ㠵摥愲㌶㕤㤰ㄶ慢㠱㙥挶摤ㅢ㜸攸㤳散㜵ㅣ㝦攴㡢㡢㍥晤㡦摦㍣摦昴改摦㕦㕢戹攳搰㥦㘰戱㠷ㄴ㐵㑣慥攱㍤㈹敦攴〱收慤㔷っ㍣晢㥢㠲昲㉦㉥㝡改挶挴㉤攰㕣㈷㈸㌰愱㉦㔲㘱㌲っ㈹ち㤸㙣攷㕤搲㈳㘸㘰挲㝢搷摥㐷搴ㄸ挷㠳㘲ㅦ㈸㕢挳戰㐷㝥㐰㙤㍡ㄸつ㙤摡搷晥㘸㘸㘳ㅣて㡡挱愶㌶慣〰挱㍦㔱㥢づ㐸换〰晦㜳昱㈲㥣昴㌳敥ㅥ㥣㜴㑡昶ち攷散换搷㜷づ慡㍤㘰㙣昸㤴㐷㕢晡搵㜰戱㠷ㄴ㑥㜰づ㌰㔱慢㠰戳扦㈹愸昸㝥㈳晤㤸㡥㈳㥢㝡㡤摢昸摦つ㙤晦愱㈴扢戲㍢㐳摦㕤摦㡣挱愶敢㔱扤搱摢慥づ戲昷挳ㄷ搷戲昸㉦ㅤ愷攳慢㠲昸捥ㅡ晥昳㜳昳㡣㌴扥㌶挸户㥤慣㙦㝡㐹ㄵ㘳㘲㉤㌳㉢㡢㡦㝣昵挹戴攴㜰㔶㉥㕤㡦晦㤲㉥㡦慦戶㜷㝥ㄳ昶慣昱㙡㐱ㅤ㈷㍥ㄸ㑤昹摦㐰搶㌸㥥敡㍦ㅦ㘲㐷㌷㥦〱㘱ㄱて敢扤挵ㅡ㝥愸敤敢敤㔸㙢㥦愲扥晡ㅢ摦ㅤ㌴㍦㍡㔸㈷晡愲㜲㡤愳㥥慢㕤敡戱㐲摦愱晣㉢㌴戵扦㠱搴攲㌸扡㝡㌴㠰㜸攴㘷攰愸昷㍡ㄴ㜱戹改搷㉤扦㉤扥㘱㌱㠹昷㕤昶㍦㉤昶敤换㝢戵慥㍡扡㈶㝢㜳㡢戲扢昴改㘸㑤㘴戳㠹㔵昵ㅤ慤敤㝡攷攲晣㤲晡搶攵昰〲攳㈳㈰搸换挲攷㤸攵攷㌰挲慣搴晣㤲敥㑢㕡㤵晦㘳攷搲晤挷㜶慡㝤〱㔲㝥昳戵㡥㌷晦㈵搵扦〲㈹扤㜹㜶㌳摢捤ぢ晡づ〹㠰㜵〹扡〷㔵〱㙡愰㔹㈸ㄶ㝤㙤慡〰戵攰㤶ㄷ攰㡢捦㥤搰㜷㐳㔳搳㐰㑡ぢ搰〷ㅣ㝢〱攸愸㉢㈹㐰挸㉡㠰㠴㘶愱〰㜴㙣愹〲㜸挰㉤㉦挰㝦㌹ㄶ愰ㅦ㜳㘲昵ㄷ慢㝥㐰㔹收昴㠸㤵㘴㍥搶捡摣㙢捦㥣捥㉤㠵挹㐰㍢㤷捥㈱㔵愴㐱攰㤶ㄷ改㈳挷㈲敤挵晣㑢㡢戴㌷㔹㝣㍦换㘸㡤㠲㕥愵㤲㈲搱㜱愴㌲ㅦ㘲捦㝣扥挵摤搷捥愵ㄳ㐴改づ戵㜳改戵㔰〵ㅤ〶㙥㜹㐱摦㜵㉣攸晥搰搴づ〰㈹慤扣〳挱戱ㄷ㤶㉥㡦㤲挲搲慢愱ち㜰㄰㌴ぢ㤵㐷ㄷ㠱㉡挰户挱㉤㉦挰㥢㡥〵㌸㠴㌹戱〰挵捡㍢㤴㉣ㅢ㔲昴㉤㤴㘴㑥昷㠱捡㝣㈴㌴ぢ㤹㜳㉤慥㌲㍦ㅣ㕣敢㕢㍣㘹摢户㜸敡挴慦ㅤ㡢㌰ち晡摡㤱㈰愵ㄸㅣ〵㡥扤ㄸ㕣捥㤷ㄴ㠳㉢㜶㔵㡣愳愱挹㘲昰ㄲ㕣㤹㉢慥捦捥攵捡㔶ㄵ捥て㙥㌹㌲㉦㍢ㄶ㉢〸㑤㉤〴㔲㕡慣㌰㌸昶㘲㜱㔹㕣㔲㉣慥㝣㔵〱愲搰㉣愰挳ㄵ慥攲挶散㕣慥㄰㔵戱攲攰㤶ㄷ敢攷㡥挵ㅡ捤晣㑢㥢昶ㄸ戲㙣ㄵ挶愵㘵㐹㤱戸㝡㔴㤹㌷搹㌳攷㉡㔱㜱挷摡戸㕥慥戲昰攳㤲攳㘸㜵㍣㐹㌳㠸㐷㜰㈵愵愶㍦摢㔰㉥㑥㝦戸㜳㠴㔳摥㠲慢㉢㈵㜸捣ㄴ散㐳㐱㍤扦散㈸戸搲㔲㌷㌸㠹㠶㡣晦戳愰㘷昵戶ㅡ昱㠸㜵㜳ㅦ〶昶㉤㍥㐹愶㐰㑢㙢〱攱昷攳㠵慡㔳㍥㐹愶㌲戱敤〶户挰慡㉡昹㜴〸㉣㠸扤㕣㡥攰〷愷㡥愹㍥㤳㘴ㄶ㠸㐷㜰敤愱ち戸戹慣攴㑦㔹㠲晢㉡㑢捥戵〹㑢㉥㔹昲ㅡ㜱㡦㘳㜹攷㌳ㄳ㤶户㔸搶攳挹戲㤵㤵㑢〷㔵搶ㄳ㘸〷挵攳慦㜸挵攲㥥㘸攷扥㙥收愹㥤〴㙥㜹㜳搸㘴㤵挰㘵㝦昶㥥っ㑤㙤㈱㐸㘹㉢㍤〵ㅣ㝢㈹㌸㜳㉦㘹ㄲ㥣㥣慢㘲㉤㠲㘶愱㔸㥣改慡敡㑡㠰㕢㕥㠰㥢ㅣぢ㤰㘲㑥愵敤㔱㉦换㥣㔳攴㤲捣㌹ぢ㔶㤹㉦戶㘷捥搹慥攲㉥戱㜱摤㥣㕣散昲㥣㠷换搲慦㜹㠰慤つ㤹㡡捦㤰㤹㕡摡㥥捡ㄸ㉢ち扦つ㥣㌸㌰挰捤ㄵ㔷〳㈷っ㠵㤸攰攳㥦㐵㤴㑢㔵ち㌳㤹㙣户愷攷ㄳ扥㤸㠲捦㙢㤵愲㠳㙣㍥愶㈹㤳㥤㘶㠰㤱〶㘹㐶㔴㡥㠲て㔸㤵愲㡢㙣㍥㕢㔵㡡㘵㘶㐰愵攰㜳㤴〱愳㡣㝣㝥ㄶ㘲㠲㑦㐳㤵晥㌴戲昹㈰㔴改戳㘶㐰愵攷㐳慦㤰愲㠱て扢㘲㡣て戹㐲㑣昰㤱愵慣攵挸收㤳㡡㌲㤹㌷〳㡣㌴昰愹㔴㑣挱㘷㡣㑡搱㑤㌶ㅦ㉦㉡挵㜲㌳愰㔲昰㔱㔲㑣挱㐷㠲㑡戱㠲㙣㍥〹㔴㡡㤵㘶㐰愵攰愸慦㔲㈰㐳㔷〳㐷晢㐲㑣㜰散㔶改㔷㤱捤㈱㕢愵㍦ㅤ〱慢慤㌷㜰㜸㔶㈹㔴慤㜲㔸㉥挴〴〷㔹㤵晥っ戲㌹扥慡昴㘷㥡〱㐶ㅡ㌸㤶ㄶ㔲㌴㜰っ㉤挴〴挷㑥㌵攲㥣㙦づ㉣挷㈲㐵㝤㡤㈶㌸㥥㉡挱㜹愶㠰㕦㕣愸挷㜷㤴㌸挶㉡挱戹愶愰〹〲戹㥡㔶㌹㈸慡挲㥣换ㄸ挷㐲㔵㤸昳捣㠰㉡っ〷挲㘲昶ㅣ〰㤵戱戳捡戲攷愰愸〴㘷㤶㘵捦㠱㔲〹捥戰㘷㝦㈱慤㜲㡣㔳搹㕦挴ㄸ㠷㌷㤵晤挵㘶㐰㘵捦戱慤㤰㝤〳挷戴㐲㑣㜰㠴㔲改搷㤰捤㠱㐹愵扦挴っ愸昴ㅣ㠴㡡㈹㌸愴愸ㄴ㤷㤲捤搱㐴愵戸捣っ愸ㄴㅣ㌹ち㈹ㅡ㌸㘲ㄴ㘲㐲㜵㘵挲㜷㌹搸搶攵㘵㤷㐶㐷挵晦㈳㠲〰㤶昳㐶㠷㐵晣ち扢ㄶ㍢慥搲扡搲搰㔲㥤㤴愹搶摡戵搸㔹㤵搶㍡㐳㑢㜵㑣㙡㤵攴挸づ慡戴㝥㘰㘸愹敥㔷愱挵㙥愸戴慥㌱戴㔴户愲搶㝡挴慤换换敥愵戴慥㌵戴㔴㔷慡搰㘲㤷㔲㕡搷ㅢ㕡慡晢㔰敢〶挴慤换换㙥愴戴㌶ㄸ㕡慡㤳㔰敢㐶扢ㄶ㍢㡢搲扡〹〱㜹㌳㔵㙢㠴敡て㔴㉤戹㔱昶ぢ愵扡㤱㕡戵つ㙣戶ぢ愰㔵戳㔲愴ㄶ愵ㄷ㉤晡慣愱㙥昸搰扡ㄳ挶昶扢敥敤㕦扣戳敥戵㤳挷扣昷挵㠶つ慦扤扢敥挵㉦戶㈵挷㍣㝢敢慤捦㑣扤昹挵㜷〶㘵㙥愹㜹昸戳改户㥣改㕦㝡收㘹㤹攳㡥㤸㝣收㠹愷捥昱捦ㅥ㌸慡戶戶㑦㥦挳〶㍦㌷㘴愴㜷昵㘹㕢挵搳扦摤愷㔳愸㥥挰㘲㔸捥㐶㠴㜱㌶搷㉡挶㙤㐶㌱搸㝣晦愹挵㔰㍤愲愲ㄸ散ㄹち㡤㑤慡ㄸ㐲戵㝢㙡㤵挰换昶慦戴敥㌰戴㔴㕢愷㔶〹戲㙣昳㑡敢㑥愵攵戵㠴㠲㡤㔸㜵搸攳捤づ㍢ㅥ㘹㌱ㅢ昳㕡慤㔹戰〱㉢㡤攳捡㌴慣㤶㉣搸㜸㤵挶晣㔲つ挱昶慡〴昳捡〴㙣愲㑡㌰户㔴攰戵摡慡㘰昳㔴ㅡ㜳㑡㌵〴㕢愴ㄲ捣㉥ㄵ㜸慤愶㈹搸ㅡ㤵挶慣㌲つぢ㌷挱㤶愸㌴㘶㤶㙡〸戶㑥㈵㤸㘱ち昸㍦㔴挸〷挱ㄵ㙣㤲㑡㌴慤㉣つㅢ㠹ㄲ㑣㉤ㄳ戰摡㤴愰愵㑣挰㥡㔲㠲㈹㘵〲㔶㡥ㄲ㑣㉥ㄳ戰〴㙡㈴㝢ㄴ〱愱〸ぢ昶ㄸ㘲搶攵戵㈲㝤晦て敤捤戳㤸</t>
    <phoneticPr fontId="149" type="noConversion"/>
  </si>
  <si>
    <t>CB_Block_7.0.0.0:1</t>
    <phoneticPr fontId="149" type="noConversion"/>
  </si>
  <si>
    <t>㜸〱敤㝤〷㥣ㄴ㐵晡昶搶㠶㘶㝢㔸搸㌶㘰ㄶ〱㐱㔴㍣㥣摤㥤㑤ち慥戰㘴挹㈸㝡愶㘵㈲慣㙥挰摤㈵ㄹ㔱挱慣㈸㉡㠸㡡〴㜳挲㠰〱ㄱ㜳捥㌹㥦㜷敡〹㡡愷㤸捥㌳㥣㜷㝥捦昳㜶搷㑣㑦㑦捦戲昸搷敦昳晢晤晥挳散㑢扦愱摥慡㝡慡扡慡扡敢㥤敥ㅣ㤵㤳㤳昳ぢ㍥晣㥦㥦㝣ㅥ散㌲㘹㑥㙢㕢扣戱㝦㙤㜳㐳㐳㍣摡㔶摦摣搴摡㝦㔰㑢㑢㜸捥攸晡搶戶㍣ㄸㄸ㜵昵搰户ㄶ搴戵搶ㅦㅦ㉦慣㥢ㄹ㙦㘹㠵㔱㐱㑥㑥㘱愱㤹ぢ晤㡥捥㥦愵ㄹ㤳愹捣㝣ㄲ㔸攵㤸〶㐹㈷㤲㐲ㄲ㤳㈴㐰搲㤹愴㠸愴ぢ㐹㔷㤲㘲ㄲ㡢㘴㉢㤲慤㐹戶㈱搹㤶愴ㅢ挹㜶㈴摢㤳散㐰挲晣捤㥤㐸㜶〶㈹摡〵攴攰摡挱攳㈲挷愰㌶㤳摡㥡㕢攲晢昴㤸㙣㤷㜹㘰㐹㐹晦㤲晥愱㤲㘰戰㝦㜰㥦ㅥ戵㌳ㅡ摡㘶戴挴〷㌶挵㘷戴戵㠴ㅢ昶改㌱㝥㐶愴愱㍥㝡㔰㝣捥挱捤挷挶㥢〶挶㈳挱戲㐸㌸㔴㔵ㄲ㉡㉦㑦㔴㔷㔷ㄵ敤ち捦㘳㙢〷㡦㙦㠹㈷㕡㝦㉢㥦摤改㜳㕣敤攰晥㘳攳㙤扦㤵捦摤攰ㄳ㉥㠷㌴㌷㠶敢㥢㝥㈳愷〵㙣搳昲㈱昱㘸㍤ㅢ㍦ㅥ㙦愹㙦㥡摡ㅦ挵㑥〳ㅡ㕣㘵晦㐱慤慤㌳ㅡ愷戳ㅦ搵挶ㅢㅡ㈶挶ㄳ搲攸㡤㐳㕡摢挶㠷㕢ㅡ㕢㡢ㅡ㠹㕦扣㈵摥ㄴ㡤户㜶㙤ㅣ㍡㍢ㅡ㙦㜰っ㕢ぢㅢ㈷㠷㕢挶㠶ㅢ攳昹㍣㈸㙥戴摢㜰㘴㉣摥搴㔶摦㌶愷㑢攳㈱慤昱㠹攱愶愹㜱㥡ㄴ㌴づ㥦㔱ㅦ㔳昹昹昸收攴昵昵㉢㤹㌴ㄴ捡搳㔸㍢㉤摣搲㈶ㅣ㥢戰挴捦搶搵㕤愴ㄶ㘹攵㘲㤷敡攱㐹挵㌶㥢㔴摦㜸㔰扣愵㈹摥挰㑣搸㤲晤㍣㐶〲㤰摤づ㐹愴㜴㜵搸㑡慡戳㜳昲戱㉥捣挵攸〱戲挷搸收㤶㐶㜴挸㌱昱㜰搳挰攰㍥㤳摡㘲㐳攲㌳〷〶晢㤷㤶〷㠳挱敡慡敡敡捡戲㡡㔰㔹㤹搹ㄳ戶㘶㉦愶摡ㅤ㈴㙦㜸㔹戵搹㥢愲㍥㈰㉡晦㕤㥣攸㙥昷㍣搹㜲敢挲戹㜵㤱摣扡㘸㙥㕤㉣户㉥㥥㕢㤷挸慤㥢㥡㕢㌷㉤户慥㍥户敥㤸摣扡㘳㘱愳㍦㠵㥤㍡攵㍡㥦て㍡敦扦愴昱㠵改㐳捥搹攷摣挶㐷〷㝦㌸慥㠰攷㜶㠷㘰〴ㅥ㘸㐹㔷㐷攸捡㐶慣㥤搱摡搶摣挸㔶晣㙤㝢㐳㡥搳ㅢ㔴ㅦ扦㜶戰扢㠳㕤愲晦㘱㘷搸摤攳㥦㥤㘱摣昴㌶愷㌳搸㔹晣㈶晤㐱㤹㝤〱戵戹㈷㠸戱ㄷ挸戶挱搰愷て摤晡昱晤㔷㙦戸晢摣㑦㙦扢㜴攳㘵昷㙣㔸㜵户戹㌷㙤晡㠱㈸昵㍡㕡㥤㉤㕦搸晤扢㍢㌶扤㜱挳挸㉢㡡昷扤㜷摢㘷㘶㥡〵ㅣ㠹换㍣挵昶㍤㝦㠷㘱挴㡣㠶㕢摢㥣㐶攳戸晤摢戶搲收㑦搹㘱㉤搱摦晦㤴㐵㈶扦㐹ㄳ㤹㝦㈲晡晤㐱㡣㝤㐱晡摡㉤戳晥㥣攵ㅢ㤶㥥晥挹扡戵ㅢ㤷摣扢晥戶㌳搶慦扤敥换㜵㘷慤㕦㜷挷㠶㈵㙢㌷捣扦晥换㜵㘷㥢㐱㈶㉢〱㔱敡㐵愷搱扡敥ㄱㅣ昰昱捣㠵愳慦换㘹㈸㥢搸昸昴㈵㡡㌳愷㑣挱㘵㌸搸㉤㙤㔸攸㕦㕡㔱㥤ㅡㅡ㠲㔵搵ㄵ㘶㠸ㅥ换㐱㡣ち㤰愲つ换搷慣㝦攸昴㑦敦扥㝤挳戲㙢捤㑡敡慡㐰㤴㝡捡挹敤挹捥㥤㐳ㄳ摥㕡㌳昶昲挹㠹㈹晢㥦搱慢㡢㘲㔳㑢㙥晢攱挰㥢㕢戰摣㤵㕢㈸㔸㘹敥㑦㡦〳㐰㡣㠱㈰㍤敤㙥戹昱捡戹ㅢ敥㌸㙤晤昹㤷㝥晣挰昹㥦㕥㍦㙦挳つ㉢搶摦㝢敤挷て㕣戹昱捣〵收〱㑣㔰〳愲搴挳扡〸敦㍤昱挵㝢㍢㜷ㅡ㝣㕡愰捦㐷㑢㍢慦慣㔵㥣㉢愴〸㠳㜰戰㑢㝡㠵㉢㕤㈵㈸㉤㌷〷搳㕤㉤㠸㌱〴挴挹摦〱摦㌷晦愱㑣㌰っ㐴愹晢㥣晣敢㔶て扣㜴㘵㘰挲愰晢晥晤慦㡢㕥ㄸ扦晣㌵挵戵㠹攴㍦〲〷摤搳昳て㤶㠵㑡㕣ㄸ㤴㤸㈳改㜰ㄴ㠸㜱㄰挹晡ぢ㤶慤扦敡㕣㜳㌴愵㘳㐰㤴扡搳挹收㤳晣敦昲㕡㥥慡ㅣ扤昴㠸㕦戶㈹扥㘸㘱て挵搵て挷㔰㘵㡥愳昵㜸㄰㘳〲挸戶挱㌲ㅢ挷昵敢收慥㕦㜰㤱㜳㝡㑦愴捤㈴㄰愵㙥㜱㍣扥㜷搲つ摢慣晢昱戶愱㑢收摤㜵晥晡挹㌹㔳ㄵ㐷㜷㔹㙣ㅤ㐲攳挹㈰挶愱㈰㝢户摢ㅢ搷㙥㕣㝡㔵慡㐳ㅥ挶㤴㝦〶㔱敡㍡㈷㥢收㠲㥡ㄷ扦㔹晥昷㜱搷敦㍣敦㥢晦ㅥ㌱㜵㈷挵挵㥡攰㜳〴づ㝡扢昱昹ㄳ搶㔴攵挱㡡㔰ち愱㤲搲昲戲敡ㄲ昳㐸扡㍤ち挴㌸ㅡ㘴㘷扢㝥㥦慥㝡昰搳㔵愹扥戱晥搴〵敢敦㕤㘵搶搱㜴ち㠸㔲换㥣ㄲ扣戸㜱㥦㜷㍥摥昱戳㈱㘷㉣㝥昴ㅢ㙢昴攲捦ㄴ㔷㡡㔲㠲〸づ扣㉤ㄴ慡㑡㘵ㅦ㉣愹㌰愳戰㌱㘳㈰㐶ㅣ愴挸敥㥤散㤷换搷㤹〹敡愶㠲㈸㜵㤹㤳搹挹愵㌳挷ㅥ昳㜲愷㌱㡢㑥晥攸收㐷晥晡㔲㡥攲㡡㔴㔰慤愷昱㌱㈰〶愷挸晣㠱㠷愱〳㌶㔰搶〸愲搴㐲挷挱つ㥦慥摣㜳攰攱㝦慢扤晡㡢愲慥㝤扦扤扤㐵㜱㌵㉢づ㥡㘹㍣ㅤ挴㌸づ㘴㡦戴㘶戹㝣㥥㝢㥣搸㜳晤扡戵㜶愳散㘵戶㌰㔵㉢㠸㔲攷㌹㔹㕣戱㘸收㘷户扣户敦戰㐵㥦㑤㝤扦昱昳敢户㔲㕣㉢ぢ㈰㌳㜰戰㠳扢㐹㕣㑢㠷㌲㜳㈶㕤捤〲㌱㘶㌳挱昰戲㔲㜳づ㐵挷㠳㈸㌵摦昱晥搶㜶㜳㈷㕥㌲㜹搱㐱㌷㉤戹攴攴慥㝤ㄷ㍤愷戸〸ㄷ敦㈷攲挰〳㜷㔹㔹ち敤搲㑡㈰㜲ㄲㅤ㥥っ㘲㥣〲攲㌴戵㔳㔵㍤っ㌸㑤㍤㤷愶愷㠲㈸㜵戲㤳昷慤㐵慦㐵㔷散晥捡愸㥢㕦㜸昴慡㡢㑦㝤攵㕥挵戵扦㠰㜷㍡㡤攷㠱ㄸ昳㐱昲〷ㅥ㕥㕡㘹㥥㐱搹㤹㈰㑡捤㜶ㅣ搴㍥扤搵摢㉦扥㘹づ扦晦换ㄹ㤳㉥㍦㙡㜱㔷挵敢〶㈹晣搹㌸搸㌱ぢ㌴愵㈵收㌹昴㜵㉥㠸㜱ㅥ㠸㔳㙥晢ㄴ㑣づ㕦㑥戹捦愷改〵㈰㑡ㅤ攷㘴扢㘴挳挲摥㡦㌷ㅥ㌴昴戴戳㕦摦㜵挷挶〵〳ㄵ慦㔴㈴摢ぢ改㉤㑢戶㘵戸愲㌰㉦愲户㠵㈰挶挵㑣㌳扣慣挴扣㠴愲㑢㐱㤴㍡挶挹攰㡤㌳㕦㤹㕦㌹㙦挱㠱慢㙡扢㜵㥡晦攴攱挷慢㙥㔰ぢ㌰㡢㘹㝣ㄹ㠸戱〴㠴挰㤴㥢㤷㔳㜶〵㠸㔲㌱挷挱㍦㥦摥㘶晢ㄳ㐷っㅦ㜲挹挷㉦て戸昶搱换㙢ㄵ慦愰挴挱㔲ㅡ㕦〵㘲㉣〳㘹㝦戴戸㈳㙤戴㔸捥㤴㉢㐰㤴㍡摡挹收晥㡦㍥慥㝤㜰㜸捥昰〷ㄷ晥ㅣ㕥㌴愷㝥慥摡ㅥ㙡〱攲㙡ㅣ散㤵〶〴ㄶ戳愹捥㔳㔶㔱㕥㕤㔱㕤㔵㕥㔲㔲㔲ㄹ挴搴㜲つ㝤㕦ぢ㘲㕣㐷て挳㐳愵收昵ㄴ摤〰愲搴愱㑥㜶户㉦㥣㌸收敡㡤ㄷて㍡慤收昳收敢户㝥昲㜶戵〳㡤昱㘷摣〴戲扢㍢㍢づ㑥搵㘵ㄵ愹ㅣ㑢㉢㠳攵攵愵收捤㌰㌴㙦㘱㤲㕢㐱㠰㝦㠵戹㡡愲摢㐰㤴ㅡ敦㘴㜴㕥晦户㘷㙣搷昵摢㘱慢㘳ㅦ收摦㜴搴搳㕦㈹㕥㜱㑡㐶㜷攰挰㌳㔱〶㑢摣㤳〴收っ昳㑥㝡㕣つ㘲摣〵搲摤㍥ㅦ㍥戹攴㠶㡦ㅦ挴ㄲ㙥摥晡㔵㉢摣㘷扦㜹㌷慤敦〱㔱㙡愴㤳晦搹㙦攷㉤㕡ㅤ摤攱挰换晢晣㜸㡤昵昵晢昳ㄵ㉦㜶㈵晦㌵㜴攸慥㘸戰㝦愵㝢っ㉣つ㔵㤹昷搱攱㕡㄰攳㝥㈶ㅢち㌰搷㔱昴〰㠸㔲㠳㥤㍣㝡ㅣ扢昸㕦㔳㜶改㌵昶挲㐳〶散㜶昳㈳㕢㉦㔴㍢搳ㄸ㝦挶㐳㈰扤摣㜹㄰捣㑡㌷㤶攵挱㤲敡㜲昳㘱搸㤹㡦㌰挵愳㈰挰戲摣㝣㡣愲挷㐱㤴摡摦挹㘷㘳攵搹攷㡦摤㘹搳戰㘵戱慡㥢㙦晢昱昱㜱㐵㑦㐲㍤挱戹ちㅡ搲ㄲ㥥㠵敢捡搴㈵㙢㘹㝦攴搵㤱㙢㜵㕣慡㈷捡ㄳ㤵㠹㤲㤲㔸㜹㌰㕣ㄶ㉥攸〹户ㅤ扤㈸攴〸㕡㤴㌸戴扥㈹搶㍣㑢㉥っ㜶ㄹㅣ挶㐵㑡昲愲戱㥦愳ㅢ摣㍣愳㈹搶扡戳扦㜲㔲㕢戸㉤扥㤳㔷㤷㜲㤲㤱㙣ㄲ慥愱攳慤㤲㕦㜷㙦戲挹攱㠶ㄹ昱㐱戳敢㙤昵慥ㅥ㌵慥愰㥢㈳搹戵挳㕡攲挷㈵戵ㄹ㈵ㅡ㠴㕢㍣㌳挵㜷㐶㉤㙤㤵㕤慥ㅥ戵搳㥡㕢攳㑤㔲扣㝥㡤攳敢愳挷挶㕢㈶挵㜹㠳㈸ㅥ㤳慡㜶愳捡戹㡣敦㌷慥〹ㄵ挵㠵㜹慣㤷㕢㥡ㄸ㍡扢㉤摥ㄴ㡢挷㔰摥改昱㤶戶㌹〷㠷㈳つ昱敤搲㑣散㍣愱搸㌱㑤㍣慣㌹㍡愳戵戶戹愹慤愵戹㈱㕤㌳㈸㌶㌳㡣㕢〷戱㌱捤戱㌸慥晣昳昹挹㔱㌹㜹㜹㑡攵散敤㜷㝤㐳扦慤晤愵㈱㕣㑤扣㉢摡㝣㠷昴㙥搷㝦㈲㙡㠷㕡㌴挴搹㈷㜳㝢㙦挶㤹昸愵㥢扤戲ㅢ扡敡挴扢㘹戴摥㌳扢戵㤴㌱搹㜲扦慦㜱㙥敥㌶㑥敤㠷捥挴敤㤵ㄱ攱愶㔸㐳扣愵摤㝢㠱㡡㈵㌲㥦〲㈹愸挲搹㥣ㄵ扤㝣㔸愸搹㙡㑥挱慣晡㔸摢㌴㘳㕡扣㝥敡戴㌶挸㜰扦戰戰㤰搰㘶㝣捣㘷㈰㌲㥦㈵㜹づ㈴㄰挸㌱㥥愷㤱ㄱ㌰㕦戰昹〲摥收攸搰ㅤ㠷戴ㅢ㌷戹㐸㘵捡㡤㈲摣搵㙢㉤㘸挴戵㙤㙢㕥㥥㕦㉤㐷㠴㕢愷戵戱㝢戶慦愴扦ㄷ㐹㕥〲㈹攸つ戲搹晢㐲挵㌰捡攷敤慦㉥㡤㐳攲㠹㌰㙥㍡捡搹慤挲〵㜲〷愴〰搲搶愸挹ㅢ㕥㈳㜱慥捣㌶㜰㠴㤳扦愸㤱扤㍦㍥扢㙤㐸戸㉤摣愹ㄱ户捥搰㑡㈶㡣晡㐹㉡晢㠸㈹扢㠸㑣愷づ㌸ㅣ㍣㔸㜲攸昲搲㔹〴戶㈷㥣㌸㌸㕦㜲昲ㅣ摡㝥㈵㔰昶敥愸㠴攱敤攸改户挰㜰㘷㉥㌶㍣摥㜴昰㥣改昱㔶㥡ㄷㅡ敤㐲改㍤扤攴ㄶ㑡㌴㜲㐸㕢㝤㐳㙢㝦㤴㜴㜸㑢昳㡣改扦愵ㅦ晡㌲㕦〶搱㥦㠲㝤搱㡢㍢㕥㈷挰㤵搳㘹㈶摢愶慥㉥愷㤰摥㈸㌱㕥〵㤱挹㡥㍤ㄶづ㝦挱㝦昲㌱㕦挷㝦〱㤳㝡搳㕦㔷搰〷扡㉤戹㘵挸㈵㕢㔱攳戸㘸攴攰㤶戸摣〴㉤ㄴ〶㠸㜷㘹㍣戴戹攵搸㐸㜳昳戱扣慢搶㔵戸搶㘹昱㜸ㅢ㙦㉣㜶㜶㙥愴捡つ㔳愵昲昲搲㙥ぢ扡敥㐰敥〶晦挶摢㈰挵ㅢ捥㥥扢攱捡戳敤挵敦㈷户㍦㘴扣〳㘱ㅥ㙥㜲ㅡ敦攲㈰戲晥㡡〷㌶慣扥㝤晤慡戳㌷慣扣㙥挳改慢搷㉦㕢扢晥捡摢搷摦户㝡晤㠲摢㍦㝤攰戶㡦敦扦㘷㜲㐹晦㘰摤挶ㄵ昷㝤㜲挵㉡摣昹挰挵晦愷㉢㙥昸ㄳ㔶㜷㔵㝢㙥㍣昳晣つ㡢㙥摦戸㜲ㅥ㤶㐱㌶晤攴晥㡢㌷㕣㜵攵㠶戳㙥㕡㝦挵㠳敢攷摦戰㔷晦搹つ慤㡤慡て㤰攴㝤慣昹㌵㙢㝢㉤㌸㌹㌸攸捡㡦捥㔹戳㜱挵昸㝢㔴㙦㐷㤱㜱㑦戲㉦㑡搶戱晢㝥〶㉣晦扦㤸摦散㔹敤㔷㡥搴㐶〰㥦ㅣ挵㕢㠷ㅣ㍣捤昷㐹晥ち㔲戰㌷㐸㐷敥㘰㜲㤹慢挲㉡愲愲㉡愶攲㥤ㅡ㜱㠷㜳捣搴㤶㉤ㅦ戶扡㈲愱㡣㍤戶㠳㈲捤捡つ㘰捤㜰㉣戳㌴〳㙢ㄹっ扢愴〴㌸敦戶搱㥣㙢㔰㑢晡晥慤㐷㐸搴ㅤ攳戶㍤㐸愶㡤㤵〶㍦敤挳㠷㜲〲愸摦㜲昰晡扦㥤摦㙦㌵㜸ㄳ〳晢昳㔵㑤晡晦㌹〷愶昳ㅦ㍣ㄴ㌰晥〶㔱晥挰搱㘵挱捣〱昳㐳愸〲〱㤳ㄶ㔹㤴敤改㔴㍦愴攳㘸㙢㜲㜴㌳㌶㤲㘰ㅤ㠶㙥㘶㜲㐰㔳摤戲㡤㌶摢㍡㡡㡣摢改㝦㐲戲㜶慥㉦搲敥㘰㙦ぢ摢戴敢㡢愲挴戰晡㠶戶㜸㡢㉣㈱㡢ㄳ昸捦摥㔶ㄳ扥ぢ㤷捤㉤攱愸扤㘱戵㙤愲ㄶ㉢㘷散攳戵捤㐹㕤㑢㘴慣摣敤㠵敤晦㕥㥦晣攱慥㑦攴敡㈴敤ㅡ愵㥤昵㍦㍡㡤攷ち愵㝤㘳㔷㈷攲搲摣㜷㈵㈱㕤慡㍦㍣愷㜷㌲摡㝢㤷㍥戲ㅢ㤴戴㜷㜷㐲㕡〷戳㕦户戰戳㘷㜶㔲㈶捡㝡㡤昰扦㔷㔸㝥搱ㄶ昶ㄵ搶ㄷ〰捥摣㐴昲㈵挹㔷㈴㕦㠳愸慥ㄸ㡣㜸攵㠵攳昴㡦昹㉤㜸昳㥦㈴摦㠱㘰摡㤷㌱ㄲ㤷㑦摦㠳㌵㝥〰㈹㜲ㄶ㕢㌷㉤㕥扦攰㙡㉣ぢ晡㐳㈶换㠲ㅦ㜱㘰晥㐴㡢㝦㠳㡣ㅤㄱ㙦挰愵晡㙦ㄵ摥㔰㄰㠴捦昶㉦㉥搰㜹戶㠶搱㜶㡤㤳收㌴㐵愷戵㌴㌷㈱挸㠴搷㍣㠳愲㠸て㘸㔵㘱愳㜱㜴㜳敤㡣㌶愳㜱㐴㍤晥㉢㙡㥣ㄸ㥦ㅥて户搵攲㔶っ㉥愸㐶㘳㥦㔲㉥㤷㐶挶㘶㙦昹扡攴户扢㥣㤲捤ㅣ摣攵㑡㕤㔱㈹敦愹㙢㕦搸㌸昰昶ㅦ搲㡣㔸㤳戸㠴搹㄰㜶挳挰愵昱ㅦ昰㝡㈹挷晣ㄹ愵㕢昶昵㑤晢昷㔹㝡摢㉦捥晦愷愰ぢ捡挷摣ㄷ捡捣搹㤸晤㌳搰㥥㑥㤵挰㈲㌵ㅢ㌳ち㈹て摤挰㥥㡡㝦晡㙦㤶㠵晦㡦㡥㈲㘳㤳㌴〴㙦㍤㔹㤲㐲㌸㔲摦挳捣晦㈴〹㐰㙤㜶㈶㈹〲㜱㥤㈴㕤㙤㔶㤵挳㠹㥣ㄳ挵㌴戲㐰㔴㈵㐴扣捡㌷户〲愷㍦㙡ㄳ昲攰挵㈳㘵㘶〵㐹挶〵㕥㌷攸〲敤改㔴ㄵ搲㈵㐱㌰㜹㠱㘵〳昰㜱㌶〰晥敥㈸㌲昶㙤昷㐷摡㥥㑣摦ㅤ㤹慡て戳〲搰〳㙡戳㈷㐹㉦㄰ㄷ〰扤㙤㔶つ㠰ㄳ〱愰て㡤昶〰㔱〷㐰㈴〰昴〵愷㍦敡㙤㌷〰〳㈱捥〴愰ㅦ㝤㥡敤攸㔴つ搲昹〱昰㘲㌶〰㕥搰〰㜸㜷㡤〷挳㔳㑦㤶㈲挴㈲㍦㤷ㄵ㠰ち愸捤㑡㤲㉡㄰ㄷ〰晢搹慣慡㠵ㄳ〱㘰㝦ㅡつ〰㔱㐳㈱ㄲ〰〶㠲搳ㅦ昵愸ㅢ㠰㈱㄰㘷〲㌰㠸㍥捤㜶㜴㙡ㄸ搲昹〱戰㈶ㅢ〰昷㍡㡡㡣㙤敢㤱昰搴㤳愵ㄸ挵㈲摦㥤ㄵ㠰搱㔰㥢㘳㐸挶㠲戸〰ㄸ㙦戳㙡ㄴ㥣〸〰ㄳ㘸㌴ㄱ㐴㡤㠶㐸〰㤸〴㑥㝦搴㉤㙥〰づ㠲㌸ㄳ㠰㐳改搳㙣㐷愷挶㈰㥤ㅦ〰㉢戳〱戰挲㔱㘴㙣愸㡦㠳㈷摥〰㜰㉥㝡挷攳㔰慡㌱㠵搵〸戳ㅡㄳ㈱攲㠵慦晤改挸搵㐸〴挹㜰㌵㔲㕡㥤㔹戵ㄸ慢ㄶ㌰㘹㤱㐵搹㥥㑥㑤㐲㈱㔲昵收搵㠸㝤敡㉦捣㔶敦㡢ㅣ㐵挶戶晦㈱㐸换㑢ㄱ㜳㍡㡢㜲ㅣ㐹ぢ㐹㉢㐹ㅢ㠸㍡ㄷ㐹晤挷挳㤹戴㤹㐵㌲ㅢ挴搵ㄹ㡥愷㡣㡢〶慣ㄳ㈶攳㍦㐱昲㐴ち㑦〲㔱㠷㐱挴㜹ㅤ㕢扤㘰戳㑥づ㠷搲㈲㘳㕣㍣ㄵ㐹〲㘶㍢㍡昵㘷愴㑢㠱挳挹挱〶㘷㜶㌶㜰㘶㌹㡡㡣㘰㠵㈳攱愹㈷㑢㜱づ㥣愸ㄹ㔹㠱㌸㡦㜹㥣㑦㜲〱㠸ぢ㠸ぢ㙤㔶ㅤ〵㈷〲挲㐵㌴㕡〸愲敡㈰㤲戳攲㘲㜰晡愳ㅡ㤰㐷㜲㘲㌸ㅡ攲㑣〰ㄶ搳愷搹㡥㑥㑤㐱扡ㄴ〰愹㠹㈱㤲つ㠰戰愳挸㠸㤵㠸挲㔳㑦㤶㘲戹ㄴ㌹㉢〰㉢愱㌶慦㈶戹〶挴〵挰㜵㌶慢㘲㜰㈲〰㕣㑦愳ㅢ㐰㔴〲㈲〱攰㐶㜰晡愳㈶扢〱㠸㐳㥣〹挰慤昴㘹戶愳㔳㔳㤱捥て㠰搱搹〰㌸挸㔱㘴挴㙦搴挳㤳㥣ㅥ昷戰摣昷㤲慣㈱戹㡦㘴㉤㠸ㅡ㥡ㄵ㤴㜵戴㜹㠰攴㐱㄰ㄷ㈸て㠳㌵ㅥ〱昱慥愹㡦㐱㙥㠲搲愳㑣昵ㄸ㠸㙡㠰挸㍥㔷ㅥ〷㥢昵㕣㌹ㄶ㘶㤹㐸㍤㠵㈴〱戳ㅤ㥤㙡㐴扡ㄴ㔲愹㜳愵㌴ㅢ㔲㈵㡥㈲㈳㔰愵ㄹ㥥〴愹㤷㔹昶㔷㐸㕥㈵㜹㡤攴㜵㄰搵㉦㉢㔲㙦搲收㉤㤲户㐱㕣㐸扤㑢㤹㌳㤰㑣㐷〶〲捥㕦㈸㝣ㅦ㐴戵㐰㘴㠳昳㔷戰㔹挱㌹づ㘶㤹攰㝣㠸㈴〱戳ㅤ㥤㙡㐵㍡㍦㜰㜶挸〶捥昶㡥㈲㈳挴㘶㈶㍣昵㘴㈹㍥㘳戱扢㘵〵攲㜳愸捤㉦㐸㌶㠱戸㠰昸捡㘶搵㉣㌸ㄱ㄰扥愶搱㌷㈰㙡づ㐴㜲ㅥ㝤ぢ㑥㝦㔴ㄱ昲搰〳㠹昱ㅤ㌴㜹挳㑢慢㌲㐱昸ㅥ㥡㠰㐹㝤ㄶ㥤㍡ㅥ㉥㔳㈰愴〶㤳摣㙣㈰㈸㐷㤱ㄱ〹㜴ㄲ㍣昵挴㥦㤹㤳㡢㘲晦昲㥦㙣搳㑡㉥搴㘶ㅥ㐹㍥㠸ぢ〴挳㘶搵挹㜰搲㡢㡥㍡搱愸㄰㐴捤〵㉢㈰挸てち挰昰愳晥㠵㍣㌴〸收㈹㤰㘴㔶戲ぢ㝤戶愷㔳愷㈲㥤ㅦ〰㥦挳戹敦〶挳㍦ㅣ㐵㐶㌸搲改昰㈴愷挸㜶㉣昷昶㈴㍢㤰散㐸戲ㄳ㠸㕡㥦ㄵ㤴㕤㘸戳㉢㐹㜷㄰ㄷ㈸㍤㈸攳㘰㠲戹㜶ㅥ㌲攸挵㙡昶愲㜰㜷㄰㜵〶㔸晢ㄴ改つ㌶敢㈹㌲㥦愹㌲收摡扥㐸ㄲ㌰摢搱愹㌳㤱㉥〵㑥㙡晣㜸㌵ㅢ㌸慦㌸㡡㡣㔰慢㜳攰㐹㝡㐷㤰挵㝥㈹㉢㄰愵㔰㥢㘵㈴㈱㤶㉥㜵愷愲挲㘶搵戹㜰搴㡢搵愹愴㔱ㄵ㠸㍡ㅦ慣昴㡥㙡㜰晡愳㥥㐴ㅥ挹摥㜱ㅥ挴㤹〰っ㠴㝤挰㙣㐷愷㉥㐰扡ㄴ〰愹搳㘳㕤㌶〰敥㜷ㄴㄹ㐱㕦ㄷ挱㤳〰㌰㡣㐵扥㉦㉢〰㈳愰㌶㐷㤲㡣㘲改㔲〰㡣戶㔹戵㄰㡥㝡戱㍡㘳㘸㌴ㄶ㐴㕤〲㔶〰ㄸ〷㑥㝦搴敤㉥〰㡣〹搰㘰㡣愸捣〴㘱ㄲ㌴〱㤳晡㉣㍡㜵㈹㕣晡㠱㜰㕤㌶㄰慥㜵ㄴㄹ㠱㘹㡢攱㐹㑥㤱㈳㤹摤㔱㈴㐷㤳搴㤱㑣〱㔱换戲〲ㄳ愱㑤㤴㈴〶攲〲㈶㐱㤹㜳㡡㕣㠶っ㝡攱捦㥣㐶㘱㍤㠸扡ㅣ慣㝤㡡ㅣ〳㌶敢㈹戲㠴愹㌲㑥㤱㐶㈴〹㤸敤攸搴ㄵ㐸㤷〲㈷㜵㡡㥣㤷つ㥣㜳ㅤ㐵㐶搰摤㔲㜸ㄲ㜰㘶戲散戳㐸㘶㤳捣㈱㌹ㅥ㐴捤捦ち捥㠹戴㌹㠹攴㘴㄰ㄷ㌸㜳㈹㜳愶搸慢㤰㐱㉦㔶昳㌴ち㑦〷㔱换挱摡攰捣〳㥢ㄵ㥣㘵㑣㤵〱捥㤹㐸ㄲ㌰摢搱愹ㄵ㐸攷〷㑥㑢㌶㜰㡥㜳ㄴㄹ愱㠲搷挰㤳㥣㍥ㄷ戲搸捤㔹㠱㔸〸戵㜹㌱挹㈵㉣㕤敡昴㔹㘴戳敡㕡㌸敡挵敡㉣愶搱㘵㈰敡㝡戰㜲晡㉣〱愷㍦㉡㠱㍣昴昸㘱㕣〱つ㜶昱㝤愶搸愵搰〴㑣敡㌳〱ㄲ㥤㘲㔴㘲ち㠴搴ㄸ㜲㘴㌶㄰㡥㜰ㄴㄹ〱㡣㌷挳㤳㠰㜰ㅤ戲㔳㝦捥ち挲つ㉣捤㡤㈴㌷㠱戸㐰戸挵㘶搵㉤㜰搴ぢ㝦收慤㌴㕡〵愲㔶㠱ㄵ㄰㙥〳愷㍦㙡扣ㅢ㠴㍢愰〱〸愵㤹ㄵ㕤つ㑤挰愴㍥㡢㑥摤〶㤷㝥㈰っ换〶挲㔰㐷㤱ㄱ㕣㜹㈷㍣〹〸敢㤰㥤慡捤ち挲㠳㉣捤㐳㈴て㠳戸㐰㜸搴㘶ㄵ㐳㉥㝢攱捦㝣㡣㐶㡦㠳愸扢挱ち〸㑦㠰搳ㅦ戵㥦ぢ〴昳㉥㠸㌳㉢昹っ散〳敤改ㄴ㐳㌶晤〰〸㘶〳㘰㕦㐷㤱ㄱ摤㜹ㅦ㍣〹〰慦戲挸㝦捡ち挰敢㔰㥢㙦㤰扣挹搲愵㑥㠵户㙤㔶慤㠵愳㕥慣捥㍢㌴㝡ㄷ㐴㌱昲㔳〰㜸て㥣晥愸摥㉥〰㡣昷愱挹ㅢ敡㜷㉡晣つ㥡㠰㐹㝤㈶㐰愲㔳て挰愵ㅦ〸㍢㘵〳㘱㐷㐷㤱ㄱ㝥晡㌰㍣〹〸㥦㈲㍢戵㝤㔶㄰㍥㘳㘹晥㐱昲㌹㠸ぢ㠴㑤㌶慢ㅥ㠱愳㕥昸㌳扦愴搱㔷㈰㡡㘱愹〲挲搷攰昴㐷㜵㜵㠳昰㉤㌴㌸ㄵ㑡㌲㉢晡ㅤ㌴〱㤳晡㉣㍡昵㌸㕣晡㠱㤰㥦つ㠴㍣㐷攱㡤㡤㉤㜸ち㥥戶㈰愶戱㌳捣捤挴攴晡昸㉣〶㘱㜵㑤愴晤搲慥㑢㘲㐸昳搸收戶㈱昵慤搳ㅢ挲㜳戶㐹㌸〷㠷㑥㡢㌷㈱㥥戳〵㘱㥤ㅥ㔹昳昴改昱㤸㤹㤸搴㍣愳㈵ㅡㅦ㌹攴㡦㄰敦㈹㙤㠵昸㈵愵㜲㜲ㄵ㍥扦㉥㠴ㄱ㍤㐰愱愷㌰㍡愶攰ㄹ戸昴㐶愲戹昶㐱㔳㕢敥ㄶっ㡢㔳㠸ㅥ㕣摦搶㄰敦㥣㄰扤ㅣㄷ㈶㠰㈲㠲㘴㘳㥤ㄲ〷㑦㐳㜴搶㤰㉥㠹攱㉤昵戱㠶晡愶㌸ㅢ〳摢昸っ㈷ㅥㅤ㥦㡡㠰搸昱捤慤昵晣㝤㙣㤷挴挱㉤攱愶搶改㡣敤㡢捥搹㍡㡤㤳㕤慤㠲挴攰晡愶㔶㘴㈳扦㤷攴㜱㜱㘲搲戴收㔹昸愹昶㡣挶愶攱攱改慤㝦㠸㔶㔱搲㉥㈴搲㌴㉡㔷攵收慡挲摣挲㕦摢㍥挶㝦㜱㜶㔹ㅢ㙥扤㝡挳摣㔳昷ㅣ扢㔷㡦昵㘷㥤戱㝥つ慦扥㜲㜲㑡昱㤷㑦㈲つ㤸㔳昰㉣㡥摡搹挷收㙥戶ㄳ愳捣昸㕢ㄶ㌴敤户㡣扥愱愰挹ㅦ扦敦ち㜳昳ㄷ㤴愵㠸㤱昰愳㠶ㅦ㌲㌲ㄵ㤹晥㍦晡㈵㜹挱㜳昰散摤㈰昴㜶扢㘴㈰㜰㌷ㄸ㜷戵晢て㘵散㑥㌸㉤搱つ挸㜹晢㘴㈰㈱㌶散㥥㕤㔳㠷挳㄰㑢㕡㤴ㄸㅤ㡥挴ㅢ㄰〲摢ㄸ㙥敢㙡㌳摣搳挷㉦㡤㕢ㅤ㕤㙤㜳㘳㘳㤸晤㡤㝤㜵㔲㌴摣㄰㉦㑣っ㥡搱搶㍣愶扥挹㑣㠰㐸愷㜴㐴攱搹㄰㠵㘷㡢愸㈸㌱㤱愱昱㜲㑣㕦捤㔳挳㉤昵㙤搳ㅡ敢愳㠵㘴ㄸ扥晥㠷攸愸㌸昳昳〱愶晥攸㠱挴扢㐱㙤㙦搵愲戹晢㈳ㅣ㠳搰戱昹搱㥤㜳㤵㠱㝦敡㔷挶攳㘱搴㤱ㄹ挳捣㠵户〲昴㉡〸㥣㌳攷㉢晤㐴㠶慦㑥㠱㐴㐶㈶昵〲つ昰㘷收挱㥣〷晣换㝦ㄱ愴摤戰摡㑥㌰〸㡣㙥づ挷㠶㈱㠲愸戹愵㤳昳攴㠳㐲㌴㉤挷㤹ㄶ㡢㠱捥戵㠸㥤㐷㑣晥捣晡㔸扣愵㤰㠲㐹搸㜴捦㘷㠸戴㘱户㈱捦攴㥣㠲㠲捥㠵㝥㜹㡤搴扥㝡㍢愱愳敥㈷㐷㡣捣昰晦昹㠴慡ㅡ㤶㍤㄰㐰㐵㜰㔳〸搴攴搳〴搴㑢㘰㔹ㅦ㡦㠱㐱㠳㑥㈰〵㉦㐳改㙤㥢昴㤸㘳㐴㈶㥢㌰捡㘷㈴㘱㍥㈳〸ぢ㜵攴㘰㠱㔴愴戳㉢㔲搰戰㈳〴ぢ昵㠳〸㡣㐹攸攵昱㔸挰ㅥ㕣ㄹ㜲挰收挸捤捤㐷㔳ㅢ摥搰慥㡣㙣攱慣㜱㔲㕣攲愲㔵㜷ㄴ挱㈸㐴㠹㍢昳㘴㠱晦㍡晥ㄴ摦㝢㌹㠵晤㈲㐱㈰愰㕥㠷扤慥㌸户㠲〲〱戶㥡搹㤹ㄵ㉦〲㔱敦扢っ㕣搰㜵愱㐱㔷ㅡ晣搵摦愰㤸〶ㄶつ㍥㜴ㄹ散㡣㍥ㅦ〸㙣挵㉣戶愲挱搶㈰〵㕦㠰㙤㘷〴挲㜶扣㉢ㄴ愹㉢㡣㡤挴㈱㑤昵㙤ㄸㅣ㔸挷㘱昵㙤愸㘶㔱〲〴㠷ㄲ㌳戴㤳っㅡ慥㐴晤㤲㉢㤱摤㌲㔵㘹㑢㤳敥㤹㝡昷㕡愵户㡦摡㕥挵戸ㄶ㉦㥢㌳㤲搵㡣㑦ㄹ晦㐸换ㅢ㘵㠷㤱攴搸㉢㥣㜶ㅦ㘲㤰挲㥤㤳搴晦㘰㌱㈴摤ㄴて㔷㐱㥦挰〸挳㜵㤱搹つ挷㕣ㅢ㙤摡㙣ㄷ㜱〵愰㜱敤ㄹ攰晡挸㤶㜵㜱㈲ㅣ㐷㌶戵㘲㤰〹㌸ㅣ愶㤰慥捥攱戸ㄹ㙤㘹㥡昰散㙤ㅣ捤愰㠶㠶㜱㑤㔸㥤㐶挳㉤戱㍦挸慣㠱扡搹㉢ㅢ㤹〰㝥敤慡ㄳ㕥昰㜱㡤昵戸㡥搸捥挱晡㑢㘸戶㈴㝥慦ㄸ昶㕤〸㜷㌲慣慦㤰ㅣ㥦ㄸ㈲慤㘰㍦㌳㐴㉥〱挶挷戱㝥挷〳㔴ㅡ攲摢㐸㠲㈴㉢㈳愴㤹ㄸㄴ㘹挵㜲戲㡤换〵攷㐸㑥㜴㌳㌱㌱摥㄰收㙦挵㌰扢㍢㐷攳愳㙤㠸㔶㑤㍡攰敦挰晥㌸㉤〴㐴昲㥤㔶㔲搲㑥㐶㍢攳㕢㝡㈵㜸づ晤捡㔶挵昰㥣㤰捦愶ㅡ㜵昹ㄲ㝥㙥慣挹搱〷捥㐵挶㔷㜰摦捥㈲ㄵ㘳慤㍢搸㤲㘷搲㌶㍡〶搸ㅥ攱㘴昰㉡搲㌲慥㘴扢昰㜲愳愵つ㍦㤶攴㘳㍡㡡㜹敡㌴㘰慡㙦慢挷愲慤㘱㑥搷挴挸愶㘸挳㡣㔸㕣㔶㝣㝡捣㤶㠵摦ㅦ愲扤㜸ㄷ搵㌹愳摡挱挵〱㘵㈴ㅥ㍥愵㝦㍣昷敢慦昹捣敤㜱愶挹㘰〷ㅦ〱㜳㐷攷扣晢ㅡ〵搹攲挸搶〰ㄲ㙤㥤㡡换㤶㐷ㄲ㘱㘸换㄰㜱㑣㘳㠴㘲㌲㌸㔶捥㌸㤷搹攸收搱捤扣㘶㜴㠹㐶搴摢愲㍦㐴㍢愱㥥㜶㌳攱ㄷて扦晥㙡㥢㕥扥晡㠵ㄴ晦㜳ㅢ㡦晦搷㜰㡥挱㉣愳扥〵挷慢㜰㙣㠰㜱㠹换㙢扢摣搴〵㥥晡㈷㜸㕥攴㤹㍢愱挵搴㜷㌸攲戵ㄳ㉣敤戵昴㉥㤰㙥㝥㉤晤扤愴㠰㤳㕤㘱慥㍦敡㐷ㅣ改㘵ㄸ㠵捥〲戵㍢㙣捣摤㤸ㅢ愳㘲㝤っ㝡搰愰㈷㐸〱㠳㈳扤㠳㑣搶㌸㑦㈴挸挱㡦晤戰捥㉣㙣攴㝡ㅢ愷愸㠱ㅦ昹㈱㡥ㄵ慢㍦愳㜳㈱攳㐰捤㕥戰㝡攱昹攷〷攲ㄸ㝢慣㈰㍡㝦づ昸捥㍡㜱㜷收摦ㅢ㐴㌱攰㤱昷㠸攴㑡挲ㅥ㙣ㄴ愳ㅣ〵㑦愳て㑣㍡㜴ㄵ慤ㄸㄴ㈹㈰敦㐱慦㡣㡥戴㐱㜶㉥㔸昶㠴㜴昳㈰㌳㡡ㄲ摦ㅣ㜳㉦㍡㘱愱昸挷㔰㑡㕤〷㕥昳㌸㈰敦つㅢ戳ㅦつ㉤㝦㠳㝤㘸昰㈷ㅡ㙣〵〳㕥〹ㄸ晤挱㙤慢㔷搸㘹て户昱㔹㙡〷㘱㥣ㄳ㔰っ挳搴搹㑦㤴散㘵愹㕤㐲敦愵昴捥㤰㐹㉦㠴㍤㈰戳㈱㉣㠳㐹挷㈰散㠹㌴〲㘱㠸㕥㝢㠱㑢㠳戰〲搲捤㐳搸ㅢ挹昰挵摥㈷㥤攰㐰晥ㄸ㡣愹敢攰㠲戰ち㌶㘶㌵つㄹ愸改㘳戰ㅦつ昶愷〱㘳㌷〵挲〱攰昶搲㄰㙥晥㠹㍤㍥戸ㅥ〰て挰㤵搱㥤㍡㑢ㄷ慥㌵捣昲㐰㘶挹㐸㑣㉦慥っ扦戴㜱ㅤ〴㤳㡥攱㕡㠹㌴㠲敢㘰㝡㘵搸㘶ㅡ慥㐳㈰摤㍣慥っ敦挴㌷挷ㅣ㑡㈷ㅡ㔷挶㜸敡㍡㔰攸㜴捤㘱戰㌱㠷搳㤰昱㥦㍥〶㈳㘸㌰㤲〶っ〹ㄵ㕣㐷㠱昳攰敡㍣昶挴昷㐹㐴㍥戸㡥㠶〷攰㍡挸㤵愵ぢ搷㌱捣㜲㉣戳㘴㠰愷ㄷ㔷㐶㜵摡戸㡥㠳㐹挷㜰㘵㄰愸攰㍡㥥㕥ㄹつ㥡㠶敢㐴㐸㌷㡦敢㜸㈴挳ㄷて㈷愲ㄳ㡤敢〴ㅣ昹挰㜶㌰㙣捣㐳㘸㌸搱摦㘰㌲つづ愵挱㈴ㄸ〸慥㠷㠱敢慡晢慢昳㝣㈵ㅦ昰づ㠷ㄹ挰㍢搴攵搷〵摥ㄱ昴㝢㈴晤㑥㜱ㄹ攰㔰户昸㔱㌴㌸㥡〶㘱㝦㠳㍡ㅡ㑣愱㐱捣㘵戰㙤敡扡㍡㑣㠳〸つ愶挳㠰搷搶捥㜵㔵っ㌲㈰㈳搷㔵㜱ㅣ㜳挶㍢づ㈶㥢㈰搶㥦昴㉢㠲㠴㘳搵〲㉢㕥ㄵ㄰搷捤慤㌰㔵㉢㡣扥愲戱㌹ㄵ挹㔳换㥣㝡挷ㄹ敦㝣㜲愹㘳㝦戲㑦挶っ〹㤵㥥ㄴ㤰㝣㑢㘱敦㥥㡣㘷㐱㉤㥤收ㄸ昸挵㑦晣㜵愷㜱㈶攳〶㐸㌷摦㘹ㄸ㕤㡡慦㘷㌲㘶㜸愹敥㌴㉣愵㜳㌲㌶戱㍡捤捣㡤愱愷㍥〶搳㘹㜰ㅣつㄸ㡣捡〹搹㙣〱㤷㥣㐳㑦㜵㈵㜳捤愱慤㑣挶愷㥢㉡挶㠶㝡㑦㈸〶㠴摡㈷搴っ㤸㜴散㠴㘲晣愸㘰㌳㤳㕥ㄹ㐸㥡㜶㐲捤㠶㜴昳搸㕣㠸㘴昸㈲㈶㠰㑥㜰㈰㝦ㄷ㠱敡慡㔳攰㘰㜳㍣㙣捣ㄳ㘸戸搰摦攰㐴ㅡ㥣㐴㠳㡢㘱㈰㈷搴挹攰㜶搷㈷㔴㝢㡦攲昲㌹换收㈲㉤捥戲挵慥捣づ㤶搲㜴〲㌵㑦㘵㘶愷㌱戳攵㌰昰㈲捡〸㔳ㅢ搱搳㘱搲㌱㐴ㄹ㤰㉡㠸捥愳搷㙢挰愵㈱㝡〶愴㥢㐷㤴ㄱ慣昸攲㔱㔱㜴㠲〳昹㘳ㄸ慢㐶㤴㜷㠴ㅤ㐴捦㠲㡤㜹㌶つㄹ攲敡㘳㜰づつ捥愵〱愳㕥〵搱昳挰㈵㔷㈵㘹てㄸ昳㠱昰〲ㄸ〳㐲㠶挰㙡敦㉥〸ㄷ搰晢㠵昴捥㜰㔵搷㈸戲㤰挹㥣㔱攴㘲ㅣ㜳ㄴ戹ㄷ㈶㥢㈰搶㥦昴㔱攴ㄲ挷㡡搱慥ㅤㅥ㐵ㄸㄵ㙢㡦㈲㤷㈲㜹㙡ㄴ㔹散㌸㘳挰㙣㐷㐶ㄱ㐶捥戶㌳㡡㌰愶㔶摡昵㌲昸㔵っ慥戵摢搵ㄹ㐵㉥㠷㜴昳敤晡㌰㤲攱㡢㈷㕤挱㥣㑤挸㍦挵挰㕢つ㉣戵㑥扢㕥〹ㅢ㜳㈹㜳㘳㔰慥㡦挱㔵㌴㔸㐶㠳挷㘱㈰愳挸㜲㜰挹㔱㠴㤱戸㍡㔹㔰晣㑡㥦㕦挱㘴㉢㤹散㘵ㄸ戸ㅡ散ㅡ挸㜴㠳㕤㡢㘳㌶搸㉢㌰挹摥㘰搷㌹㔶慦挲慡挳つ昶ㅡ㡣敤〶扢ㅥ挹㔳つ㜶愳攳㡣㜱扢ㅤ㘹㌰〶昰戶搳㘰㙦㐱㉤つ㜶ㄳ晣㉡挶昸愶㌵搸㉤㤰㙥扥挱ㄸぢ㡣慦㘷搸㘷㌰戰〶ㄶ㑡摤㘰慢㔸㥤摢㤸ㅢ〳㠵㝤っ㙥愷挱ㅤ㌴㘰攸戰㌴搸㥤攰㤲つ昶愱㉢㤹㙢搸㕦捤㘴㜷㌱ㄹ㈳㜹㘵㤰㑡㙤〶㉢㠶敦摡㠳搴摤㌰改搸㈰挵㘸㕦挱收ㅥ㝡㘵搸㙦摡㈰戵〶搲捤㘳昳ㄵ㤲攱㡢戸㜴㍡挱㠱晣㝤つ慡慢㑥㠱搳㤹搷挲挶扣㥦㠶摦昸ㅢ慣愳挱〳㌴昸ㄶ〶㌲㐸㍤〸捥戵㌹㤱ㄹ攱㠳摢扥て挳〶㘳搳昷㉥愷慥捤㠹㐷攸昴㔱㍡捤挱㌵㠸㜷㜸捦㠵捣㐶敥㌱㤸㜴っ戹㍣愴ㄱ攴ㅥ愷搷㝣㜰㘹挸㍤〹改收㤱㘳㑣㌱戱㌱㥦㤲愲搹㡣㘲㘰戱て㜲㑦挳挶㝣㠶㠶㠵晥〶捦搲攰㌹ㅡ㤸㌰㄰攴㥥〷攷㤹㌰晤ㅦ㘸攸㌳摡扦㠸戴㐰㤴㌱捡扡㌴慥㘵改㑢捣散㘵㘶戶ㅤっ㕣㠳挷慢㑣收㡣昶慦攱㤸㠳〷愳㡤㌷㐱慣㍦改愳晤敢㡥搵づ戰敡昰攰戱㈳㡣敤挱攳つ㈴㑦つㅥ㙦㌹捥ㄸ搱摣㤱挱㠳愱捤敤っㅥ扢㐲㉤捤晣㌶晣慡敥攰搲〶㡦㜷㈱摤㝣㌳昷㐰㌲㘹收昷㘰㥥ㅣ敤㝢㐱慡㠱愵搶㌹㐱晥〲ㅢ昳㝤收戶扢扦挱㕦㘹昰㌷ㅡ昴㠶㠱っㅥㅦ㠰㑢づㅥ㡣㥢搶㝥昷ㄵ扦㌲摡㝦挸㘴ㅦ㌱ㄹ㘳㥣扤愷〰〳㥢敤㔳攰敦㌰改搸㈹㔰㠶㌴㠲捤挷昴捡㠰攸戴㔳㘰〳愴㥢挷愶〲挹〴㥢㑦攸〴挵㤵㍦㐶㑦敢㍡戸戰昹ㄴ㌶收㐶ㅡ㔶昹ㅢ㝣㐶㠳㝦搰愰ㅡ〶㜲ち㝣づ㙥㡦昴㌵愳敦戳㌱昷ぢ敤㈷扤㠸扦つ搶晤ㄴ攳捡㈶㈴挷㔹㌰搰㤵㥦敢㉣昸㤲昹㝤挵晣ㄸ㌷敤ㅤ㤱㐷㐰㘶㠳晡㌵㑣㍡〶敡㐸愴ㄱ㔰扦愱㔷〶㔹愷㠱晡㑦㐸㌷て㉡㠳戱〵搴敦攸㐴㠳捡㠸㙣ㅦ㔰晦〵ㅢ昳㝢ㅡ㌲㕡摢挷攰〷ㅡ晣㐸〳〶㜰ぢ愸㍦㠱㜳㡤挸㤹㠱㘶㐰敥㘷搸〰戹㐹㉥愷慥搵攲㝦攸昴扦㜴捡㘰㙢搷昸㘱㉦㠵㔰㙡戸㘰扣〳挷㡦愳㘰戲㐹㌷ち晥㑦ㅦ㍦戰攷㉤㔶㐷挳慡挳攳㐷ㅤ㡣敤昱㈳て挹㔳攳〷ㅦづ捦㉣愷㐰摦㤱昱㈳〲扢㜶挶㡦㈸搴搲㥣〶晣慡ㄸ戸戴昱愳㄰搲捤㌷㈷㐳挸愵㌹昹㔶ち㝣㙤㠸愶㐱敡搳㕡〱ㄸ㤸㥤㐱㔴扤扦㐱ㄱつ扡搰㠰ㄱ攷㌲㝥㜴〵㤷ㅣ㍦ㄸ㔴慥晤〶搹㠴昶晥㝥㌱㤳㔹㑣㌶ㄳ〶慥〶摢ㅡ㌲ㄴ㑦ㅡ㙣ㅢㅣㄳ㍤㠶㠷㘷㙦㌰晢搶〳㉥挱㘱搵攱〶㥢〳㘳扢挱扡戱㈴㥣戰㘴㉦㘴㝢㈷㑢㠶愰㜷愴挱ㄸ㡢摥㑥㠳㥤〴戵㌴搸づ昰慢㑥〶㤷搶㘰㍢㐱扡昹〶㥢㡢㘴搲㘰扢昲ㅣ㜰㍥敡㌴㐸㌵戰㤴㌹〳晥㉥慣捥慥捣敤㜴㝦㠳敥㌴搸㡤〶昳㘰㈰つ搶〳㕣戲挱ㄸ攸慥晤㙥㈵㝥㘵挰敦挹㘴扤㤸㡣㐱改摥戱㠹㤱攸昶搸戴㍢㑣㍡㌶㌶㕤㡣㌴㠲㑤㙦㝡㘵〴㝢摡搸戴〷愴㥢挷㘶ㄱ㤲〹㌶㝤改〴挵㤵㍦㠶扢敢㍡㔰攰㘰戳㈷㙣捣扤㘸㜸㤹扦挱摥㌴攸㐷㠳㈵㌰㤰戱㘹ㅦ㜰愹戱〹捦㡢昵㔹摢昴㠷つ挶愶愵㉥愷慥㔱㝤㕦㍡つ搲㈹㈳搹扤挸摤〰㤹㡤㕣〹㑣㍡㠶摣㡤㐸㈳挸㤵搲㉢挳摥搳㤰ぢ㐱扡㜹攴ㄸㅥ㉦挸㤵搳㠹㐶㡥㌱昲㍥挸㔵挰挶慣愴㈱攳攷㝤っ慡㘸㔰㑤〳㠶搴ぢ㜲晢㠱㑢㈱㠷愷〹晢㈰㌷〰㌶㐰㙥戵换愹㙢㥤㍤㤰㑥て愰㔳㠶扦ぢ㜲㌸㐹搱㥡戲㔹昶㈰㘴㌶㜲㌵㌰改ㄸ㜲て㈱㡤㈰㜷㈰扤㍥っ㉥つ戹挱㤰㙥ㅥ戹㐷㤱㑣㤰慢愵ㄳ㡤摣㘳㤰晡〰㌳〴㌶收㔰ㅡ㍥敥㙦㌰㡣〶挳㘹昰〴っ〴戹ㄱ攰㤲㡢㡣捤㍣㈲搹〷搴㔱㐸づ㔰㥦㜱攵攷㥡㉡て㘲㝥愳㤹ㅦ㐳敡扤摤㤱㜱昴㌶愸㘳㘰搲㌱㔰ㄹ㜶㉦愰㡥愵搷㌷挱愵㠱㍡ㅥ搲捤㠳晡㌶㤲〹愸ㄳ攸㐴㠳晡づ愴㍥愰㑥㠴㡤㌹㠹㠶っ攴昷㌱㌸㤸〶㠷搰㠰戱晤〲敡㘴㜰挹敥挸〷㍦晢㈰㜷ㄸ㙣㠰ㅣ攳昷戵㔳搷㠹晣㘷㍡㍤㥣㑥㍦㠵㠱ㄷ㌹〶摦摢挸ㅤ〱㤳㡥㈱挷㔸㝤㐱敥㐸㝡㘵搰㝥ㅡ㜲㐷㐳扡㜹攴ㄸ摣㉦挸搵搱㠹㐶㡥ㄱ晥扡づㄴ㍡㐳攰ㄴ搸㤸㘱ㅡ㌲晡摦挷㈰㐲㠳㈸つ昸㠳〰㐱㉥〶㉥㠹ㅣㅦ㘵敤㠳㕣〲㌶㐰㡥㍦〸搰㑥㕤㈷昲㔴㍡㥤㐶愷㡣㈰㤶挲搶㤳㐳ㅡ㑥㘹〵戹愰摥攰挶㡣挰㔳挹㈱挱㄰搴㐹㙤㜳ㅡ㄰昶换㐳〶㍢摡㐷摣㐶㐶㙣ㄵ㘴〸挱㙣㙥挹㐷〰㤹昷㠹㕢挹戴㝣攲㔶攷㙤㍤㑦㍣㤶㘴搴戰㑣〵㡢晥㥤昹㔴摦㘴㝡ㄶ㍣昵昸㔳㐹〳㠹㜱㉣㡡戸敤㤸晡㘸㑢㜳㙢㜳愲慤挷㈴挴戳昷攰ㄳ愴ㄳ㠸慢ㄸ㔴㜰〹㍣晡收挹㡡攵㌷愱㈲〵㌳昹㐴搵挰戱㑤捤戳㥡愴㌴〵慤㝣㤰戶攰搵愹ㄳ戳〹攰㑦㍥扢〳㍣㉢て〵㘵㘲戳ㄱ戴㑢㥥㤵て㥥挶㐶ㄳ昸㍥戵㠳㙢㈷搶㤵㤶〴慢挳㔵㤵㤵攱戲㜸㜹愸扣愴㉡㕣㔲㔹㔱ㄲ㡡㤶㤴㔷㤶㤴㐵换㠳〹慢挰㐹㘳㌶㈳㡤㘵㘸㙥㍡戹㑥㥡愳慥㈰〰慥愳愱愰戰捦搱捦捡捣敦搴㈹㈳㝣㉦㈳㠴㌴昹愴㕣挳㘰〴㘹挱〵〰换晢〰㔳晦㐴改㙤挱挴㈸㈷ㅥ晡㠱㈲㤸㙤㈰〱慢㌳〴㉣㤰㌱〳戴㙢敤攰㍡㔷㈴扣㌱ㄳ戲㈲挸㈴ㅣ㘵㈲㥥㡥㙤捣㠲㘴㉢㐸搲㕦戸㘵捣㠶㜸㙢㠸昱攰㔷昷攳㘵慤㈲挷扢搹㤳搹昶㈲㌹〱愶昲㥣づ㡢㔱慡搲㈲㈷㐱㘴户㐸㍣㤶㠸㐷㉡ㄳ攱昲㐸㌴ㅥ㡡㔴㤶㐵㐲愱捡㘰㔹㌸㕥㔶㔲ㄲ㈹㐹㐴挳㔶㔷㈷㡤㜹㌲搲㔸挵㥡㍢㠵㥣愵㌹搱㙤〵慥ㄳ㉢㜶㉡㜵㈸㕢㕡㈴愹㜱ㅡ愴㥤敢散㐷㍢ㄲ㕦攳㜴〸扡搴搹㌱扥㔲摦㔶㘳ㅥ㐴改搵㥦㑦㈳〱愴㘵㔰㉣搶㠲攷㡥ㄹ㘷㐰攴挵敤㑣挸㌲㔱戲戶㜶㡡㔴愸㔴㈱㈳㌲㄰搶挷㠷慥ㅡ㘷挳㝣㘶摦㈳㝥晦㠷攵ㅥ㘵㙦攴昰㘵㍢㔷㥤摢户攷ㄸ㍣㍦戳㉦摢攴㕣ㄴ愰㘰㕢㤴捥摢慢㕣㍦㌵㜰㐵昰ㄲ㔶换ㄵ摥㉢晤㜳慢挴㠴ㄹ攱〶扣㝤㙤ㅣ㘲捣摡㈸晡㈳㐴㈶攵摢㤱㝥㥢㍤㌵愵ち㐷ㅣ挵㌳挴㡢㐱晡㤹攵搴㑤ㅥ㕣晤敢㈲〱〳〵㙤㥢㍤㝦㜵㉥晥攷㙦挰㍣ㅦつ挶㡢扦㙥扡换愷㕤晤㙣攷㈷㉤搸ㅥ搲㡥〷搱㌱攷㙤㔲昱晡晣㘵㐶扦〶扥攷搱㉦搰㍦晤㠷㌰ぢ㔰㌸戵愳㕦ㄹ搴㑥㕡㝡ㄱ㙤㤰〵昸ㅣ戵ぢ㈸㘷㌹搵〴㘰㌸户㐰㠸ㄷ㥤挰㈴敢㠴愱ㅡ㘰挶㐹㈳㝤搰搷㌰㔸摤改ㄸㅦ㙢㌷㝤搰㐳ㅦ昴㜴づ㡡㝢攱㠰挹つ戱晣つ㠹戵㍢㍣㌳ㄷ攳㔲搴挱㍢㌸㉣㠲㉣㝤㔴㔹っ㠹捦㜰搱摢昱㤲㝡㙦㤸㜹㌹㉣搵ㅥ㤰ㄳ㍢昳ち㜲㌸㘰㔶㙡㑦㔰〱㌱收〶㜱㈹㑣戲㠳ㄸ昱〵㜱㉦㜸㐲㌲散㜳㠱㘲收摣㥢㥥挱ㅢ换挱摢攳㜴㜹戴愲㉡ㅥ㡡㤷挵㐳ㄸ愷ㄳ攵㤱㜰㘵㜵㜵㔹㔵㘵㈸㡥户㙡㐴换㑢㈲挶㡡愴㈹摥搸ㄲ㑦㤴㐵愲愵昱慡㐸〸㉦〰㠹㔴㘰㘰㉦慤慣㠸㔵㤵㔵㈴ㄲㄵ㘵㔶㍦挷扤戹ㄲ㘹捣慢㐱慣㝤戴攸ㅡ㡡慥愵㠸ㄱ㕥㉣㠴ㄸ㠸愹ち㐲挴㜹㔷ㅤ㠶㙡㜰㑥挴㌱㝥敤捣㈴㌷㠱〴慣ㄲ〸㜰㤰㘳摣っ敡㙤㠶㕢㈰㑢㙦㠶㕢㈱挹㙣〶㘳ㄵ挴㝥㜳㕢愹攳㍤昵㌶㌵昳づ㤸摡捦愰ち戱㕣㉣捥㙡㠸㤲㙤㔴〱愹戴搱㘸㔷ㅢ㤹㙣㈳㉥㠲搴㈸摦收愸搴昹摣ぢ㍢㌴㐷ㄵ㥤戰㔶㙢挰㍢搳㘶㈲ㅣ愹慥慥づ㠵㈳ㄵ戱㔰㈸ㅡ慡ち㔵㠷㑢㠳㤵㘵㔸挳㔴㤵㤴〴㑢㡤晢㔲愶挱㤲㐴㜹㜵愸扣㌲㤱愸づ㔵㔴㔴㔴㠷戹晣愹㈸㑦㠴愳昱㜸愸㈲㘶㔵㍢敥捤戵㐸㘳摥て㘲敤愷㐵敢㈸㝡㠰愲晤戵㠸〶㘲慡づ㠰㐸㥡攳㐰㜷㜳㍣㐲晤愳㈰〱慢〶〶㌸挸㌱搹ㅣ㈶昱㌷〹戹㐹㠰慤〳戵㤲捦㈸㤴户挵㤹捦㔰昹㉥㔸㌵ㄸ㑡㐱昳㌹㠸㤲㘸づ㠱㔴搰っ戹搰㌴㕥㠰㐹昶ㅥ㕦敡ぢ㌱愳扤㤰っ㉦㙢〰〵挴挳㥣晣㡣㤷挱㍢㙢挵㜸㍣㕡ㅡ挵㍢㘳㉡攳㘵攸挶愵㔵搱戲㌸晡㝣戰㈴㠴㐵㑡戰㍡㘸つ搷㘵㝣〵㘹慣ㄱ㥡㝢㤵摣㐸捤㔱愷㐶㠳ㄳ愰昶㜱〳昵〶㔴收㥢㈰〱㡢㐱㕣㌸挸㌱摥〲昵昶摢户㈱㑢敦户敦㐰攲搳㙦摦㠵搸慦摦㡥㜵扣愷摥㡢㘷扥て㔳ㅢ改昱扡愴㝦㠳㈸㠹昴㐴㐸〵改ㅥ㙥愴㍦㠴㐹㜶愴扢晢㈲㍤㐹㘷晥㜷㈴〶搲〷㍢昹ㄹㅦ㠳户㤱慥慡㡥㤴㔴㐶愲戱捡㐴戴㉡㤴㈸慢慡㡥㠷捡㠲愵㠹㘸愲㉡㤸㈸㡦㠵ㄳ搶㈱扡㡣敢㤱挶㥡慣戹つ攴づ搵ㅣ㜵敡㜰㜰㠲昴づ㙥愴㌷㐲㘵㝥〶ㄲ戰㡥㠰〱づ㜲㡣㝦㠰㝡㤱晥ㅣ戲㜴愴扦㠰挴〷改㑤㄰晢㈱㝤愴攳㍤昵晥㍦昳㙢㤸摡慢摦愳㥣㤲ㅡ摦㐲攴㥣挶搵愵昱㜸㜵㌸㔱㔵ㄶ㉥〹㔵攲㥤㜸戱戲捡㜰戴㍣㕡㠵昷戹挶慢愳㔵搶搱㑥ㅡ昳㥦㐸㘳搵㘹敥㍢㜲㔳㌴㈷扡㌰㌸㉥搳㑣慥㝥㑤㉥㜶㑤㉥㜰㑤㉥㘹㑤慥㘲㑤慥㕢㑤㉥㔴慤㠸㘳敢㕡㤶㡥㈷㈶扦㐰昹晦㘴㔹㡡〷㈹㡥㘳搹㔵〱摡㌰㠶搲㜱㘹ㅡ㔰晦晤改㤷㕦戸㜴〲㠳㤵㜳ㅥ㤴㕣〲㌱㔸㑥挶〶㍤昷㐳㡢㠷捥昹㑡愷㐲捡㘵㤰扣攴㔴搵晢摡ㅣ愳愵㥤㤸㍢㝣㠱挷攳搹㐰攵っ昸〱㠵搰㑢ㄴ㤳㑢ㄴㄹ戹晦〵㘹收㙡愴㠹㐹昱戱㥡昵挱㜴㝤㜰㥣㜳㔰摣㠲㠳摦㘷ㄱ搲ち捦捣挵攴㈲挴攴慡挳攴㐲挳㙡搳昲㐳愸攴㘳ㅢ㑤㡢㔵㥤〹戹〰戹㤵扢攲戳㈱㤵㡡㙦㜲㔷㥣㠳慣㔴晣㜳摦㡡捦㐱㈲㕡㤸摤攰ち㘷昹昱㡥㙢㘳㍢昰㜶㕦慦挶昴㕦㔱ㄵ㡥〴㑢㜱挹㕤ㅡ慣㠸㠴愳搱㐴㐹㔹㘵㐹愴㉡㕥ㅥ慢㡥㕢㈷攸攲㙣㡦㌴搶㠹㥡摢㠱摣㐹㥡愳㑥捤〵㈷㘷昹〶ㄴ㈶戹づ搸ㄹ㉡㜳ㄷ㤰㠰㜵㉡っ愴㌸ㅣ㑦㑤づ愰㈶挷㑣㤳㈳愴㜵㥡㔶ㅥ挹〲ㅦ㐵戲㍢㤳捡挴㌳㑦㘷搴㠷ㄹ㐱〷ㅥ捦摡〲ㄵ㑣摥㜵㘳挲攱㔰㌰㜹摢ㄷ㤳㌳㜵㍥㝢挱ㄵ㌰㌹㡢慥昰戱捥搶〷攷攸㠳㜳㥤〳㜵〱づ愴㘶㙦扡㙢搶㡦挵摢〷㈴㘰㉤㠰〱戳㌵㌹㝥㤹ㅣ戰㑣㡥㔱㈶㐷㈴敢㐲慤㡣搲㈲㐶㔲挶愴㔲戳㠵㔰摡愷搵㜳昰㥤㍡慤㉡攸ㄷ愷搵挵搰㑢㙦愸㠴㐰㝦搴㈵扥搲㑢㈱㤵搳慡ち戶㙡戱戶愹〶挷㠵ち晦搴㘵㕡扡ㅦ㙤㈰〱㡦㐷㌲㠱ち㤲㑦戸㤰㌴〶挰㈴晢挴昲㤸㉦扣㔷挰ㄳ㉡㡤㕢攲㐸㙣搶㤰ㅣ㐸㌲〸挴扡搲挹摣ㄸっ捥敥㝦㤵搱㐴㘹㈹摥搳㕡ㄶち㔷㠴㑡戰ㄸ㉡㐹㤴㔴㐶㐳搵攵戱㘰慣㈴ㅡ㈹戵㤶㍡㘹捣㕡㝡戸㑡㜳㐳挸㉤搳ㅣ㜵挵换挱晤㍥愷昰ち㜸挶㌷挷ㄸ㠶㝣扣搳搳㜰挸搲愷愷ㄱ㤰㘴㑥㑦搶㑡挷㡢㔹㑦㝣㡥㈱㌹〸㤶敡ㅡ挸敤㉥㜰㔷㕡ㄷㄸ〳㈵扢〰攳搱愴ぢ愴㡤慣搷昹㑡慦㠷㔴扡挰㌸㝡扥搱搷收㈶㉤㥤㐰ㅢㄴ〳㝣㡥扡〵㔴扡挰㉡㔷ㄷ㐸㡤慣户昸戶昶㉡㈶挵挷扡㑤ㅦ摣慥て敥㜰づ㡡敦挴挱敦搳㉣慢攱㤹戹㜸㐷搶扢戴扣㤹捡改㈴㠷戳慡昷㐰㉥㐰ㅥ攱慥昸ㅡ㐸愵攲搷戸㉡㙥ㅣ〵㤳散㝤㝦愵㉦ㅡ昷挱㤳昴晤㍡㈴挶搰戲搶挹捦㤸〲摥改敥攱㜰㈸㔴㥥〸㤵㈶㐲昱㔰愸㉣㠴慢戵㐸㘵㘵㜵㘵㉣㠲㕢㥥攱㘰戵㜵扦㉥㘳ㄸ㘹慣㜵㥡㡢㤰㝢㐰㜳搴愹㠷挱挹愰㜴㈵ち㤳ㅣ㙥攳㔰㤹〹㤰㠰昵〸っ㔸ㅣ㘳㉡㔸㙦慦㥤〶㔹㝡慦慤㠷㈴戳搷ㅡ挷㐰散户愸㝡搴昱㥥㝡㑦慤搹〸㔳㝢㔴㝢㕣㤷戴ㄹ愲㘴ㄷ㝢ㄲ㔲㐱晡㐲㌷搲挷挱㈴㍢搲ㄷ昸㈲晤㤴捥扣ㄵ㠹㠱昴搳㑥㝥㐶ㅢ㜸ㅢ改㔸㜹㐵㈲㔶㔲ㅤ㡡㔷㔵㠴㐲愵㈵㔵㤱昲㤲㘸㔵慣㌲㤲㠸㠶㌰慥㈴㐲搶㌳扡㡣㌳㤰挶㝡㔶㜳㌳挹㍤愷㌹敡搴㡢攰〴改戳摣㐸捦㠱捡㍣ㅥ㈴㘰扤〴〳㐱晡〴戰㕥愴㑦㠴㉣ㅤ改㤳㈰昱㐱晡㘴㠸晤㤰㝥搹昱㥥㝡㕢慦㜹㉡㑣㙤愴㕦㠵搲ㅥ㍣㑥㐲攱㔲昳挷㍣㔸㜰昰㜸つ㝡改昳昳㈱搰ㅦ昵扡慦昴つ㐸㘵昰㌸〳戶敡㉤㙤㜳㈶戸攴晣昱戶㤶㥥㐵ㅢ㌸〴㡦ㅤ㉥㔰㘹搹㔹敥㤶㍤〷㈶搹㕢㜶㠶㙦换扥〷㑦㜲づ㥤㠷挴收昹㈴ㄷ㤰㉣〰戱晥攲㘴㙥㕣〸捥㙥㘶㌴㉤ㄶ敢㔸愲挷㈳挱㔰戴㈲㔸㔵㔵㕥㔱㠹㑢敥㘰慣扣㈴㔱㕡ㄱ戲摥㜷搲㤸ㄷ搱挳㕦㌵户㤰摣摦㌴㐷㕤昱〷攰㝥㥦㠱敡㐳㜸挶㌷挷戸〴昹㜸晢挷愵㤰愵昷㡦㐵㤰㘴昶て敢㈳挷㡢㜹㍡㕣㤹昳㐸㤶挰㔲㝤っ戹㌴昱攵攴㈰㘶㔶㙡〳愸㌴㐹摣搵㈴㘶㜲挱ㄸ昵㐵晦ㄳ㈴ㄲ昴慦㠲㉢㥣㔷㥦㍡慥㡤㘵攰㙤挰戱㉣慣挲㔵㔱㜵㌰ㄲ㉦つ〵㈳戸㝤ㄴ㉡㠹㤴㤷攱㤶㐵戰ㅣ攲ち㙢愳㤳挶㕣㡥㌴搶㘷㥡㕢㐱敥ㅦ㥡愳㑥㙤〲㈷攷搵㔱㈸㑣㜲〴扢〶㉡昳㕡㤰㠰昵㈵っ愴㌸㝥ぢ挶慦戴昲ㅣ㈲㜱㉥挹㉤㑣㉡换慡㙦㜴㐶慢㤸㤱挶攴㥦㤰ち㈶ㄳ㝣㌱ㄹ攷㡢挹㜷㍡㥦㍢攱ち㤸晣换㜱㙤慣〶㙦㘳ㄲ〹挷慡㑢㘳攱慡敡搲㐴㍣㔴ㄲ挳つ戶㜰ㄸ搷㡣攵㌸〸㐵㘲愱㑡敢㝢㕤㥣扢㤰挶晡㐱㜳㜷㤳晢㔱㜳搴愹㥦挱〹㈶㈳摤㤸慣㠱捡扣て㈴㘰晤〷〶㔹㌱昹慦㔶㕥㐴㌸ㄶ㤲㍣捣愴㠲〹㤳搹㐳挵〱昰㥤ㅡ㉡ㅥ愳㕦っㄵち㝡改㐷㘹㑢捤㕣㕦㘹ㅥ愴㌲㔴㍣㠱挴慡㐰摢㍣〹㉥㌹㔴ㄸ㕡晡ㄴ㙤㜴ㅢ㌰晥㑢摡愰捡摤〶㕣㙡捡愲扤挲户つ㑣㈴挲ㄷ戱扥戰㌳㥦㈷㜹㠱攴㐵㄰㉢攰攴㘳扣〴捥㙥㤰捡㜰扣ㄴ㌷摥㘲戱㜰㘵㔰收搸㘸㍣ㄱ慡㈸慦愸㡥㤶攱挶㔱㜹戵搵搹㐹㘳扥㑣て㐵㥡㝢㠵㕣ㄷ捤㔱㔷摣ㄵ摣敦㌳㉡ㄴ挳㌳摡㉢挷攴慡搲攴㌲搲攴捡搱戲戴㥣て㘷㤵㤷㠵㥢㙦㐳慥ㄸ㜵㘶户㕦摦戴昶㝢ㄷ㑡戶摦㌶搰㑢晢愵慤ㄳ户昵㤵㜶㠳㔴摡敦㉦昴扣扤慦捤づ㕡晡㔷摡愰㉣㉣慣摡〹㔲㘹扦㥥敥昶㑢㕥㠱敦收摢㝥っ昸攲挷摡㔵ㅦ㜴搷〷扢㌹〷挵㍤㜰昰晢〰摤ㄳ㥥〵㘸捦ㄵ㜸㉦㉤㕦㡡愲挹㑢搵捤㑦㔸搵摥㤰ぢ㤰㥦扡㉢扥〷愴㔲昱敤摤ㄵ攷敡㐵㍡㙥㌷摦㡡昷㐵㈲㝣㜱㑤〸㍢っㅥ㡣敥愲㙢攳ぢ昰㜶㕦㉤愹㡥㠶㐳㠹慡㡡㜰㌹㙥攵挷㘲㤵㔵愵戱㘰㈴ㅣ㡦〶挳戸愹㕦ㅥ〹㕡㝢㌹㘹捣㑤㐸㘳敤慤戹㉦挹昵搳ㅣ㜵慡㍦㌸ㄹ㍣㡡㔱㤸攴㠰晡つ㔴收户㈰〱㙢㕦ㄸ攰㡢摤㕦捡戸㌲㌱戹ㄸ㌱戹昴戰㠲㕡㜹つ㉤慥㈵昹㠹㑡ㄹ㍣㈴㡡㡢愲㥦㈱㑡㜶㠶㄰㤲〸㈶㜹㙥㑣㤲㤳㡣昲挵愴㕣攷挳ㅤㅦ㘰㔲〱㕥㌰㔱攰㙤㑣慡挳戸ㄵ㕥㕤ㅡ㡥㘲㙢㈲㔴㤹愸㡡㔴〷ㄳ戱㐸㔹愴戴㌴㔲㠱扢攳〹慢搲㐹㘳收㈲㡤㔵愵戹㍣㜲搵㥡愳㑥㌱㝡㑢㌰昹昷㡦㉥㑣っ愸捣㑥㈰〱㙢㈰っ昰挵〳昱㐱扤㜷㈵づ搰捡㥢㘹㜱ぢ㐹㔷㈶ㄵ㑣づ㠴㔲晡㠹挵㡣愰㤳ㄳ㘴㌰愴㠲挹㤷挸㌰㜹㡢㉡搹㑦扥㠰㌴昳ㄶ㔵慤捥㘷㕢戸〲㈶㐳ㅣ搷㐶㌷昰㝡㤲〹㤵〴挳挱捡㔲散捤㠷昰㘶㔶散摥㘰攷㈰㕣㔱ㄶっ㤶㘳挵ㄳ户㠶敡攲㙣㠷㌴搶㌰捤㙤㑦㙥戸收愸㔳愳挰〹㈶㥦戸㌱搹〹㉡㜳㘷㤰㠰㜵㄰っ昰昵敦㈷愳戵昲㑥㕡慣㈶改挵愴㠲挹㔸㈸〵㤳摥捣㐸㘳㌲ㅥ㔲挱攴㍤㌷㈶挹㝥昲㡥㉦㈶ㄳ㜴㍥㝢挲ㄵ㌰㘱㐰ㄵ㍤ㅡ㝢㠱㜷捥㥤搲㜸㈴㠲㤳㈶ㅣづ㤷㠷ㄲ㌱散㝥挵㠰㐹㔹愴扣戴扡ㅣ户ㄵ挲搶㈴㕤㥣扤㤱挶㍡㔸㜳晤挸ㅤ愲㌹敡搴㘱攰〴㤳搷摣㤸昴㠷捡摣ㄷ㈴㘰晤ㄹ〶昸晡昷㤳挳戵㤲捦㠲㌵搷㤲㔴㌰愹㘰㈲㠱㔳ㄴ㔵㌱㈳ㅣ㐸㍦㌹ㅡ㐹〴㤳愷㝣㌱㜹挲ㄷ㤳㍡㥤捦〰戸〲㈶㔳挰ぢ㈶〳挱摢㤸挴愳戱敡㉡㉣挸㑡换㜱㐷㈵ㄶち㔶挵㉢㈳㘵㤵搵㔱㑣㠸搸㥢㉡㐹㔸㘱㈷㡤㜹〰搲㔸ㄱ捤搵㤰㡢㙡㡥㍡㤵〰㈷㤸㍣攴挶㘴㌰㔴㘶㉤㐸挰㥡ち〳㝣晤㌱㘱㉣㤵㈸ㅦ愶挵㈳㈴愳㤸㤴㤸㔸昵㕡㌹ㅡ愲㉥㜹〵㡤攰昷捦晥挶㐲㔷㌴㑣㍦㍣㘶㈶敤㈵昵㐳昱搲㜹㠶㑡攷攴攱㠱㜸昶㘳攴昲㜳昷晢㜵扥ㄸ㝦挰㠷ぢ昱慦㘰㌵㙡晤㍦昰挳㜶㐹〵㘰搱攳㙥昸㌳挷愲挲〵捤愸慥敦㘳㙣散㠰㥥㐹㜸ㄲ㘰扣㝦敤攰捡晥敥户愳㈳㘱㑥户挶㤱慤㠸〰挲ㅢ晦づ㙥ㅥ㈴て戲㘱㜴搹㔶㍡㌲愸㥦㝥㜷㝡㥦㤴㐴㍦㈵㑡㈷ㅢ搷㤲㑣㠷㜷㤱㈳㤸ぢ㡡㝥㝣搳㝡户ㄴ攷㝡っ摦捥㈹㈹ㅥづ㠶㐷ㄶ挵㘳摡㘳㉢ㄷ㡤戹㜹ㄹ慦捥㤳㜰㤵㈱捤㡤㜸ぢ㙡㝦㍥㜷㡦摥㕡㥡ㅢ㐶挶〸挰捥㍥て㈱ㅣ㕣摦㈶戱ぢ扢㐰慦捣㈶㠰㘳㡣㐷㙤㡤㠱扤㐷昴㉥㉢㉦戸つつ攱㝤㙣㑢搶㍣搲㘱㘷㡥㍣摤〲收㐴㌸㔴搳攱㥡摥㈸㉡㙥〵㠳搹捣ㅢ㜸愰㕦㌵㤵㜳㈰㜴昸ㄴㅥ㈸晦㘱㙦戴戸㑤愷㌸㑡昵㕣㌸愸攰㠳㔳扣て㘸户㉤㜳㜲㑥㜸晤搱昹㝢攵扣㕣愳ㄸ㘶搵〷㔲㜹㡦慤敢愵㜱㌷愱㄰敦攲㜷㌷ㄹ慦换扥搱㔱㝣搰㜹晦㈵㡤㉦㑣ㅦ㜲捥㍥攷㌶㍥㍡昸挳㜱㡡搱㔴散㌶捡㍣〹搴昸戳㡤捦攸摥㘵挱㠲敢㤰收㑦㝥ㅤ摥㘹〳㍢扣㑡户攳搰愶ㄹ㡤㤹㈰戱攴〱昳〸㠲㜴ち晣搳㈵㐵敡㕣㌰愹ち㙣㠴挸ㅥ搴㔶㘴慢挰㜲㐷攱㝤〳慦㍡㥦㠵㘷晡㌰㌲㘱〳挸㌰戸㐰㑢昵慡㤵㈶搶㐵㤰攲㥢㘳㐶㘱摢㈵㑦㕤づ㈶㔵ち挴㑤㍡愵㔸㤲慤ㄴ㤷㌹ち敦换〷㉤〶㙢㠸攷㝡摢昳㌲㌰ㅣ㝣搴㈲愴攰ㄹ㉦㈷改戱挴㘱㈵挴㌶攲换㜱㘴㌴㐲㠶ㅥ㌹愴㜷㔹㐸㉤㠴愱敥㐷〱戳㤹搶㔷㈷慤㔷搰晡㌸摢扡㤶搶ㄷ㌸搶ㅣ愴〲㘶㉢慤慦㠱つㅤ㔰愴慥㜵ㄸ改㤵㌷㠲搹戲㕥㜹㤳㑥㤱慤㔷㕥昵攵昵㑦ㅥ㔴昹㑡捤㔳㙢搷㥣㙦㝣㜵㑦㡤扡〳㈹㔲㜰愶㥥㠰㝦㌶㑡攴摢㉢捦㜲ㄴ摥㔷ㄹ㕡慢攱〹㕦㍣〰〱戵㐲㐳摤ぢ㐶攰㍣〳㈹㤲㜰㥥挰㉡慦㠵捡㠶㜳つ㡥㡣㤳㙣㠰㠶昵㉥慤㔰愷挱㌸〵攷㈹戴㘶㐰㠳㙤㝤ㅦ慤㑦戵慤㠷搲晡㘴挷摡㠶昳㜴㕡㌳㈲㈲〹攷〳づ㈳㜰㍥〲㘶换攰㝣㔴愷挸〶攷挰挰㕢㔷㑦ㅦ昸㙣㑤攲晢㡦挳㉢摥扣愶㐶㍤㠳ㄴ㝥㜰捥㜱㔰换㌸挹㘷㍢㡡㈷㍤㉦㐶戴㥥㠳㈷㝣昱㔰〳搴ち㜰扥〴㐶攰㥣㠹ㄴ㐹㌸捦㘵㤵㕦㠱捡〶攸㘵ㅣㄹ攷摢〰つ敢㕤㔶愹㕡ㅣ㠰〸㐰挰㕣㐰㙢挶㍦㘸㠴㡢摦〰戳㘵㤸㌰㈰㐲㔲㘴挳〴㌹攱昳㘹㡤晤㍦〶扥昷㤱挲て㤳挶㙣㤸㌴㌸ち敦扢ㄲ慤扦挱ㄳ扥戸捤㙦㘳昲㜷㌰㠲挹㌱㙥㑣ㄶ戳㤶敢愱戲㌱昹ㄸ㐷挶ㄲㅢ㤳㈱扤㑢慢㔴㈲つ㤳㉢㘸扤〱㌶㐹㑣㌶㠲搹㌲㑣㍥搳㈹戲㘱昲挰挴㐵㍤㉦㤸戱愲收㠴㙤㔷つ晦昰昸㜹㌵敡㙢愴昰挳㈴㥣つ㤳㈹㡥㈲攳昵㠹晦㠴㈷扢愲摦攲挸㔸㘹㔷㜴㜴敦搲㙡㜵ㄴ搲攸搱㍢㘰㕥挳㡡㝥〷ㅢ㉤㔲ち戵㑣ㄵ㈲㌵愰ㅦ㤶慤㄰㠷㍡㡡㡣㜷ㄹ收挱㤳っ攸㌷㈱ㄳ昶㌵晥愹〲㉤㑤ㅢ搰㍢㐱㡡㔲攰ㅡち戶攸搸摣敡敥㐳晥㙤㤲搴㠰㍥㍥㕢㈹挶㌹ち敦㑢〳慤慤戴攷㍢㙤捦摤挰㑢昷ㄸ㠳ㄴ挹㔳收㉥攲挰㙤㙡ㅢ㌵㙥㠰ㅢ昷㐰㘶㉦㌱㠲㙡㈴㡣㜵㕦〸㤸㙢㘸捤㉤㙥㉤㉡收㌶㌶扥㕢戰㔶搸㐵愷挸搶㍤〶昶㝤愰昹挴㉦㙥㝣攸换晤㜶晥收愵愲㠷㙢搴敥㐸搱㈷㠹㐹㙡㔴ㅥ㤲つ㤳㕡㐷攱㝤㡦愰搵〷㥥〴敤〷㙤㑣戸搷㉤㤸っ㜲㘳昲㌰㤴挵摣挵挶㜷ぢ㉡戶㡦㑥㤱慤㘲㍦㥤㝣捣扡戶㡢㙦愸昹昹挶慦㕦ㅤㄳ戹戰㐶㜱扢扢㡦㑦挵〶㘴慢搸晥㡥㈲攳晤㠰摣ㄶ㤷㉥昷㈴捡慥扢㥣愵㙦㔸㉡搹昸㘶㐶㕡挲㈹挲攲〶戸愰昱㌴ㄲ㤹捦㄰㤲㕣㙢㍦㉤㝣㤶㝣㥥㍡〰扣㐰㔴敥㐰挴ㄸ㘴㠴攲㈸敥㘱㡢㈲攴㈸扡㔲㠱㐴晣晣昰㡢㍡㔰敢换ㅣ㝤㌱攴㉥晤㈰慤㉦㜵昴㍢愷敢戹㜷㙤㜷㑡敥㡡ㅢ㉦挳㌳㍡攵㘱扤㑢换ぢ昶㐵ち摦搷㐹㌸敢㍡㍣㠸戴㈳㡢扡㔷攱㔲㜱挳㥣晥㔸㙡挵㝤攷㍥㌸昰㥥㝤㝢挳挰㜷晥摦换㔱㘴扣㠶㜰っ㍣㐹㠳扣㡤㑣㜴㠳愸㜱㕡㥡㌶〶㑣㠰㔴摡攱㕤搸〲昲挳挱昷昱㈹㐵慦㙣愵攸改㈸扣敦晢戳戸愱㉢㥥㍦戰㍤㜳〳㔶摡㙣㌷愴㐸㡥〱ㅦㄱ㠷㌰㔴㌶摣㔳㜰㘴㝣っ㤹㡣〱㤸㈲㜶㠶戱㍥攱〳收〶㕡㜳摦㔵㡢㡡攳㘰昰摤㠲㔳㠵ㅢ戱㤲㈲摢愹〲㙦昲㈹㤳捦㙢㌵慡ㄱ收㝤㈰昲㕥㉦㙣㤷つ㤳㙥㡥挲晢晡㍦慢ㄹ㥥〴㤳捦㙤㑣戸㔵㉡㤸㙣攳挶㘴ㄳ㙢挹㕤㑥ㅢㄳ敥㥦ㅡ㕦㘹㑣戰㤴㈸㑥挳攴ㅢ㕡㜳㠷㌴㠹〹㜷㐱昱摤〲㑣㡥搷㈹戲㘱戲摢晣㝦㑣㔸搳晤㡤㥡攳㘴㥤昵㑡㡤㍡ㄵ㈹晡昸㘰ㄲ挸㠶㠹改㈸㌲摥〸挸㕤㔱改慤㍦愰㈲扡户㕡昳㈱攵㐷挹扥㈷づ㑣㉤㤱攱攳㑣愸〵挸㥦㤰挸晣㌷〸㠶て㙥㝦㡡昰㘷昲㜹敡㍣昰㠲㙥㥥㠳慥ㅥ㍥捥搷㡡㕣㐷攱ㄹ㍥㉥搰㝡攵攸㍤挳挷〲慤捦㜱昴㥥攱攳㈲攸敤戶攳愶愸㤱㡢㘸㐳昴攷挳㝢㤷㔶慡晦晣㠰ㄷ㘶㈱ㄵ敢ㄶ㌰昳愱㔱摣昶搴㈲挵摤挳㍥慣慥㘷づ晥〱改㝣㐷㠱敦ㅤ㠵昷㘵㠲搶攵昰㈴㘸昰㠷昳㐰㠳摢㠷㠲挶㜷㐸㤱㍣晦㡡㔸㠲攵㔰搹攵攵㥥愲搱搵㉥㉦㉥昳㐳敡㙢ㄸ敢㡥ㄵ㌰㉤㕡慦㠰㡤ㄶㄵ㜳㘷㄰摦㉤攸㙢搷敡ㄴ搹晡ㅡ愱攱攷挳攳戹㐶㝢戶㐶摤㠲ㄴ㝤㈰昰㥥㝦㥦㘷挳攴ㅦ㡥挲晢㝥㐱㙢ㄵ㍣〹㈶摢搹㤸㜰晢㔰㌰搹攸挶㘴〷搶㤲㍢㝦㌶㈶摣㔳㌴㜶搲㤸愰つ搷愷㘱戲ぢ慤戹㙢㤸挴㠴㍢㠳昸㙥〱㈶摣㐶㤴ㄴ㥢挳㘴慢㡡〱㔸挱扥㔳愳ㅥ㠶㜹ㅦㅦ㑣㍥挸㠶挹摦ㅣ㐵挶敢〶戹搵㈸攷㕦㉦㔴㐴㥦㝦敡〹㉤㑤㥢戵戹㤷㈸昸昵㠶慤搹〷〴愷摤㔳㕡戸〷昹㍣挵晤㐰〱昵ㅤ〷㔴㝤摡㍤慦ㄵ㙦㍢ち捦㘹昷㠲搶扦攵攸㍤愷摤㡢㕡晦愶愳昷㥣㜶摣ㅢ戴㥢散㈵ㅣㄹ晢愰㌸昶㘹㔷慥㕥㐳ち㝤㡥〵捣晥搰愸㔷㘰愳㐵㡡㥢㜹㝤㤲㜰愶㤶扥㉦㈲㥤敦㘹昷㠲愳挸㜸㐱攱扢昰㈴㜰㠶㤰㐹ㄲ㑥搹搲愳晦戴挹㤷㥢㜸〲㘷㠵㡤ㅣ㜷扡晣㑡昱㘴戶㔲㍣攱㈸扣㙦〲戴戸㑢㈶㥥〷搸㥥㍦〷㉦㙤昲ㄸ㔲㈴㑦晥〳㠸〳㜷愹㙣搴扥挰㤱㜱㈰㘴㌲昹㤶㔵愹㠷㘰慣㝢㜵挰ㅣ㑣敢㉦㘱愳㐵挵摣挵挲㜷ぢ㍡㍡户扣㈴㐵晢ㅤ晤攵㥡㤶敢㘶扤㔴搴昰㔶㡤晡〹收㝤㤲㉤㤳㕡㠰慦捤㠶挹㝤㡥挲晢㘲㐰㡢扢㘴㠲挹〸ㅢㄳㄶ㕢㌰戹搷㡤挹㈸搶㌲ㄷ㉡ㅢㄳ敥㝦ㄹ愳㤳㤸㤴慡搵㘹㤸㡣愵㌵㜷戸㤲㤸㜰ㄷ㑢㙡㠸㌲扢㍥敤摣挰攴㤶㤷愴挸㠶挹搴㌷㍥㌹愶摦扦敥㝤攸昰搳扦㍦攴扥昱㤸㝣戹摤攵㠷挹慡㙣㤸摣敡㈸扣敦〹戴戸㑢㈶㤸ㅣ㙣㘳挲慤㉥挱攴㘶㌷㈶㤳㔹㑢敥㔲搹㤸㜰晦换㌸捣挶㘴ㄴ㈷㠹敢搳㌰㌹㥣搶摣攱㑡㘲挲㕤慣㉤挳㘴㘷㥤㈲ㅢ㈶㙢㐷ㄶ攵昶㍢昳㡣㥡扡㑥㉦敥㌸攱摤㘳㙢㔴㉦愴昰挳㘴㘵㌶㑣㔶㌸ち敦慢〳㉤敥㤲〹㈶㔳㙣㑣戸搵㈵㤸㉣㜳㘳ㄲ㘱㉤戹㑢㘵㘳挲晤㉦㈳㘶㘳㠲晢㍤㔵敡㡡㌴㑣ㄲ戴收づ㔷ㄲㄳ敥㘲㙤ㄹ㈶摣昲㤲ㄴ搹㌰㤹摣昵㑦㜷㉥晤昲㤳㥡挳慡敦㝡㝡收㠳㉦搵㈸㙥㜷昹㘱戲㈸ㅢ㈶㤷㍡ち敦㥢〴㉤敥㤲〹㈶つ㌶㈶摣敡ㄲ㑣㉥㜶㘳搲挴㕡㜲㤷捡挶㠴晢㕦挶㜴ㅢㄳ㉣㈶㑡搴㠲㌴㑣㕡㘸捤ㅤ慥㈴㈶㠳挱㙣ㄹ㈶摣昲㙡ㄷ㤳昷㝥攴㠵敦敡㠷慥㝤昷晡扦㤷攴攱ㅥㄸ户扢晣㌰㌹㈷ㅢ㈶㘷㍢㡡㡣ㄷぢ㜲㤷捣昷㑡㔰㕥攵搳㕦㕥戸挳㕦昱挷㕢㐵挰挹慣㈰挱㥤愱捥〹㕢捣㡤㉤㜹慢㑢㐳㉤㥦㍣㔰㠴㔷㠱戵ㅣㅢ㙦ㄹ㡤搷摤攱〵㘰㤳敡ㅢ㥤㕦㤲攳㌵㜸㝣攲扤㝥搹㤴㈹ㅣㄳㅢ㠹㜱㉤㜸晢㔴愷挴挸㔶晣㠲㍢㔶搸㌸㍥摣搶ㄶ㙦㘹晡㈳晣扡ㄸ㡦㔱挸攷㔲ㅤ㤳愰扣㙡搰昷〹〶㑦㐲敤扢㠹㘴㐳㤸挲㐳扦扢㈲㤷㙦㄰晢㜵扦㉤㌶㘶戳敢摡㉦挴㜳摥㠶㤷慦捥㐴攳摡㍢晦㜳㜳㘴㑤㡥晤㕦㐴㤰戲捦㥥〰㤲㠷ㅦ敤换㙣づㄲ㌰㑦㠴㐴㥥㘱㈱㈴愷㠰扢㠶摥㙡昱㘹ㄲ㝣〸㕢㑥挱慣晡㔸摢㌴㘳㕡扣㝥敡戴㌶晣㥥扥㌳敢慡㍦昹摣昸㙡㙦搳㡤ぢ㠷㑥㡤㜵攱㤶㤶昰㥣挲挶扡㠶㜸搳搴戶㘹㠵㜵㌳戱挷㠸㜷ㅥ愲ㅣ㠵㠵㠵收挹昸㥦㔹昱㑦ㅤ〱㡦昴㙡㥥攲㤲㕡摣搶㤱昳㜶㉥换㝥㉡挹㘹㈰〱挵㍤ㅣ㜶㘰攳㜴捡㌶慥㥣㠷挷挵慣㥦扢㉥㔷㥤愸ㄱ昹㐷改㡥㈹㐴收挳捡㌸〳㈴て昷㌷㤴摤慥㐰攴㑣㈶收㔳㍤㙣㐴ㄴ昷㙦挴敢搹㔰㜸戱㥥愹㍤攷戸戱㍥㤷㥥捦愳攷㌴慣捦昷㜸收收て昱搶ㅦ挵晤ㅤ愹敦〲㔸㈶㔱攰㍥㡥㐸㉦㜴㑢戹て㈲挵扡〸㔲㙦戱㥡㝣㡢㜵㌱昳㘷戱㔲捤㝦㈹㐵慥捡㥥〰慦㘹㐵攲ㅥ㠹㘴扥ㄸ㤶挹㈲㜱㉦㐴愴㤷戹愵摣㑢㤰㈲㉤㠱搴㕢愴㠴㙦㤱慥㠰愵㜱㈵㐸㍡㔲㑢㈱㜱ㄷ㡢ㅢㄱ㘹挵攲㕥㠳ㄴ㘰ㄹ㉣㤳挵攲㡤㝢㈹挰㜲㐸扤〵愸昳㉤挰㑡㔸ㅡ㔷㠳愴ㄷ攰ㅡ㐸摣〵攰㕤晦戴〲㕣愱ぢ㜰ㅤ㉣㤳〵攰㕤㜰㈹搶昵㉥愹挵摢搶搲㘱㙦愰搷ㅢ㐹㙥〲〹愸㕢愰㘰㜹㑤㜶搸㕣㜵戰㉥㘱㕡㌷扤㤵昶散愶愹㉥㝡ㅢ㐵慥㔶扢搳昱㘳摣〱㠵户摥㘳戵搷戴㉥扡㥡㉥〸㝣慡㉦摣敤昱捡㕢搹㘹㜵收摤㙡愹摤扤戰㑣搶㤹户㝥〵昴㌵㤰㝡㌳ㅦ敥㥢昹㕡㔸ㅡ昷㠳愴㠳扥づㄲ㜷戵ㅥ昶ㄴ挰攲捤㔸〱昲㐱㕡㍥㐴昲㌰㐸㐰昱㠶慢㑣摤㌵挸㡦㤷〲摢愱㘲㜸攴㠶攲㑤㔸㔱ㅣ攰㈸戶愷愲㤰㑦愲㔴扣㈱㉢〵㝦㡣㡥㕣挳挵〰㕤攸戴㜶㜸〲㔶挶㤳㈰愹攱㠲〳攸㔳㑣散㙡㡢㔷攱㔵㐰㝡〶ちつ㤲挵扢㤶㔲昲㘷㘹晥㥣愴〱〹㈸摥愲㜴㜵㠱㔲摦慣㕦愲㝤㝡ㄷ㜸㐵㕣愰㌲㤲㜷㡥晡㐰㔷收㌵㈸扣慤戰㡦昶㥡搶〵摥㠰愵昱㈶㐸㝡㉢扣攵昱捣扢㤹㘹摤㠰㌷㉣愵㠶敦挰㔲搷㔰㝤慥ぢ昰㉥愴摥〲昴昱㉤挰㕦㘰㘹扣て㤲㕥㠰扦㐲攲㐶㜴㤳户〰摦攸〲㝣〰㑢㕤〰㡢户摡〴攲て㤹晥㈳㤲扦㠳〴ㄴ㙦愷㐹ㅦ搸〵愵㜰㜷㡥㝦㙢挵捥㡥挲搵㌹㜸扢㑤摡㠵㥤㈳㔷敤愸㉢㤰搶㈵㍥㘵㈶散ㄲ昶愹挹敥昰ㄹ㐵慥敥挰扢㘱〲搶攷㌸搰㘵㔵〱㌰搲昵扥挰㠱ㄷ慣慤㜵㕥㘹慤昵㈵㉣㍤㈷散搷ㄴ戹昲㉡〲㥦搶㔲扣戵㈵㤹㝦㡢㠳㘴收扣㑦㈴㤹晦ㄳ〷摥捣㍢晢㘶晥㉦㔸㝡㌲晦㠱㈲㔷收㍢㠰㑦换㝣ㄷ〸㈴昳㥦㜰愰㌳户㝡㠱㤱㔶晡㌷づ捣㥦㐹晥〳ㄲ㔰扣晢㈲慤㤴敢㌴㠶㍥㠵㜹㐷㐶ㄴ捡㔱戸㕡㘹て攸㕣慤昴换昷捥捡㈷慤㤵㜲ぢ㤱㐹㝡㉢攵㔳攴㉡㍣㙦㥥㐸㔹つ㈸㤲㘵攵摤づ㈹㙢㈷㥡ㄷ㤲㤸㈰〱㔵愱戳戵挷敤敦㝣戳㉤愲㝤晡㐹摢㤵㈲㔷戶〳ㅣ㍦㠶〵㠵户㈵扥搴㕥搳扡挱搶㜴挱㜳㈶㌵㙥㙦敢昱捡㍢㈰㘹㉤㌱ㄸ〲愹摤㜶戰搴戵㔳扣㘳㈰摤㘰㝢㥦捣㍦昵捤㝣㐷收㜴㘵㕡收㍢㝢㌲ㅦ攵捤㥣㜷ㄳ㈴昳㕤摤㤹昳搲㕣㌲敦敥㤳昹㠷扥㤹昷㘰㑥改㌵敦攵挹㝣戲㌷昳挳㜵收扤摤㤹㑦搱㤹昷昱挹晣㕤摦捣晢㌲愷昴㥡敦攵挹㍣攲捤㍣愱㌳敦攷捥扣㐱㘷扥㡦㑦收慦昹㘶摥㍦㌳昳愰㈷㜳㉥㥦搳摡㥣ㄷ愲〲㝢愹㉢昳㠲攳㈱敤昰戵〹敦昸晤捡㐷〲㤵㈱㔳㜵㈲㌲戳敦ㅡ㤲㜳㝡㙣㌱ㄷ昸㘴ち㜹㌹㔰捣㠵㝤㤲㔳㜳挱挹愹晥ㅣ㜰攰㐸㍤㠰㠶戹㠶攲㈲㕦ㄴ捦㍡㡡㠱愲㔰敡㌴慤㜸挶㔱搴㐰㘱㔶㌱㐳㉥敦㔹㕦戳㥡ㅣ㔷昵㔲㤸晤㕣㠵㔱㕣愸㡢捤晥㤴㜲㝤㉥㌶〳挰改昳愴㤸㙢昱㘴ㄱ㡢戹〶㑦㜲㡡㉢㙡㐹㍦㤰改戹㤸㤶昴〷戸搳㜳攱㥣㑣㔱捣〵㜳㤲㔳㕣晥㑡晡ㅡ愶㕦慡搳ㅦ㐸づㄵ攱㕦㌱㔷戸愹ㄴ㉢㜵㡡㐱戴攱㌲㤵㍡㜳戰㍢挵㜵敥ㄴ挵㕣㡡愶搲㜳〹㉡㐸㍥攰㠱㤸换㔲㔱慣昳㐰㝣㤳㔶摣敦㠶㜸ㄸ㌳攴搲㔴㡡㍦㥣ㅣ㔷愵㔲㤸ㄱ慥挲㈸㉥㌴挵㘶㈴愵㕣㘳㡡捤㈸㤷㑤㌱搷㤳愹㈲慥搵㈹づ愲捤㍡㥤㘲㌴㌸摤㈸㡡ぢ㐰㈹敤㙡㑦㌵戸㈸ㄴ挵㥤㥥㙡㜰愱㈸㡡㍢摣搵ㄸ捦㉣戸戲㤳㈲㑥㈰挷〵㥤ㄴ㜱㈲㌹摤ち㕣捤愵㡡昸慣㜶㜶慢㈷㝢慥散㈴㤷㕢㍣搹㍦慦ㄵ㌷扢戳㥦捣㉣戸扡㤳散て㈵挷㠵㥤㘴㝦㤸㉢㝢挵戵㥡搸晣㤹㔲㉥搱挴收㜰㤷㑤㌱㤷㘳愹㈲晥㐵愷㌸㠲㌶㕣㔳㐹㡡㈳摤㈹戸㝥㑡愵攰扡㐹捡㝥戵愷㔲ㅦ㘹挵㑡㑦愵戸扥㤲ㄴ㉢摣㤵㥡挲㉣戸㌴㤲〲㠷挹㝤〶㑥戲㡦戸戳攷㤲㈸㤵㍤ㄷ㌸㤲㈲㑡ㅢ慥㙤㈴㐵捣㥤㠲敢㤸㔴ち慥㑡㈴㐵㥣㌶㕣㤰㐸㡡㠴㍢挵㑦㘹㈹戸攸㤰〲㉦昱㔴昱㘷慤戸捣㔳㐵㉥㑥㈴挵㘲㜷ㄵ㡦㘱ㄶ㕣㔷㐸昶挷㤲攳㤲㐲戲㙦㜰づ挸ㄴ㜳㍤㤱㉡㌰搷ㄱ攲散㘲㑦昶㕣㕢㠸㘲愱㈷㝢慥㌷㐴㜱㤱㍢晢改昴捡昵㠵㘴㝦ㅣ㌹㉥㉤㈴晢ㄶ攷㠰㡣攲㙡㐱㙣㕡㈹攵㐲㐱㙣摡㕣㌶挵㕣ㄴ愴㡡挸㈹㕥㔲捣愰㤸戳扢愴㤸改ㅣ㤰㈹收㑣㥥㑡挱㜹㔹㔲捣愲㤸㔳戲愴㤸敤ㅣ㐸ち㑥扦愹ㄴ㥣㑣㈵挵ㅣ㡡㌹㡦㑡㡡攳㥤〳㐹挱㌹㌳㤵㠲㌳愰愴㌸㠱㘲㑥㝥㤲攲㐴攷㐰㔲㜰愲㑢愵㤰ㄹ〸㠵㌵㑦㠲㔸㝦慣㄰ㄸ㔹搱㥤㡣㠳㉥㜹挵㥣㈸づ㠵㌶㜷戶㡡㑥㠹㑤㤹昲㐳㜱㝥㡦㥤昲て㍢戰㘸挹〷捦㝥戴昰昵㈳〷㝥昲昳㤵㔷扥晥昱挲攷㝦㕥ㄷㄹ昸搴捡㤵㡦㡦㕡昶晣㐷㕢㈷㤶攷摥昳挳攸攵㈷㤶ㅣ㝢攲㜱㠹㐳昶ㅥ㝥攲㥦㡦㤹㔰㌲㝥慢㝥㜹㜹㥤㍡昵摤收改ㅤ昶戴收ㅥ户㐶㍤昲捥昶㑤㑡收ㅥ㘴㤰摣㈳㘳㔱㉣捥㐱㔲㡣戹㔲っ㈵戳て慤㑥〵慦㍦ㄶ㘷㈱戱㍡つ〷收改㌴捤㔵㌲搱㘴㤸㜲挲ㄱ搳昹㌴㍤挳㌶㤵㌹㠵愶㘷㠲搷ㅦ㡢㜳㡢㤸㥥㐵慢㍣㈵昳〸慤捥㜶㕢つ搶㔶攷㠸㔵㌱㠷晢摦ㄵ㈸㤹㐱㔸っ扤㤹挸〲㕢㥣㐹愴戰攷㐹㌱㤴捣㈱戴㑡慢ㄲ攷ㄲ戱扡挰戶㤲㜹㠳㔶㘹㔵攲晣㈱㔶ㄷ攲挰扣㠸愶戹挵ㅣ晦㝦搷㝡挹㤴挲戲攸㍤㘷ㅣ攷㔸㥣㕡愴㉣ㄷ戳ㄸ㜹挵㥣〷㝥搷㘲挸搴挲㘲愴挱换㈹㐶㡡㜱愹ㄴ㐳挹攴㐲慢㐵攰昵挷攲㈴㈳㔶㡢㙤㉢㤹㔰㘸㜵㤹摢㡡ㄳ㡢㔸㉤ㄱ慢㘲捥〲扦㙢㤵㘴㘲㘱㌱㜴㄰つぢ㙣㐵㜴㌱慥㤰㘲㈸㤹㑣㘸㤵搶㘳㌸愹㐸㘱㤷摡㔶㌲㠱㘴㔸㜱㈲ㄱ慢㘵㘲㔵捣㔱晦㜷慤㤲㑣㈴㉣㐶㕡㘷攱㠴㈲挵㔸㘱ㄷ㠳愳晦敦㕡っ㤹㔰㔸㡣戴捥挲㠹㐵㡡㜱戵ㄴ㐳挹㤴㐲慢戴㙥挰愹㐵慣慥戵慤㘴ㅡ挹㐰㤶搳㠹㔸㕤㙦㕢挹搴㤱攱㙢戶戶扡搱戶㤲改㈲挳ㄷ愷つ昱㜵戳㙤㈵㔳㐴㠶ㄵ愷ち戱扡㔵慣㉣㍤㉤㈸捥〴㌲挳㑥㜴㘶搸挱㐸换㕢㠷ㅣ㥢㐵㌱㈱㕤㘱改㐱㕡㜱㕣ㄶ㡢昱改ㄶ㡡㘳戵㈸挶㌹ち㡢攵戹ㄳ㔲挵〱㕡㔴㘳㍣㘹㌸㘸㡢㘲戴㍢捤摤㤰㕡扡敢㉡づ搹㘲㌳㉡㍤戱愵〷㍡挵攱㕡㉣㐶愶㕢㈸づ愰愲ㄸ攱㔱㜰捣ㄴ挵㜰㡦㠲挳愴㈸㠶㜹ㄴㅣ㍡㐵㌱搴㔱㐸敤搶㐱慡㌸㥣㠹慡搶㤳㠶〳㡣㈸〶愷㉢㉣㍤搲㈸づ㉥㘲㌱挸㘳愱扢㤷攲挰㈲ㄶ〷愶㕢㈸㥥敡愲愸昱㈸㜸㜶㡢攲〰㡦㠲㈷戴㈸〶㝡ㄴ㍣挵㐴㌱挰愳㘰愷ㄷ挵晥ㅥ〵晢戹㈸昶昳㈸搸戵㐵㔱敤㔱戰㌷㡢愲捡愳㘰〷ㄶ㐵愵㐷挱㍥㉢㡡ち㡦㠲㕤㑡搶㐵捦攱㐰戱戳〸昷㍣㌹㌶㠸㜰㉦㤰ㄳ〳昶挲ㄷ挱改㡦ㄲ㐳㑡㕦㜲㑢㈵㠱㔷㙡改㠴㤶戶敤晣㝦〰㕡愳つ㠵</t>
    <phoneticPr fontId="149" type="noConversion"/>
  </si>
  <si>
    <t>-</t>
    <phoneticPr fontId="149" type="noConversion"/>
  </si>
  <si>
    <t>-</t>
    <phoneticPr fontId="14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</si>
</sst>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0.0000_ "/>
    <numFmt numFmtId="177" formatCode="0.00_ "/>
    <numFmt numFmtId="178" formatCode="_(* #,##0_);_(* \(#,##0\);_(* &quot;-&quot;_);_(@_)"/>
    <numFmt numFmtId="179" formatCode="#,##0;\-#,##0;&quot;-&quot;"/>
    <numFmt numFmtId="180" formatCode="0.00000_ "/>
    <numFmt numFmtId="181" formatCode="0.0_ "/>
    <numFmt numFmtId="182" formatCode="0_ "/>
    <numFmt numFmtId="183" formatCode="0.000000_ "/>
    <numFmt numFmtId="184" formatCode="0.00_);[Red]\(0.00\)"/>
    <numFmt numFmtId="185" formatCode="0.0%"/>
    <numFmt numFmtId="186" formatCode="yyyy/m/d;@"/>
    <numFmt numFmtId="187" formatCode="_(&quot;$&quot;* #,##0_);_(&quot;$&quot;* \(#,##0\);_(&quot;$&quot;* &quot;-&quot;_);_(@_)"/>
    <numFmt numFmtId="188" formatCode="0.000_ "/>
    <numFmt numFmtId="189" formatCode="m/d"/>
    <numFmt numFmtId="190" formatCode="_(* #,##0.00_);_(* \(#,##0.00\);_(* &quot;-&quot;??_);_(@_)"/>
    <numFmt numFmtId="191" formatCode="_(&quot;$&quot;* #,##0.00_);_(&quot;$&quot;* \(#,##0.00\);_(&quot;$&quot;* &quot;-&quot;??_);_(@_)"/>
    <numFmt numFmtId="192" formatCode="yyyy\/mm\/dd"/>
    <numFmt numFmtId="193" formatCode="0_);[Red]\(0\)"/>
    <numFmt numFmtId="194" formatCode="&quot;$&quot;#,##0_);[Red]\(&quot;$&quot;#,##0\)"/>
    <numFmt numFmtId="195" formatCode="_ &quot;\&quot;* #,##0_ ;_ &quot;\&quot;* \-#,##0_ ;_ &quot;\&quot;* &quot;-&quot;_ ;_ @_ "/>
    <numFmt numFmtId="196" formatCode="_ &quot;\&quot;* #,##0.00_ ;_ &quot;\&quot;* \-#,##0.00_ ;_ &quot;\&quot;* &quot;-&quot;??_ ;_ @_ "/>
    <numFmt numFmtId="197" formatCode="0.0000_);[Red]\(0.0000\)"/>
    <numFmt numFmtId="198" formatCode="0.000_);[Red]\(0.000\)"/>
  </numFmts>
  <fonts count="150">
    <font>
      <sz val="11"/>
      <color theme="1"/>
      <name val="宋体"/>
      <charset val="134"/>
      <scheme val="minor"/>
    </font>
    <font>
      <sz val="10"/>
      <color theme="1"/>
      <name val="宋体"/>
      <family val="3"/>
      <charset val="134"/>
      <scheme val="minor"/>
    </font>
    <font>
      <b/>
      <sz val="10"/>
      <name val="宋体"/>
      <family val="3"/>
      <charset val="134"/>
    </font>
    <font>
      <sz val="10"/>
      <name val="宋体"/>
      <family val="3"/>
      <charset val="134"/>
    </font>
    <font>
      <sz val="10"/>
      <name val="微软雅黑"/>
      <family val="2"/>
      <charset val="134"/>
    </font>
    <font>
      <sz val="12"/>
      <name val="微软雅黑"/>
      <family val="2"/>
      <charset val="134"/>
    </font>
    <font>
      <b/>
      <sz val="12"/>
      <name val="微软雅黑"/>
      <family val="2"/>
      <charset val="134"/>
    </font>
    <font>
      <b/>
      <sz val="9"/>
      <color theme="0"/>
      <name val="宋体"/>
      <family val="3"/>
      <charset val="134"/>
    </font>
    <font>
      <sz val="9"/>
      <color theme="1"/>
      <name val="宋体"/>
      <family val="3"/>
      <charset val="134"/>
    </font>
    <font>
      <sz val="9"/>
      <color rgb="FFFF0000"/>
      <name val="宋体"/>
      <family val="3"/>
      <charset val="134"/>
    </font>
    <font>
      <b/>
      <sz val="10"/>
      <name val="微软雅黑"/>
      <family val="2"/>
      <charset val="134"/>
    </font>
    <font>
      <b/>
      <sz val="10"/>
      <color rgb="FFFFFFFF"/>
      <name val="微软雅黑"/>
      <family val="2"/>
      <charset val="134"/>
    </font>
    <font>
      <sz val="10"/>
      <color rgb="FF000000"/>
      <name val="微软雅黑"/>
      <family val="2"/>
      <charset val="134"/>
    </font>
    <font>
      <sz val="12"/>
      <name val="宋体"/>
      <family val="3"/>
      <charset val="134"/>
    </font>
    <font>
      <sz val="9"/>
      <color theme="1"/>
      <name val="宋体"/>
      <family val="3"/>
      <charset val="134"/>
      <scheme val="minor"/>
    </font>
    <font>
      <sz val="10"/>
      <color rgb="FF3A31F7"/>
      <name val="宋体"/>
      <family val="3"/>
      <charset val="134"/>
      <scheme val="minor"/>
    </font>
    <font>
      <sz val="10"/>
      <name val="宋体"/>
      <family val="3"/>
      <charset val="134"/>
      <scheme val="minor"/>
    </font>
    <font>
      <sz val="16"/>
      <name val="宋体"/>
      <family val="3"/>
      <charset val="134"/>
    </font>
    <font>
      <sz val="10"/>
      <name val="Times New Roman"/>
      <family val="1"/>
    </font>
    <font>
      <sz val="10"/>
      <color rgb="FFFF0000"/>
      <name val="宋体"/>
      <family val="3"/>
      <charset val="134"/>
    </font>
    <font>
      <sz val="16"/>
      <name val="Times New Roman"/>
      <family val="1"/>
    </font>
    <font>
      <b/>
      <sz val="10"/>
      <color theme="1"/>
      <name val="宋体"/>
      <family val="3"/>
      <charset val="134"/>
      <scheme val="minor"/>
    </font>
    <font>
      <sz val="9"/>
      <name val="宋体"/>
      <family val="3"/>
      <charset val="134"/>
    </font>
    <font>
      <sz val="9"/>
      <color rgb="FF000000"/>
      <name val="宋体"/>
      <family val="3"/>
      <charset val="134"/>
    </font>
    <font>
      <sz val="10"/>
      <color theme="0"/>
      <name val="宋体"/>
      <family val="3"/>
      <charset val="134"/>
    </font>
    <font>
      <b/>
      <sz val="10"/>
      <color theme="0"/>
      <name val="宋体"/>
      <family val="3"/>
      <charset val="134"/>
    </font>
    <font>
      <sz val="10"/>
      <color theme="1"/>
      <name val="宋体"/>
      <family val="3"/>
      <charset val="134"/>
    </font>
    <font>
      <sz val="9"/>
      <name val="仿宋"/>
      <family val="3"/>
      <charset val="134"/>
    </font>
    <font>
      <sz val="22"/>
      <name val="宋体"/>
      <family val="3"/>
      <charset val="134"/>
    </font>
    <font>
      <sz val="10"/>
      <color theme="5"/>
      <name val="宋体"/>
      <family val="3"/>
      <charset val="134"/>
    </font>
    <font>
      <sz val="10"/>
      <color indexed="12"/>
      <name val="宋体"/>
      <family val="3"/>
      <charset val="134"/>
    </font>
    <font>
      <b/>
      <sz val="10"/>
      <name val="Times New Roman"/>
      <family val="1"/>
    </font>
    <font>
      <b/>
      <sz val="11"/>
      <name val="宋体"/>
      <family val="3"/>
      <charset val="134"/>
    </font>
    <font>
      <sz val="11"/>
      <name val="宋体"/>
      <family val="3"/>
      <charset val="134"/>
    </font>
    <font>
      <b/>
      <sz val="10"/>
      <color rgb="FFFF0000"/>
      <name val="宋体"/>
      <family val="3"/>
      <charset val="134"/>
    </font>
    <font>
      <sz val="10"/>
      <color rgb="FFC00000"/>
      <name val="宋体"/>
      <family val="3"/>
      <charset val="134"/>
    </font>
    <font>
      <sz val="10"/>
      <color rgb="FFFF0000"/>
      <name val="微软雅黑"/>
      <family val="2"/>
      <charset val="134"/>
    </font>
    <font>
      <sz val="10"/>
      <color rgb="FF0066FF"/>
      <name val="宋体"/>
      <family val="3"/>
      <charset val="134"/>
    </font>
    <font>
      <b/>
      <sz val="10"/>
      <color theme="1"/>
      <name val="宋体"/>
      <family val="3"/>
      <charset val="134"/>
    </font>
    <font>
      <b/>
      <sz val="12"/>
      <name val="宋体"/>
      <family val="3"/>
      <charset val="134"/>
    </font>
    <font>
      <sz val="10"/>
      <color indexed="8"/>
      <name val="宋体"/>
      <family val="3"/>
      <charset val="134"/>
    </font>
    <font>
      <b/>
      <sz val="16"/>
      <name val="宋体"/>
      <family val="3"/>
      <charset val="134"/>
    </font>
    <font>
      <sz val="9"/>
      <color rgb="FFFFFF00"/>
      <name val="微软雅黑"/>
      <family val="2"/>
      <charset val="134"/>
    </font>
    <font>
      <sz val="9"/>
      <color rgb="FFFFFF00"/>
      <name val="宋体"/>
      <family val="3"/>
      <charset val="134"/>
      <scheme val="minor"/>
    </font>
    <font>
      <b/>
      <sz val="9"/>
      <name val="微软雅黑"/>
      <family val="2"/>
      <charset val="134"/>
    </font>
    <font>
      <b/>
      <sz val="9"/>
      <color indexed="9"/>
      <name val="微软雅黑"/>
      <family val="2"/>
      <charset val="134"/>
    </font>
    <font>
      <sz val="9"/>
      <name val="微软雅黑"/>
      <family val="2"/>
      <charset val="134"/>
    </font>
    <font>
      <sz val="9"/>
      <color theme="1"/>
      <name val="微软雅黑"/>
      <family val="2"/>
      <charset val="134"/>
    </font>
    <font>
      <sz val="9"/>
      <color rgb="FFFF0000"/>
      <name val="微软雅黑"/>
      <family val="2"/>
      <charset val="134"/>
    </font>
    <font>
      <sz val="11"/>
      <color theme="1"/>
      <name val="宋体"/>
      <family val="3"/>
      <charset val="134"/>
      <scheme val="minor"/>
    </font>
    <font>
      <sz val="10"/>
      <color rgb="FF000000"/>
      <name val="宋体"/>
      <family val="3"/>
      <charset val="134"/>
      <scheme val="minor"/>
    </font>
    <font>
      <b/>
      <sz val="10"/>
      <color rgb="FF000000"/>
      <name val="宋体"/>
      <family val="3"/>
      <charset val="134"/>
      <scheme val="minor"/>
    </font>
    <font>
      <sz val="10"/>
      <color rgb="FF000000"/>
      <name val="Symbol"/>
      <family val="1"/>
      <charset val="2"/>
    </font>
    <font>
      <sz val="9"/>
      <color rgb="FF000000"/>
      <name val="微软雅黑"/>
      <family val="2"/>
      <charset val="134"/>
    </font>
    <font>
      <sz val="9"/>
      <color rgb="FF92D050"/>
      <name val="宋体"/>
      <family val="3"/>
      <charset val="134"/>
      <scheme val="minor"/>
    </font>
    <font>
      <sz val="9"/>
      <color theme="8" tint="0.39936521500289923"/>
      <name val="宋体"/>
      <family val="3"/>
      <charset val="134"/>
      <scheme val="minor"/>
    </font>
    <font>
      <b/>
      <sz val="14"/>
      <color indexed="9"/>
      <name val="宋体"/>
      <family val="3"/>
      <charset val="134"/>
    </font>
    <font>
      <sz val="9"/>
      <color indexed="9"/>
      <name val="宋体"/>
      <family val="3"/>
      <charset val="134"/>
    </font>
    <font>
      <b/>
      <sz val="10"/>
      <color indexed="9"/>
      <name val="宋体"/>
      <family val="3"/>
      <charset val="134"/>
    </font>
    <font>
      <sz val="10"/>
      <color indexed="9"/>
      <name val="宋体"/>
      <family val="3"/>
      <charset val="134"/>
    </font>
    <font>
      <sz val="10"/>
      <color rgb="FF0000FF"/>
      <name val="宋体"/>
      <family val="3"/>
      <charset val="134"/>
    </font>
    <font>
      <i/>
      <sz val="10"/>
      <color rgb="FF0000FF"/>
      <name val="宋体"/>
      <family val="3"/>
      <charset val="134"/>
    </font>
    <font>
      <b/>
      <sz val="26"/>
      <color theme="4" tint="-0.499984740745262"/>
      <name val="微软雅黑"/>
      <family val="2"/>
      <charset val="134"/>
    </font>
    <font>
      <b/>
      <sz val="14"/>
      <color indexed="9"/>
      <name val="微软雅黑"/>
      <family val="2"/>
      <charset val="134"/>
    </font>
    <font>
      <sz val="10"/>
      <color theme="1"/>
      <name val="微软雅黑"/>
      <family val="2"/>
      <charset val="134"/>
    </font>
    <font>
      <i/>
      <sz val="10"/>
      <color rgb="FF0000FF"/>
      <name val="微软雅黑"/>
      <family val="2"/>
      <charset val="134"/>
    </font>
    <font>
      <sz val="10"/>
      <color indexed="8"/>
      <name val="微软雅黑"/>
      <family val="2"/>
      <charset val="134"/>
    </font>
    <font>
      <b/>
      <sz val="14"/>
      <color rgb="FFFFFFFF"/>
      <name val="微软雅黑"/>
      <family val="2"/>
      <charset val="134"/>
    </font>
    <font>
      <u/>
      <sz val="10"/>
      <color rgb="FF0000FF"/>
      <name val="微软雅黑"/>
      <family val="2"/>
      <charset val="134"/>
    </font>
    <font>
      <b/>
      <sz val="14"/>
      <color theme="0"/>
      <name val="微软雅黑"/>
      <family val="2"/>
      <charset val="134"/>
    </font>
    <font>
      <sz val="14"/>
      <name val="微软雅黑"/>
      <family val="2"/>
      <charset val="134"/>
    </font>
    <font>
      <sz val="10"/>
      <color rgb="FF7030A0"/>
      <name val="宋体"/>
      <family val="3"/>
      <charset val="134"/>
    </font>
    <font>
      <b/>
      <sz val="9"/>
      <name val="宋体"/>
      <family val="3"/>
      <charset val="134"/>
    </font>
    <font>
      <b/>
      <sz val="10"/>
      <name val="Comic Sans MS"/>
      <family val="4"/>
    </font>
    <font>
      <b/>
      <sz val="12"/>
      <name val="Comic Sans MS"/>
      <family val="4"/>
    </font>
    <font>
      <u/>
      <sz val="12"/>
      <color indexed="12"/>
      <name val="宋体"/>
      <family val="3"/>
      <charset val="134"/>
    </font>
    <font>
      <sz val="12"/>
      <name val="Comic Sans MS"/>
      <family val="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sz val="11"/>
      <color theme="1"/>
      <name val="宋体"/>
      <family val="3"/>
      <charset val="134"/>
      <scheme val="minor"/>
    </font>
    <font>
      <sz val="12"/>
      <name val="Times New Roman"/>
      <family val="1"/>
    </font>
    <font>
      <sz val="9"/>
      <color indexed="20"/>
      <name val="幼圆"/>
      <family val="3"/>
      <charset val="134"/>
    </font>
    <font>
      <sz val="9"/>
      <color indexed="17"/>
      <name val="幼圆"/>
      <family val="3"/>
      <charset val="134"/>
    </font>
    <font>
      <sz val="10"/>
      <name val="Arial"/>
      <family val="2"/>
    </font>
    <font>
      <b/>
      <sz val="18"/>
      <color indexed="62"/>
      <name val="Cambria"/>
      <family val="1"/>
    </font>
    <font>
      <sz val="11"/>
      <color indexed="62"/>
      <name val="Calibri"/>
      <family val="2"/>
    </font>
    <font>
      <b/>
      <sz val="11"/>
      <color indexed="63"/>
      <name val="Calibri"/>
      <family val="2"/>
    </font>
    <font>
      <b/>
      <sz val="11"/>
      <color indexed="62"/>
      <name val="Calibri"/>
      <family val="2"/>
    </font>
    <font>
      <sz val="11"/>
      <color indexed="8"/>
      <name val="宋体"/>
      <family val="3"/>
      <charset val="134"/>
    </font>
    <font>
      <b/>
      <sz val="11"/>
      <color indexed="63"/>
      <name val="宋体"/>
      <family val="3"/>
      <charset val="134"/>
    </font>
    <font>
      <sz val="11"/>
      <color indexed="9"/>
      <name val="宋体"/>
      <family val="3"/>
      <charset val="134"/>
    </font>
    <font>
      <sz val="11"/>
      <name val="ＭＳ Ｐゴシック"/>
      <family val="2"/>
    </font>
    <font>
      <sz val="11"/>
      <color indexed="20"/>
      <name val="微软雅黑"/>
      <family val="2"/>
      <charset val="134"/>
    </font>
    <font>
      <sz val="11"/>
      <color indexed="17"/>
      <name val="微软雅黑"/>
      <family val="2"/>
      <charset val="134"/>
    </font>
    <font>
      <sz val="11"/>
      <color indexed="8"/>
      <name val="Calibri"/>
      <family val="2"/>
    </font>
    <font>
      <sz val="10"/>
      <name val="Helv"/>
      <family val="2"/>
    </font>
    <font>
      <b/>
      <sz val="15"/>
      <color indexed="62"/>
      <name val="Calibri"/>
      <family val="2"/>
    </font>
    <font>
      <sz val="11"/>
      <color indexed="9"/>
      <name val="Calibri"/>
      <family val="2"/>
    </font>
    <font>
      <sz val="10"/>
      <color indexed="8"/>
      <name val="Arial"/>
      <family val="2"/>
    </font>
    <font>
      <b/>
      <sz val="11"/>
      <color indexed="8"/>
      <name val="Calibri"/>
      <family val="2"/>
    </font>
    <font>
      <sz val="11"/>
      <color indexed="62"/>
      <name val="宋体"/>
      <family val="3"/>
      <charset val="134"/>
    </font>
    <font>
      <u/>
      <sz val="10.8"/>
      <color indexed="12"/>
      <name val="宋体"/>
      <family val="3"/>
      <charset val="134"/>
    </font>
    <font>
      <b/>
      <sz val="11"/>
      <color indexed="56"/>
      <name val="宋体"/>
      <family val="3"/>
      <charset val="134"/>
    </font>
    <font>
      <b/>
      <sz val="12"/>
      <name val="MS Sans Serif"/>
      <family val="1"/>
    </font>
    <font>
      <b/>
      <sz val="11"/>
      <color indexed="52"/>
      <name val="宋体"/>
      <family val="3"/>
      <charset val="134"/>
    </font>
    <font>
      <b/>
      <sz val="13"/>
      <color indexed="62"/>
      <name val="宋体"/>
      <family val="3"/>
      <charset val="134"/>
    </font>
    <font>
      <sz val="11"/>
      <color indexed="53"/>
      <name val="Calibri"/>
      <family val="2"/>
    </font>
    <font>
      <sz val="11"/>
      <color indexed="17"/>
      <name val="宋体"/>
      <family val="3"/>
      <charset val="134"/>
    </font>
    <font>
      <sz val="12"/>
      <name val="바탕체"/>
      <family val="3"/>
    </font>
    <font>
      <sz val="11"/>
      <color indexed="20"/>
      <name val="宋体"/>
      <family val="3"/>
      <charset val="134"/>
    </font>
    <font>
      <sz val="11"/>
      <color indexed="10"/>
      <name val="Calibri"/>
      <family val="2"/>
    </font>
    <font>
      <sz val="11"/>
      <color indexed="60"/>
      <name val="Calibri"/>
      <family val="2"/>
    </font>
    <font>
      <sz val="11"/>
      <color indexed="60"/>
      <name val="宋体"/>
      <family val="3"/>
      <charset val="134"/>
    </font>
    <font>
      <sz val="11"/>
      <color indexed="52"/>
      <name val="宋体"/>
      <family val="3"/>
      <charset val="134"/>
    </font>
    <font>
      <sz val="11"/>
      <name val="Times New Roman"/>
      <family val="1"/>
    </font>
    <font>
      <u/>
      <sz val="10"/>
      <color indexed="36"/>
      <name val="ＭＳ Ｐ明朝"/>
      <family val="1"/>
    </font>
    <font>
      <b/>
      <sz val="13"/>
      <color indexed="62"/>
      <name val="Calibri"/>
      <family val="2"/>
    </font>
    <font>
      <sz val="11"/>
      <color indexed="16"/>
      <name val="Calibri"/>
      <family val="2"/>
    </font>
    <font>
      <sz val="7"/>
      <name val="Small Fonts"/>
      <family val="2"/>
    </font>
    <font>
      <b/>
      <sz val="11"/>
      <color indexed="53"/>
      <name val="Calibri"/>
      <family val="2"/>
    </font>
    <font>
      <b/>
      <sz val="11"/>
      <color indexed="8"/>
      <name val="宋体"/>
      <family val="3"/>
      <charset val="134"/>
    </font>
    <font>
      <b/>
      <sz val="13"/>
      <color indexed="56"/>
      <name val="宋体"/>
      <family val="3"/>
      <charset val="134"/>
    </font>
    <font>
      <sz val="8"/>
      <name val="Arial"/>
      <family val="2"/>
    </font>
    <font>
      <u/>
      <sz val="10"/>
      <color indexed="12"/>
      <name val="ＭＳ Ｐ明朝"/>
      <family val="1"/>
    </font>
    <font>
      <i/>
      <sz val="11"/>
      <color indexed="23"/>
      <name val="宋体"/>
      <family val="3"/>
      <charset val="134"/>
    </font>
    <font>
      <b/>
      <sz val="18"/>
      <color indexed="56"/>
      <name val="Cambria"/>
      <family val="1"/>
    </font>
    <font>
      <b/>
      <sz val="18"/>
      <color indexed="56"/>
      <name val="宋体"/>
      <family val="3"/>
      <charset val="134"/>
    </font>
    <font>
      <sz val="10"/>
      <name val="MS Sans Serif"/>
      <family val="2"/>
    </font>
    <font>
      <sz val="9"/>
      <color indexed="17"/>
      <name val="微软雅黑"/>
      <family val="2"/>
      <charset val="134"/>
    </font>
    <font>
      <sz val="9"/>
      <color indexed="20"/>
      <name val="微软雅黑"/>
      <family val="2"/>
      <charset val="134"/>
    </font>
    <font>
      <i/>
      <sz val="11"/>
      <color indexed="23"/>
      <name val="Calibri"/>
      <family val="2"/>
    </font>
    <font>
      <sz val="11"/>
      <color indexed="17"/>
      <name val="Calibri"/>
      <family val="2"/>
    </font>
    <font>
      <sz val="11"/>
      <name val="ＭＳ 明朝"/>
      <family val="3"/>
    </font>
    <font>
      <sz val="12"/>
      <name val="M"/>
      <charset val="136"/>
    </font>
    <font>
      <sz val="11"/>
      <color indexed="10"/>
      <name val="宋体"/>
      <family val="3"/>
      <charset val="134"/>
    </font>
    <font>
      <b/>
      <sz val="12"/>
      <name val="Arial"/>
      <family val="2"/>
    </font>
    <font>
      <b/>
      <sz val="11"/>
      <color indexed="9"/>
      <name val="Calibri"/>
      <family val="2"/>
    </font>
    <font>
      <b/>
      <sz val="15"/>
      <color indexed="56"/>
      <name val="宋体"/>
      <family val="3"/>
      <charset val="134"/>
    </font>
    <font>
      <sz val="12"/>
      <name val="MS Sans Serif"/>
      <family val="2"/>
    </font>
    <font>
      <b/>
      <sz val="11"/>
      <color indexed="9"/>
      <name val="宋体"/>
      <family val="3"/>
      <charset val="134"/>
    </font>
    <font>
      <b/>
      <sz val="15"/>
      <color indexed="62"/>
      <name val="宋体"/>
      <family val="3"/>
      <charset val="134"/>
    </font>
    <font>
      <sz val="10"/>
      <color indexed="10"/>
      <name val="微软雅黑"/>
      <family val="2"/>
      <charset val="134"/>
    </font>
    <font>
      <sz val="11"/>
      <color theme="1"/>
      <name val="宋体"/>
      <family val="3"/>
      <charset val="134"/>
    </font>
    <font>
      <b/>
      <u/>
      <sz val="12"/>
      <color indexed="8"/>
      <name val="Arial"/>
      <family val="2"/>
    </font>
    <font>
      <sz val="8"/>
      <color rgb="FF000000"/>
      <name val="宋体"/>
      <family val="3"/>
      <charset val="134"/>
    </font>
    <font>
      <sz val="11"/>
      <color rgb="FFFF0000"/>
      <name val="宋体"/>
      <family val="3"/>
      <charset val="134"/>
    </font>
    <font>
      <sz val="9"/>
      <name val="宋体"/>
      <family val="3"/>
      <charset val="134"/>
      <scheme val="minor"/>
    </font>
  </fonts>
  <fills count="103">
    <fill>
      <patternFill patternType="none"/>
    </fill>
    <fill>
      <patternFill patternType="gray125"/>
    </fill>
    <fill>
      <patternFill patternType="solid">
        <fgColor rgb="FFD8E4BC"/>
        <bgColor indexed="64"/>
      </patternFill>
    </fill>
    <fill>
      <patternFill patternType="solid">
        <fgColor indexed="9"/>
        <bgColor indexed="64"/>
      </patternFill>
    </fill>
    <fill>
      <patternFill patternType="solid">
        <fgColor theme="4" tint="0.39948728904080327"/>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49339274269848"/>
        <bgColor theme="4" tint="0.79949339274269848"/>
      </patternFill>
    </fill>
    <fill>
      <patternFill patternType="solid">
        <fgColor theme="5" tint="0.39948728904080327"/>
        <bgColor indexed="64"/>
      </patternFill>
    </fill>
    <fill>
      <patternFill patternType="solid">
        <fgColor rgb="FF00B050"/>
        <bgColor indexed="64"/>
      </patternFill>
    </fill>
    <fill>
      <patternFill patternType="solid">
        <fgColor theme="0"/>
        <bgColor indexed="64"/>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theme="6" tint="0.79955442976165048"/>
        <bgColor indexed="64"/>
      </patternFill>
    </fill>
    <fill>
      <patternFill patternType="solid">
        <fgColor theme="9" tint="0.79955442976165048"/>
        <bgColor indexed="64"/>
      </patternFill>
    </fill>
    <fill>
      <patternFill patternType="solid">
        <fgColor theme="9" tint="0.79976805932798245"/>
        <bgColor indexed="64"/>
      </patternFill>
    </fill>
    <fill>
      <patternFill patternType="solid">
        <fgColor theme="8" tint="0.79955442976165048"/>
        <bgColor indexed="64"/>
      </patternFill>
    </fill>
    <fill>
      <patternFill patternType="solid">
        <fgColor rgb="FF00FFFF"/>
        <bgColor indexed="64"/>
      </patternFill>
    </fill>
    <fill>
      <patternFill patternType="solid">
        <fgColor rgb="FFCCFFFF"/>
        <bgColor indexed="64"/>
      </patternFill>
    </fill>
    <fill>
      <patternFill patternType="solid">
        <fgColor theme="3" tint="0.59999389629810485"/>
        <bgColor indexed="64"/>
      </patternFill>
    </fill>
    <fill>
      <patternFill patternType="darkTrellis">
        <bgColor indexed="9"/>
      </patternFill>
    </fill>
    <fill>
      <patternFill patternType="solid">
        <fgColor indexed="15"/>
        <bgColor indexed="64"/>
      </patternFill>
    </fill>
    <fill>
      <patternFill patternType="solid">
        <fgColor theme="0" tint="-0.499984740745262"/>
        <bgColor theme="4"/>
      </patternFill>
    </fill>
    <fill>
      <patternFill patternType="solid">
        <fgColor theme="0" tint="-0.14951017792291024"/>
        <bgColor theme="4" tint="0.79949339274269848"/>
      </patternFill>
    </fill>
    <fill>
      <patternFill patternType="solid">
        <fgColor theme="0" tint="-0.14951017792291024"/>
        <bgColor indexed="64"/>
      </patternFill>
    </fill>
    <fill>
      <patternFill patternType="darkTrellis">
        <bgColor rgb="FFCCFFFF"/>
      </patternFill>
    </fill>
    <fill>
      <patternFill patternType="darkTrellis"/>
    </fill>
    <fill>
      <patternFill patternType="solid">
        <fgColor rgb="FFFFFF00"/>
        <bgColor indexed="64"/>
      </patternFill>
    </fill>
    <fill>
      <patternFill patternType="solid">
        <fgColor theme="7" tint="0.59999389629810485"/>
        <bgColor indexed="64"/>
      </patternFill>
    </fill>
    <fill>
      <patternFill patternType="solid">
        <fgColor theme="0"/>
        <bgColor rgb="FF000000"/>
      </patternFill>
    </fill>
    <fill>
      <patternFill patternType="solid">
        <fgColor rgb="FFFFFF00"/>
        <bgColor rgb="FF000000"/>
      </patternFill>
    </fill>
    <fill>
      <patternFill patternType="solid">
        <fgColor theme="0" tint="-0.34998626667073579"/>
        <bgColor theme="4" tint="0.59999389629810485"/>
      </patternFill>
    </fill>
    <fill>
      <patternFill patternType="solid">
        <fgColor theme="0" tint="-0.14954069643238624"/>
        <bgColor theme="4" tint="0.79952391125217448"/>
      </patternFill>
    </fill>
    <fill>
      <patternFill patternType="solid">
        <fgColor indexed="22"/>
        <bgColor indexed="64"/>
      </patternFill>
    </fill>
    <fill>
      <patternFill patternType="solid">
        <fgColor theme="5" tint="-0.249977111117893"/>
        <bgColor indexed="64"/>
      </patternFill>
    </fill>
    <fill>
      <patternFill patternType="solid">
        <fgColor theme="4" tint="0.39942625202185128"/>
        <bgColor indexed="64"/>
      </patternFill>
    </fill>
    <fill>
      <patternFill patternType="solid">
        <fgColor theme="4" tint="-0.499984740745262"/>
        <bgColor indexed="25"/>
      </patternFill>
    </fill>
    <fill>
      <patternFill patternType="solid">
        <fgColor indexed="62"/>
        <bgColor indexed="25"/>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indexed="62"/>
        <bgColor indexed="64"/>
      </patternFill>
    </fill>
    <fill>
      <patternFill patternType="solid">
        <fgColor theme="4" tint="0.39936521500289923"/>
        <bgColor indexed="64"/>
      </patternFill>
    </fill>
    <fill>
      <patternFill patternType="solid">
        <fgColor rgb="FF92CDDC"/>
        <bgColor indexed="64"/>
      </patternFill>
    </fill>
    <fill>
      <patternFill patternType="solid">
        <fgColor theme="6" tint="0.59999389629810485"/>
        <bgColor indexed="64"/>
      </patternFill>
    </fill>
    <fill>
      <patternFill patternType="solid">
        <fgColor rgb="FF969696"/>
        <bgColor indexed="64"/>
      </patternFill>
    </fill>
    <fill>
      <patternFill patternType="solid">
        <fgColor theme="8" tint="-0.249977111117893"/>
        <bgColor indexed="64"/>
      </patternFill>
    </fill>
    <fill>
      <patternFill patternType="solid">
        <fgColor indexed="31"/>
        <bgColor indexed="64"/>
      </patternFill>
    </fill>
    <fill>
      <patternFill patternType="solid">
        <fgColor indexed="53"/>
        <bgColor indexed="64"/>
      </patternFill>
    </fill>
    <fill>
      <patternFill patternType="solid">
        <fgColor indexed="23"/>
        <bgColor indexed="64"/>
      </patternFill>
    </fill>
    <fill>
      <patternFill patternType="solid">
        <fgColor theme="3" tint="0.79973754081850645"/>
        <bgColor indexed="64"/>
      </patternFill>
    </fill>
    <fill>
      <patternFill patternType="solid">
        <fgColor theme="7" tint="-0.249977111117893"/>
        <bgColor indexed="64"/>
      </patternFill>
    </fill>
    <fill>
      <patternFill patternType="solid">
        <fgColor theme="4" tint="-0.249977111117893"/>
        <bgColor indexed="25"/>
      </patternFill>
    </fill>
    <fill>
      <patternFill patternType="solid">
        <fgColor theme="4" tint="0.59999389629810485"/>
        <bgColor theme="4" tint="0.59999389629810485"/>
      </patternFill>
    </fill>
    <fill>
      <patternFill patternType="solid">
        <fgColor theme="0" tint="-4.9989318521683403E-2"/>
        <bgColor theme="4" tint="0.79949339274269848"/>
      </patternFill>
    </fill>
    <fill>
      <patternFill patternType="solid">
        <fgColor rgb="FF366092"/>
        <bgColor rgb="FF993366"/>
      </patternFill>
    </fill>
    <fill>
      <patternFill patternType="solid">
        <fgColor rgb="FFB8CCE4"/>
        <bgColor rgb="FFDCE6F1"/>
      </patternFill>
    </fill>
    <fill>
      <patternFill patternType="solid">
        <fgColor rgb="FFB8CCE4"/>
        <bgColor rgb="FF000000"/>
      </patternFill>
    </fill>
    <fill>
      <patternFill patternType="solid">
        <fgColor rgb="FFD9D9D9"/>
        <bgColor rgb="FF000000"/>
      </patternFill>
    </fill>
    <fill>
      <patternFill patternType="solid">
        <fgColor theme="4" tint="-0.249977111117893"/>
        <bgColor indexed="64"/>
      </patternFill>
    </fill>
    <fill>
      <patternFill patternType="solid">
        <fgColor rgb="FFD9D9D9"/>
        <bgColor rgb="FFDCE6F1"/>
      </patternFill>
    </fill>
    <fill>
      <patternFill patternType="solid">
        <fgColor indexed="42"/>
        <bgColor indexed="64"/>
      </patternFill>
    </fill>
    <fill>
      <patternFill patternType="solid">
        <fgColor indexed="45"/>
        <bgColor indexed="64"/>
      </patternFill>
    </fill>
    <fill>
      <patternFill patternType="solid">
        <fgColor indexed="47"/>
        <bgColor indexed="47"/>
      </patternFill>
    </fill>
    <fill>
      <patternFill patternType="solid">
        <fgColor indexed="9"/>
        <bgColor indexed="9"/>
      </patternFill>
    </fill>
    <fill>
      <patternFill patternType="solid">
        <fgColor indexed="26"/>
        <bgColor indexed="26"/>
      </patternFill>
    </fill>
    <fill>
      <patternFill patternType="solid">
        <fgColor indexed="46"/>
        <bgColor indexed="64"/>
      </patternFill>
    </fill>
    <fill>
      <patternFill patternType="solid">
        <fgColor indexed="27"/>
        <bgColor indexed="64"/>
      </patternFill>
    </fill>
    <fill>
      <patternFill patternType="solid">
        <fgColor indexed="22"/>
        <bgColor indexed="22"/>
      </patternFill>
    </fill>
    <fill>
      <patternFill patternType="solid">
        <fgColor indexed="52"/>
        <bgColor indexed="64"/>
      </patternFill>
    </fill>
    <fill>
      <patternFill patternType="solid">
        <fgColor indexed="51"/>
        <bgColor indexed="64"/>
      </patternFill>
    </fill>
    <fill>
      <patternFill patternType="solid">
        <fgColor indexed="31"/>
        <bgColor indexed="31"/>
      </patternFill>
    </fill>
    <fill>
      <patternFill patternType="lightUp">
        <fgColor indexed="9"/>
        <bgColor indexed="29"/>
      </patternFill>
    </fill>
    <fill>
      <patternFill patternType="solid">
        <fgColor indexed="27"/>
        <bgColor indexed="27"/>
      </patternFill>
    </fill>
    <fill>
      <patternFill patternType="solid">
        <fgColor indexed="47"/>
        <bgColor indexed="64"/>
      </patternFill>
    </fill>
    <fill>
      <patternFill patternType="solid">
        <fgColor theme="4" tint="0.59999389629810485"/>
        <bgColor indexed="64"/>
      </patternFill>
    </fill>
    <fill>
      <patternFill patternType="solid">
        <fgColor indexed="43"/>
        <bgColor indexed="43"/>
      </patternFill>
    </fill>
    <fill>
      <patternFill patternType="solid">
        <fgColor indexed="43"/>
        <bgColor indexed="64"/>
      </patternFill>
    </fill>
    <fill>
      <patternFill patternType="gray0625">
        <fgColor indexed="44"/>
        <bgColor indexed="26"/>
      </patternFill>
    </fill>
    <fill>
      <patternFill patternType="lightUp">
        <fgColor indexed="9"/>
        <bgColor indexed="22"/>
      </patternFill>
    </fill>
    <fill>
      <patternFill patternType="solid">
        <fgColor indexed="36"/>
        <bgColor indexed="64"/>
      </patternFill>
    </fill>
    <fill>
      <patternFill patternType="solid">
        <fgColor indexed="55"/>
        <bgColor indexed="55"/>
      </patternFill>
    </fill>
    <fill>
      <patternFill patternType="solid">
        <fgColor indexed="49"/>
        <bgColor indexed="49"/>
      </patternFill>
    </fill>
    <fill>
      <patternFill patternType="solid">
        <fgColor indexed="29"/>
        <bgColor indexed="64"/>
      </patternFill>
    </fill>
    <fill>
      <patternFill patternType="lightUp">
        <fgColor indexed="9"/>
        <bgColor indexed="55"/>
      </patternFill>
    </fill>
    <fill>
      <patternFill patternType="solid">
        <fgColor indexed="54"/>
        <bgColor indexed="54"/>
      </patternFill>
    </fill>
    <fill>
      <patternFill patternType="solid">
        <fgColor indexed="52"/>
        <bgColor indexed="52"/>
      </patternFill>
    </fill>
    <fill>
      <patternFill patternType="solid">
        <fgColor indexed="45"/>
        <bgColor indexed="45"/>
      </patternFill>
    </fill>
    <fill>
      <patternFill patternType="solid">
        <fgColor indexed="44"/>
        <bgColor indexed="44"/>
      </patternFill>
    </fill>
    <fill>
      <patternFill patternType="solid">
        <fgColor indexed="10"/>
        <bgColor indexed="64"/>
      </patternFill>
    </fill>
    <fill>
      <patternFill patternType="solid">
        <fgColor indexed="26"/>
        <bgColor indexed="64"/>
      </patternFill>
    </fill>
    <fill>
      <patternFill patternType="solid">
        <fgColor indexed="49"/>
        <bgColor indexed="64"/>
      </patternFill>
    </fill>
    <fill>
      <patternFill patternType="solid">
        <fgColor indexed="25"/>
        <bgColor indexed="25"/>
      </patternFill>
    </fill>
    <fill>
      <patternFill patternType="solid">
        <fgColor indexed="25"/>
        <bgColor indexed="64"/>
      </patternFill>
    </fill>
    <fill>
      <patternFill patternType="solid">
        <fgColor indexed="42"/>
        <bgColor indexed="42"/>
      </patternFill>
    </fill>
    <fill>
      <patternFill patternType="solid">
        <fgColor indexed="57"/>
        <bgColor indexed="64"/>
      </patternFill>
    </fill>
    <fill>
      <patternFill patternType="gray125">
        <bgColor indexed="22"/>
      </patternFill>
    </fill>
    <fill>
      <patternFill patternType="solid">
        <fgColor theme="0" tint="-0.14957121494186223"/>
        <bgColor indexed="64"/>
      </patternFill>
    </fill>
  </fills>
  <borders count="323">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double">
        <color rgb="FF0000FF"/>
      </right>
      <top/>
      <bottom style="thin">
        <color auto="1"/>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hair">
        <color indexed="39"/>
      </right>
      <top style="hair">
        <color indexed="39"/>
      </top>
      <bottom style="hair">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right style="double">
        <color rgb="FF0000FF"/>
      </right>
      <top style="dashed">
        <color indexed="39"/>
      </top>
      <bottom style="dashed">
        <color indexed="39"/>
      </bottom>
      <diagonal/>
    </border>
    <border>
      <left style="thin">
        <color auto="1"/>
      </left>
      <right/>
      <top style="dashed">
        <color indexed="39"/>
      </top>
      <bottom/>
      <diagonal/>
    </border>
    <border>
      <left/>
      <right style="double">
        <color rgb="FF0000FF"/>
      </right>
      <top style="dashed">
        <color indexed="39"/>
      </top>
      <bottom/>
      <diagonal/>
    </border>
    <border>
      <left style="double">
        <color indexed="39"/>
      </left>
      <right style="hair">
        <color indexed="39"/>
      </right>
      <top style="hair">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hair">
        <color indexed="39"/>
      </right>
      <top style="hair">
        <color indexed="39"/>
      </top>
      <bottom/>
      <diagonal/>
    </border>
    <border>
      <left style="thin">
        <color auto="1"/>
      </left>
      <right style="thin">
        <color auto="1"/>
      </right>
      <top style="hair">
        <color indexed="39"/>
      </top>
      <bottom/>
      <diagonal/>
    </border>
    <border>
      <left style="thin">
        <color auto="1"/>
      </left>
      <right style="thin">
        <color auto="1"/>
      </right>
      <top style="hair">
        <color auto="1"/>
      </top>
      <bottom/>
      <diagonal/>
    </border>
    <border>
      <left style="thin">
        <color auto="1"/>
      </left>
      <right style="double">
        <color indexed="39"/>
      </right>
      <top style="thin">
        <color auto="1"/>
      </top>
      <bottom/>
      <diagonal/>
    </border>
    <border>
      <left style="double">
        <color indexed="39"/>
      </left>
      <right style="hair">
        <color indexed="39"/>
      </right>
      <top/>
      <bottom style="hair">
        <color indexed="39"/>
      </bottom>
      <diagonal/>
    </border>
    <border>
      <left style="thin">
        <color auto="1"/>
      </left>
      <right style="thin">
        <color auto="1"/>
      </right>
      <top/>
      <bottom style="hair">
        <color indexed="39"/>
      </bottom>
      <diagonal/>
    </border>
    <border>
      <left style="thin">
        <color auto="1"/>
      </left>
      <right style="thin">
        <color auto="1"/>
      </right>
      <top/>
      <bottom style="hair">
        <color auto="1"/>
      </bottom>
      <diagonal/>
    </border>
    <border>
      <left style="thin">
        <color auto="1"/>
      </left>
      <right style="double">
        <color indexed="39"/>
      </right>
      <top style="thin">
        <color auto="1"/>
      </top>
      <bottom style="hair">
        <color auto="1"/>
      </bottom>
      <diagonal/>
    </border>
    <border>
      <left style="thin">
        <color auto="1"/>
      </left>
      <right style="thin">
        <color auto="1"/>
      </right>
      <top style="hair">
        <color indexed="39"/>
      </top>
      <bottom style="hair">
        <color indexed="39"/>
      </bottom>
      <diagonal/>
    </border>
    <border>
      <left style="thin">
        <color auto="1"/>
      </left>
      <right style="thin">
        <color auto="1"/>
      </right>
      <top style="hair">
        <color auto="1"/>
      </top>
      <bottom style="hair">
        <color auto="1"/>
      </bottom>
      <diagonal/>
    </border>
    <border>
      <left style="thin">
        <color auto="1"/>
      </left>
      <right style="thin">
        <color auto="1"/>
      </right>
      <top style="hair">
        <color indexed="39"/>
      </top>
      <bottom style="hair">
        <color auto="1"/>
      </bottom>
      <diagonal/>
    </border>
    <border>
      <left style="double">
        <color rgb="FF0000FF"/>
      </left>
      <right style="thin">
        <color auto="1"/>
      </right>
      <top style="double">
        <color indexed="12"/>
      </top>
      <bottom style="thin">
        <color auto="1"/>
      </bottom>
      <diagonal/>
    </border>
    <border>
      <left style="thin">
        <color auto="1"/>
      </left>
      <right style="thin">
        <color auto="1"/>
      </right>
      <top style="double">
        <color indexed="39"/>
      </top>
      <bottom style="thin">
        <color auto="1"/>
      </bottom>
      <diagonal/>
    </border>
    <border>
      <left style="thin">
        <color auto="1"/>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double">
        <color indexed="39"/>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thin">
        <color auto="1"/>
      </left>
      <right style="double">
        <color auto="1"/>
      </right>
      <top style="thin">
        <color auto="1"/>
      </top>
      <bottom style="double">
        <color auto="1"/>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style="double">
        <color auto="1"/>
      </right>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right/>
      <top/>
      <bottom style="thin">
        <color theme="0"/>
      </bottom>
      <diagonal/>
    </border>
    <border>
      <left/>
      <right/>
      <top/>
      <bottom style="double">
        <color indexed="39"/>
      </bottom>
      <diagonal/>
    </border>
    <border>
      <left/>
      <right style="double">
        <color indexed="39"/>
      </right>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right style="hair">
        <color rgb="FF0000FF"/>
      </right>
      <top/>
      <bottom style="hair">
        <color rgb="FF0000FF"/>
      </bottom>
      <diagonal/>
    </border>
    <border>
      <left style="hair">
        <color rgb="FF0000FF"/>
      </left>
      <right style="hair">
        <color rgb="FF0000FF"/>
      </right>
      <top/>
      <bottom style="hair">
        <color rgb="FF0000FF"/>
      </bottom>
      <diagonal/>
    </border>
    <border>
      <left style="hair">
        <color rgb="FF0000FF"/>
      </left>
      <right/>
      <top/>
      <bottom style="hair">
        <color rgb="FF0000FF"/>
      </bottom>
      <diagonal/>
    </border>
    <border>
      <left style="hair">
        <color indexed="39"/>
      </left>
      <right style="hair">
        <color indexed="39"/>
      </right>
      <top style="hair">
        <color indexed="39"/>
      </top>
      <bottom style="hair">
        <color indexed="39"/>
      </bottom>
      <diagonal/>
    </border>
    <border>
      <left style="hair">
        <color rgb="FF0000FF"/>
      </left>
      <right style="hair">
        <color rgb="FF0000FF"/>
      </right>
      <top style="hair">
        <color rgb="FF0000FF"/>
      </top>
      <bottom style="hair">
        <color rgb="FF0000FF"/>
      </bottom>
      <diagonal/>
    </border>
    <border>
      <left style="hair">
        <color rgb="FF0000FF"/>
      </left>
      <right/>
      <top style="hair">
        <color rgb="FF0000FF"/>
      </top>
      <bottom style="hair">
        <color rgb="FF0000FF"/>
      </bottom>
      <diagonal/>
    </border>
    <border>
      <left/>
      <right style="hair">
        <color rgb="FF0000FF"/>
      </right>
      <top style="hair">
        <color rgb="FF0000FF"/>
      </top>
      <bottom style="hair">
        <color rgb="FF0000FF"/>
      </bottom>
      <diagonal/>
    </border>
    <border>
      <left/>
      <right style="hair">
        <color rgb="FF0000FF"/>
      </right>
      <top style="hair">
        <color rgb="FF0000FF"/>
      </top>
      <bottom/>
      <diagonal/>
    </border>
    <border>
      <left/>
      <right/>
      <top style="double">
        <color indexed="39"/>
      </top>
      <bottom/>
      <diagonal/>
    </border>
    <border>
      <left style="double">
        <color indexed="39"/>
      </left>
      <right style="hair">
        <color indexed="39"/>
      </right>
      <top style="double">
        <color indexed="39"/>
      </top>
      <bottom/>
      <diagonal/>
    </border>
    <border>
      <left style="hair">
        <color indexed="39"/>
      </left>
      <right style="thin">
        <color auto="1"/>
      </right>
      <top style="double">
        <color indexed="39"/>
      </top>
      <bottom/>
      <diagonal/>
    </border>
    <border>
      <left/>
      <right style="hair">
        <color indexed="39"/>
      </right>
      <top style="double">
        <color indexed="39"/>
      </top>
      <bottom/>
      <diagonal/>
    </border>
    <border>
      <left style="double">
        <color indexed="39"/>
      </left>
      <right style="double">
        <color indexed="39"/>
      </right>
      <top style="double">
        <color indexed="39"/>
      </top>
      <bottom/>
      <diagonal/>
    </border>
    <border>
      <left style="double">
        <color indexed="39"/>
      </left>
      <right style="hair">
        <color indexed="39"/>
      </right>
      <top/>
      <bottom style="double">
        <color indexed="39"/>
      </bottom>
      <diagonal/>
    </border>
    <border>
      <left style="hair">
        <color indexed="39"/>
      </left>
      <right style="thin">
        <color auto="1"/>
      </right>
      <top/>
      <bottom style="double">
        <color indexed="39"/>
      </bottom>
      <diagonal/>
    </border>
    <border>
      <left style="thin">
        <color auto="1"/>
      </left>
      <right style="double">
        <color indexed="39"/>
      </right>
      <top style="thin">
        <color auto="1"/>
      </top>
      <bottom style="double">
        <color indexed="39"/>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right style="thin">
        <color rgb="FFFFFFFF"/>
      </right>
      <top/>
      <bottom style="thin">
        <color rgb="FFFFFFFF"/>
      </bottom>
      <diagonal/>
    </border>
    <border>
      <left style="hair">
        <color indexed="39"/>
      </left>
      <right style="hair">
        <color indexed="39"/>
      </right>
      <top style="hair">
        <color indexed="39"/>
      </top>
      <bottom/>
      <diagonal/>
    </border>
    <border>
      <left style="hair">
        <color auto="1"/>
      </left>
      <right style="double">
        <color auto="1"/>
      </right>
      <top style="hair">
        <color auto="1"/>
      </top>
      <bottom/>
      <diagonal/>
    </border>
    <border>
      <left style="hair">
        <color indexed="39"/>
      </left>
      <right style="hair">
        <color indexed="39"/>
      </right>
      <top style="hair">
        <color indexed="39"/>
      </top>
      <bottom style="double">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thin">
        <color auto="1"/>
      </right>
      <top style="double">
        <color indexed="39"/>
      </top>
      <bottom style="hair">
        <color auto="1"/>
      </bottom>
      <diagonal/>
    </border>
    <border>
      <left style="thin">
        <color auto="1"/>
      </left>
      <right style="thin">
        <color auto="1"/>
      </right>
      <top style="double">
        <color indexed="39"/>
      </top>
      <bottom/>
      <diagonal/>
    </border>
    <border>
      <left style="thin">
        <color auto="1"/>
      </left>
      <right/>
      <top style="double">
        <color indexed="39"/>
      </top>
      <bottom style="hair">
        <color auto="1"/>
      </bottom>
      <diagonal/>
    </border>
    <border>
      <left style="hair">
        <color auto="1"/>
      </left>
      <right style="double">
        <color rgb="FF0000FF"/>
      </right>
      <top style="double">
        <color indexed="39"/>
      </top>
      <bottom style="hair">
        <color auto="1"/>
      </bottom>
      <diagonal/>
    </border>
    <border>
      <left style="double">
        <color indexed="39"/>
      </left>
      <right style="thin">
        <color auto="1"/>
      </right>
      <top/>
      <bottom style="hair">
        <color auto="1"/>
      </bottom>
      <diagonal/>
    </border>
    <border>
      <left style="hair">
        <color auto="1"/>
      </left>
      <right style="double">
        <color rgb="FF0000FF"/>
      </right>
      <top style="hair">
        <color auto="1"/>
      </top>
      <bottom style="hair">
        <color auto="1"/>
      </bottom>
      <diagonal/>
    </border>
    <border>
      <left style="double">
        <color indexed="39"/>
      </left>
      <right style="thin">
        <color auto="1"/>
      </right>
      <top/>
      <bottom/>
      <diagonal/>
    </border>
    <border>
      <left style="double">
        <color indexed="39"/>
      </left>
      <right style="thin">
        <color auto="1"/>
      </right>
      <top/>
      <bottom style="double">
        <color indexed="39"/>
      </bottom>
      <diagonal/>
    </border>
    <border>
      <left/>
      <right style="hair">
        <color indexed="39"/>
      </right>
      <top/>
      <bottom style="hair">
        <color indexed="39"/>
      </bottom>
      <diagonal/>
    </border>
    <border>
      <left/>
      <right style="hair">
        <color indexed="39"/>
      </right>
      <top style="double">
        <color indexed="39"/>
      </top>
      <bottom style="hair">
        <color indexed="39"/>
      </bottom>
      <diagonal/>
    </border>
    <border>
      <left style="thin">
        <color auto="1"/>
      </left>
      <right style="double">
        <color indexed="39"/>
      </right>
      <top style="double">
        <color indexed="39"/>
      </top>
      <bottom style="hair">
        <color auto="1"/>
      </bottom>
      <diagonal/>
    </border>
    <border>
      <left style="thin">
        <color auto="1"/>
      </left>
      <right style="double">
        <color indexed="39"/>
      </right>
      <top style="hair">
        <color auto="1"/>
      </top>
      <bottom style="double">
        <color indexed="39"/>
      </bottom>
      <diagonal/>
    </border>
    <border>
      <left style="double">
        <color indexed="39"/>
      </left>
      <right style="thin">
        <color auto="1"/>
      </right>
      <top style="hair">
        <color auto="1"/>
      </top>
      <bottom style="double">
        <color indexed="39"/>
      </bottom>
      <diagonal/>
    </border>
    <border>
      <left style="double">
        <color indexed="39"/>
      </left>
      <right style="thin">
        <color auto="1"/>
      </right>
      <top style="double">
        <color indexed="39"/>
      </top>
      <bottom/>
      <diagonal/>
    </border>
    <border>
      <left style="thin">
        <color auto="1"/>
      </left>
      <right style="double">
        <color rgb="FF0000FF"/>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hair">
        <color indexed="39"/>
      </left>
      <right style="double">
        <color indexed="39"/>
      </right>
      <top style="double">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style="thin">
        <color indexed="9"/>
      </left>
      <right style="thin">
        <color indexed="9"/>
      </right>
      <top style="thin">
        <color indexed="9"/>
      </top>
      <bottom style="thin">
        <color indexed="9"/>
      </bottom>
      <diagonal/>
    </border>
    <border>
      <left style="double">
        <color rgb="FF0066FF"/>
      </left>
      <right style="hair">
        <color rgb="FF0066FF"/>
      </right>
      <top style="hair">
        <color indexed="12"/>
      </top>
      <bottom/>
      <diagonal/>
    </border>
    <border>
      <left style="double">
        <color rgb="FF0066FF"/>
      </left>
      <right style="hair">
        <color rgb="FF0066FF"/>
      </right>
      <top style="hair">
        <color rgb="FF0066FF"/>
      </top>
      <bottom/>
      <diagonal/>
    </border>
    <border>
      <left style="double">
        <color rgb="FF0066FF"/>
      </left>
      <right style="hair">
        <color rgb="FF0066FF"/>
      </right>
      <top style="hair">
        <color rgb="FF0066FF"/>
      </top>
      <bottom style="double">
        <color rgb="FF0066FF"/>
      </bottom>
      <diagonal/>
    </border>
    <border>
      <left style="double">
        <color rgb="FF0066FF"/>
      </left>
      <right style="hair">
        <color rgb="FF0066FF"/>
      </right>
      <top/>
      <bottom style="hair">
        <color rgb="FF0066FF"/>
      </bottom>
      <diagonal/>
    </border>
    <border>
      <left style="double">
        <color indexed="39"/>
      </left>
      <right/>
      <top style="double">
        <color indexed="39"/>
      </top>
      <bottom/>
      <diagonal/>
    </border>
    <border>
      <left style="double">
        <color indexed="39"/>
      </left>
      <right/>
      <top/>
      <bottom style="hair">
        <color indexed="39"/>
      </bottom>
      <diagonal/>
    </border>
    <border>
      <left/>
      <right style="double">
        <color indexed="39"/>
      </right>
      <top style="double">
        <color indexed="39"/>
      </top>
      <bottom/>
      <diagonal/>
    </border>
    <border>
      <left/>
      <right style="double">
        <color indexed="39"/>
      </right>
      <top/>
      <bottom style="hair">
        <color indexed="39"/>
      </bottom>
      <diagonal/>
    </border>
    <border>
      <left style="hair">
        <color rgb="FF0066FF"/>
      </left>
      <right style="double">
        <color rgb="FF0066FF"/>
      </right>
      <top style="hair">
        <color indexed="12"/>
      </top>
      <bottom/>
      <diagonal/>
    </border>
    <border>
      <left style="hair">
        <color rgb="FF0066FF"/>
      </left>
      <right style="double">
        <color rgb="FF0066FF"/>
      </right>
      <top/>
      <bottom style="hair">
        <color rgb="FF0066FF"/>
      </bottom>
      <diagonal/>
    </border>
    <border>
      <left style="hair">
        <color rgb="FF0066FF"/>
      </left>
      <right style="double">
        <color rgb="FF0066FF"/>
      </right>
      <top style="hair">
        <color rgb="FF0066FF"/>
      </top>
      <bottom/>
      <diagonal/>
    </border>
    <border>
      <left style="hair">
        <color rgb="FF0066FF"/>
      </left>
      <right style="double">
        <color rgb="FF0066FF"/>
      </right>
      <top style="hair">
        <color rgb="FF0066FF"/>
      </top>
      <bottom style="double">
        <color rgb="FF0066FF"/>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right/>
      <top/>
      <bottom style="medium">
        <color auto="1"/>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rgb="FF000000"/>
      </left>
      <right style="thin">
        <color rgb="FF000000"/>
      </right>
      <top/>
      <bottom style="thin">
        <color rgb="FF000000"/>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style="medium">
        <color auto="1"/>
      </right>
      <top/>
      <bottom/>
      <diagonal/>
    </border>
    <border>
      <left style="thin">
        <color rgb="FF000000"/>
      </left>
      <right style="thin">
        <color rgb="FF000000"/>
      </right>
      <top style="thin">
        <color rgb="FF000000"/>
      </top>
      <bottom style="thin">
        <color rgb="FF000000"/>
      </bottom>
      <diagonal/>
    </border>
    <border>
      <left style="medium">
        <color auto="1"/>
      </left>
      <right style="medium">
        <color auto="1"/>
      </right>
      <top/>
      <bottom style="medium">
        <color auto="1"/>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bottom style="thin">
        <color auto="1"/>
      </bottom>
      <diagonal/>
    </border>
    <border>
      <left style="medium">
        <color auto="1"/>
      </left>
      <right/>
      <top/>
      <bottom style="medium">
        <color auto="1"/>
      </bottom>
      <diagonal/>
    </border>
    <border>
      <left/>
      <right/>
      <top style="medium">
        <color auto="1"/>
      </top>
      <bottom style="thin">
        <color auto="1"/>
      </bottom>
      <diagonal/>
    </border>
    <border>
      <left style="medium">
        <color auto="1"/>
      </left>
      <right style="medium">
        <color auto="1"/>
      </right>
      <top/>
      <bottom style="thin">
        <color auto="1"/>
      </bottom>
      <diagonal/>
    </border>
    <border>
      <left style="thin">
        <color rgb="FF000000"/>
      </left>
      <right/>
      <top style="thin">
        <color auto="1"/>
      </top>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auto="1"/>
      </left>
      <right style="thin">
        <color auto="1"/>
      </right>
      <top style="medium">
        <color auto="1"/>
      </top>
      <bottom/>
      <diagonal/>
    </border>
    <border>
      <left/>
      <right style="thin">
        <color rgb="FF000000"/>
      </right>
      <top style="thin">
        <color auto="1"/>
      </top>
      <bottom/>
      <diagonal/>
    </border>
    <border>
      <left/>
      <right style="thin">
        <color rgb="FF000000"/>
      </right>
      <top style="thin">
        <color rgb="FF000000"/>
      </top>
      <bottom/>
      <diagonal/>
    </border>
    <border>
      <left/>
      <right style="thin">
        <color rgb="FF000000"/>
      </right>
      <top/>
      <bottom/>
      <diagonal/>
    </border>
    <border>
      <left style="thin">
        <color indexed="9"/>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indexed="9"/>
      </left>
      <right style="thin">
        <color indexed="9"/>
      </right>
      <top/>
      <bottom style="thin">
        <color indexed="9"/>
      </bottom>
      <diagonal/>
    </border>
    <border>
      <left style="thin">
        <color indexed="9"/>
      </left>
      <right/>
      <top/>
      <bottom style="thin">
        <color indexed="9"/>
      </bottom>
      <diagonal/>
    </border>
    <border>
      <left/>
      <right style="thin">
        <color rgb="FFFFFFFF"/>
      </right>
      <top/>
      <bottom/>
      <diagonal/>
    </border>
    <border>
      <left style="thin">
        <color rgb="FFFFFFFF"/>
      </left>
      <right style="thin">
        <color rgb="FFFFFFFF"/>
      </right>
      <top/>
      <bottom/>
      <diagonal/>
    </border>
    <border>
      <left style="thin">
        <color indexed="9"/>
      </left>
      <right/>
      <top style="thin">
        <color indexed="9"/>
      </top>
      <bottom style="thin">
        <color indexed="9"/>
      </bottom>
      <diagonal/>
    </border>
    <border>
      <left style="thin">
        <color indexed="9"/>
      </left>
      <right/>
      <top/>
      <bottom/>
      <diagonal/>
    </border>
    <border>
      <left style="thin">
        <color indexed="9"/>
      </left>
      <right style="thin">
        <color indexed="9"/>
      </right>
      <top/>
      <bottom/>
      <diagonal/>
    </border>
    <border>
      <left/>
      <right/>
      <top/>
      <bottom style="thin">
        <color indexed="9"/>
      </bottom>
      <diagonal/>
    </border>
    <border>
      <left/>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hair">
        <color indexed="22"/>
      </right>
      <top/>
      <bottom style="thin">
        <color indexed="9"/>
      </bottom>
      <diagonal/>
    </border>
    <border>
      <left style="hair">
        <color indexed="22"/>
      </left>
      <right/>
      <top/>
      <bottom style="hair">
        <color indexed="22"/>
      </bottom>
      <diagonal/>
    </border>
    <border>
      <left/>
      <right/>
      <top/>
      <bottom style="hair">
        <color indexed="22"/>
      </bottom>
      <diagonal/>
    </border>
    <border>
      <left style="thin">
        <color rgb="FFFFFFFF"/>
      </left>
      <right/>
      <top/>
      <bottom/>
      <diagonal/>
    </border>
    <border>
      <left/>
      <right style="hair">
        <color indexed="22"/>
      </right>
      <top/>
      <bottom style="thin">
        <color indexed="9"/>
      </bottom>
      <diagonal/>
    </border>
    <border>
      <left style="thin">
        <color indexed="9"/>
      </left>
      <right style="thin">
        <color indexed="9"/>
      </right>
      <top style="thin">
        <color theme="0"/>
      </top>
      <bottom/>
      <diagonal/>
    </border>
    <border>
      <left/>
      <right style="thin">
        <color theme="0"/>
      </right>
      <top/>
      <bottom style="thin">
        <color theme="0"/>
      </bottom>
      <diagonal/>
    </border>
    <border>
      <left style="thin">
        <color theme="0"/>
      </left>
      <right/>
      <top style="thin">
        <color theme="0"/>
      </top>
      <bottom/>
      <diagonal/>
    </border>
    <border>
      <left/>
      <right/>
      <top style="thin">
        <color theme="0"/>
      </top>
      <bottom style="thin">
        <color auto="1"/>
      </bottom>
      <diagonal/>
    </border>
    <border>
      <left/>
      <right style="thin">
        <color theme="0"/>
      </right>
      <top style="thin">
        <color theme="0"/>
      </top>
      <bottom style="thin">
        <color auto="1"/>
      </bottom>
      <diagonal/>
    </border>
    <border>
      <left style="thin">
        <color theme="0"/>
      </left>
      <right/>
      <top/>
      <bottom style="thin">
        <color theme="0"/>
      </bottom>
      <diagonal/>
    </border>
    <border>
      <left style="thin">
        <color theme="0"/>
      </left>
      <right/>
      <top/>
      <bottom/>
      <diagonal/>
    </border>
    <border>
      <left style="thin">
        <color rgb="FFFFFFFF"/>
      </left>
      <right style="thin">
        <color rgb="FFFFFFFF"/>
      </right>
      <top/>
      <bottom style="thin">
        <color rgb="FFFFFFFF"/>
      </bottom>
      <diagonal/>
    </border>
    <border>
      <left style="thin">
        <color theme="0"/>
      </left>
      <right/>
      <top style="thin">
        <color theme="0"/>
      </top>
      <bottom style="thin">
        <color auto="1"/>
      </bottom>
      <diagonal/>
    </border>
    <border>
      <left style="thin">
        <color rgb="FFFFFFFF"/>
      </left>
      <right/>
      <top/>
      <bottom style="thin">
        <color rgb="FFFFFFFF"/>
      </bottom>
      <diagonal/>
    </border>
    <border>
      <left/>
      <right/>
      <top/>
      <bottom style="thin">
        <color rgb="FFFFFFFF"/>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right/>
      <top/>
      <bottom style="thick">
        <color indexed="54"/>
      </bottom>
      <diagonal/>
    </border>
    <border>
      <left/>
      <right/>
      <top/>
      <bottom style="medium">
        <color indexed="30"/>
      </bottom>
      <diagonal/>
    </border>
    <border>
      <left/>
      <right/>
      <top/>
      <bottom style="thick">
        <color indexed="22"/>
      </bottom>
      <diagonal/>
    </border>
    <border>
      <left/>
      <right/>
      <top/>
      <bottom style="double">
        <color indexed="52"/>
      </bottom>
      <diagonal/>
    </border>
    <border>
      <left/>
      <right/>
      <top style="thin">
        <color indexed="54"/>
      </top>
      <bottom style="double">
        <color indexed="54"/>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style="thin">
        <color theme="0"/>
      </left>
      <right/>
      <top style="thin">
        <color auto="1"/>
      </top>
      <bottom style="thin">
        <color theme="0"/>
      </bottom>
      <diagonal/>
    </border>
    <border>
      <left/>
      <right style="thin">
        <color theme="0"/>
      </right>
      <top style="thin">
        <color auto="1"/>
      </top>
      <bottom style="thin">
        <color theme="0"/>
      </bottom>
      <diagonal/>
    </border>
  </borders>
  <cellStyleXfs count="331">
    <xf numFmtId="0" fontId="0" fillId="0" borderId="0"/>
    <xf numFmtId="0" fontId="97" fillId="73" borderId="0" applyNumberFormat="0" applyBorder="0" applyAlignment="0" applyProtection="0"/>
    <xf numFmtId="0" fontId="100" fillId="68" borderId="0" applyNumberFormat="0" applyBorder="0" applyAlignment="0" applyProtection="0">
      <alignment vertical="center"/>
    </xf>
    <xf numFmtId="0" fontId="97" fillId="71" borderId="0" applyNumberFormat="0" applyBorder="0" applyAlignment="0" applyProtection="0"/>
    <xf numFmtId="0" fontId="107" fillId="36" borderId="308" applyNumberFormat="0" applyAlignment="0" applyProtection="0">
      <alignment vertical="center"/>
    </xf>
    <xf numFmtId="0" fontId="88" fillId="68" borderId="308" applyNumberFormat="0" applyAlignment="0" applyProtection="0">
      <alignment vertical="center"/>
    </xf>
    <xf numFmtId="186" fontId="117" fillId="0" borderId="1">
      <alignment horizontal="center" vertical="center"/>
      <protection locked="0"/>
    </xf>
    <xf numFmtId="0" fontId="100" fillId="86" borderId="0" applyNumberFormat="0" applyBorder="0" applyAlignment="0" applyProtection="0"/>
    <xf numFmtId="0" fontId="75" fillId="0" borderId="0" applyNumberFormat="0" applyFill="0" applyBorder="0" applyAlignment="0" applyProtection="0">
      <alignment vertical="top"/>
      <protection locked="0"/>
    </xf>
    <xf numFmtId="0" fontId="85" fillId="66" borderId="0" applyNumberFormat="0" applyBorder="0" applyAlignment="0" applyProtection="0">
      <alignment vertical="center"/>
    </xf>
    <xf numFmtId="9" fontId="49" fillId="0" borderId="0" applyFont="0" applyFill="0" applyBorder="0" applyAlignment="0" applyProtection="0">
      <alignment vertical="center"/>
    </xf>
    <xf numFmtId="0" fontId="102" fillId="89" borderId="0" applyNumberFormat="0" applyBorder="0" applyAlignment="0" applyProtection="0"/>
    <xf numFmtId="0" fontId="96" fillId="66" borderId="0" applyNumberFormat="0" applyBorder="0" applyAlignment="0" applyProtection="0">
      <alignment vertical="center"/>
    </xf>
    <xf numFmtId="0" fontId="13" fillId="0" borderId="0">
      <alignment vertical="center"/>
    </xf>
    <xf numFmtId="9" fontId="91" fillId="0" borderId="0" applyFont="0" applyFill="0" applyBorder="0" applyAlignment="0" applyProtection="0">
      <alignment vertical="center"/>
    </xf>
    <xf numFmtId="9" fontId="3" fillId="0" borderId="0" applyFont="0" applyFill="0" applyBorder="0" applyAlignment="0" applyProtection="0"/>
    <xf numFmtId="0" fontId="83" fillId="0" borderId="0"/>
    <xf numFmtId="0" fontId="98" fillId="0" borderId="0"/>
    <xf numFmtId="0" fontId="100" fillId="91" borderId="0" applyNumberFormat="0" applyBorder="0" applyAlignment="0" applyProtection="0">
      <alignment vertical="center"/>
    </xf>
    <xf numFmtId="0" fontId="118" fillId="0" borderId="0" applyNumberFormat="0" applyFill="0" applyBorder="0" applyAlignment="0" applyProtection="0">
      <alignment vertical="top"/>
      <protection locked="0"/>
    </xf>
    <xf numFmtId="0" fontId="98" fillId="0" borderId="0">
      <alignment vertical="center"/>
    </xf>
    <xf numFmtId="0" fontId="88" fillId="68" borderId="308" applyNumberFormat="0" applyAlignment="0" applyProtection="0"/>
    <xf numFmtId="0" fontId="91" fillId="71" borderId="0" applyNumberFormat="0" applyBorder="0" applyAlignment="0" applyProtection="0">
      <alignment vertical="center"/>
    </xf>
    <xf numFmtId="0" fontId="97" fillId="67" borderId="0" applyNumberFormat="0" applyBorder="0" applyAlignment="0" applyProtection="0">
      <alignment vertical="center"/>
    </xf>
    <xf numFmtId="0" fontId="18" fillId="0" borderId="0"/>
    <xf numFmtId="0" fontId="90" fillId="0" borderId="311" applyNumberFormat="0" applyFill="0" applyAlignment="0" applyProtection="0"/>
    <xf numFmtId="0" fontId="97" fillId="66" borderId="0" applyNumberFormat="0" applyBorder="0" applyAlignment="0" applyProtection="0">
      <alignment vertical="center"/>
    </xf>
    <xf numFmtId="0" fontId="84" fillId="67" borderId="0" applyNumberFormat="0" applyBorder="0" applyAlignment="0" applyProtection="0">
      <alignment vertical="center"/>
    </xf>
    <xf numFmtId="0" fontId="97" fillId="67" borderId="0" applyNumberFormat="0" applyBorder="0" applyAlignment="0" applyProtection="0"/>
    <xf numFmtId="0" fontId="92" fillId="36" borderId="309" applyNumberFormat="0" applyAlignment="0" applyProtection="0">
      <alignment vertical="center"/>
    </xf>
    <xf numFmtId="0" fontId="97" fillId="66" borderId="0" applyNumberFormat="0" applyBorder="0" applyAlignment="0" applyProtection="0"/>
    <xf numFmtId="0" fontId="97" fillId="73" borderId="0" applyNumberFormat="0" applyBorder="0" applyAlignment="0" applyProtection="0">
      <alignment vertical="center"/>
    </xf>
    <xf numFmtId="0" fontId="97" fillId="76" borderId="0" applyNumberFormat="0" applyBorder="0" applyAlignment="0" applyProtection="0">
      <alignment vertical="center"/>
    </xf>
    <xf numFmtId="0" fontId="97" fillId="52" borderId="0" applyNumberFormat="0" applyBorder="0" applyAlignment="0" applyProtection="0">
      <alignment vertical="center"/>
    </xf>
    <xf numFmtId="37" fontId="121" fillId="0" borderId="0"/>
    <xf numFmtId="0" fontId="122" fillId="69" borderId="308" applyNumberFormat="0" applyAlignment="0" applyProtection="0">
      <alignment vertical="center"/>
    </xf>
    <xf numFmtId="0" fontId="98" fillId="0" borderId="0">
      <alignment vertical="center"/>
    </xf>
    <xf numFmtId="0" fontId="117" fillId="83" borderId="1">
      <alignment horizontal="center" vertical="center"/>
    </xf>
    <xf numFmtId="0" fontId="115" fillId="82" borderId="0" applyNumberFormat="0" applyBorder="0" applyAlignment="0" applyProtection="0">
      <alignment vertical="center"/>
    </xf>
    <xf numFmtId="0" fontId="90" fillId="0" borderId="311" applyNumberFormat="0" applyFill="0" applyAlignment="0" applyProtection="0">
      <alignment vertical="center"/>
    </xf>
    <xf numFmtId="0" fontId="102" fillId="77" borderId="0" applyNumberFormat="0" applyBorder="0" applyAlignment="0" applyProtection="0">
      <alignment vertical="center"/>
    </xf>
    <xf numFmtId="0" fontId="98" fillId="0" borderId="0"/>
    <xf numFmtId="0" fontId="97" fillId="76" borderId="0" applyNumberFormat="0" applyBorder="0" applyAlignment="0" applyProtection="0"/>
    <xf numFmtId="0" fontId="97" fillId="52" borderId="0" applyNumberFormat="0" applyBorder="0" applyAlignment="0" applyProtection="0"/>
    <xf numFmtId="0" fontId="122" fillId="69" borderId="308" applyNumberFormat="0" applyAlignment="0" applyProtection="0"/>
    <xf numFmtId="0" fontId="98" fillId="0" borderId="0"/>
    <xf numFmtId="0" fontId="98" fillId="0" borderId="0">
      <alignment vertical="center"/>
    </xf>
    <xf numFmtId="0" fontId="124" fillId="0" borderId="314" applyNumberFormat="0" applyFill="0" applyAlignment="0" applyProtection="0">
      <alignment vertical="center"/>
    </xf>
    <xf numFmtId="38" fontId="125" fillId="36" borderId="0" applyNumberFormat="0" applyBorder="0" applyAlignment="0" applyProtection="0"/>
    <xf numFmtId="0" fontId="83" fillId="0" borderId="0">
      <alignment vertical="center"/>
    </xf>
    <xf numFmtId="0" fontId="13" fillId="0" borderId="0">
      <alignment vertical="center"/>
    </xf>
    <xf numFmtId="0" fontId="97" fillId="71" borderId="0" applyNumberFormat="0" applyBorder="0" applyAlignment="0" applyProtection="0">
      <alignment vertical="center"/>
    </xf>
    <xf numFmtId="0" fontId="97" fillId="72" borderId="0" applyNumberFormat="0" applyBorder="0" applyAlignment="0" applyProtection="0"/>
    <xf numFmtId="0" fontId="97" fillId="72" borderId="0" applyNumberFormat="0" applyBorder="0" applyAlignment="0" applyProtection="0">
      <alignment vertical="center"/>
    </xf>
    <xf numFmtId="0" fontId="97" fillId="79" borderId="0" applyNumberFormat="0" applyBorder="0" applyAlignment="0" applyProtection="0"/>
    <xf numFmtId="0" fontId="97" fillId="79" borderId="0" applyNumberFormat="0" applyBorder="0" applyAlignment="0" applyProtection="0">
      <alignment vertical="center"/>
    </xf>
    <xf numFmtId="0" fontId="91" fillId="52" borderId="0" applyNumberFormat="0" applyBorder="0" applyAlignment="0" applyProtection="0">
      <alignment vertical="center"/>
    </xf>
    <xf numFmtId="0" fontId="49" fillId="0" borderId="0">
      <alignment vertical="center"/>
    </xf>
    <xf numFmtId="0" fontId="91" fillId="67" borderId="0" applyNumberFormat="0" applyBorder="0" applyAlignment="0" applyProtection="0">
      <alignment vertical="center"/>
    </xf>
    <xf numFmtId="0" fontId="119" fillId="0" borderId="314" applyNumberFormat="0" applyFill="0" applyAlignment="0" applyProtection="0"/>
    <xf numFmtId="0" fontId="91" fillId="66" borderId="0" applyNumberFormat="0" applyBorder="0" applyAlignment="0" applyProtection="0">
      <alignment vertical="center"/>
    </xf>
    <xf numFmtId="0" fontId="49" fillId="0" borderId="0">
      <alignment vertical="center"/>
    </xf>
    <xf numFmtId="0" fontId="91" fillId="71" borderId="0" applyNumberFormat="0" applyBorder="0" applyAlignment="0" applyProtection="0">
      <alignment vertical="center"/>
    </xf>
    <xf numFmtId="0" fontId="117" fillId="79" borderId="1">
      <alignment horizontal="center" vertical="center"/>
    </xf>
    <xf numFmtId="0" fontId="91" fillId="72" borderId="0" applyNumberFormat="0" applyBorder="0" applyAlignment="0" applyProtection="0">
      <alignment vertical="center"/>
    </xf>
    <xf numFmtId="0" fontId="91" fillId="79" borderId="0" applyNumberFormat="0" applyBorder="0" applyAlignment="0" applyProtection="0">
      <alignment vertical="center"/>
    </xf>
    <xf numFmtId="0" fontId="97" fillId="42" borderId="0" applyNumberFormat="0" applyBorder="0" applyAlignment="0" applyProtection="0"/>
    <xf numFmtId="0" fontId="97" fillId="42" borderId="0" applyNumberFormat="0" applyBorder="0" applyAlignment="0" applyProtection="0">
      <alignment vertical="center"/>
    </xf>
    <xf numFmtId="0" fontId="97" fillId="88" borderId="0" applyNumberFormat="0" applyBorder="0" applyAlignment="0" applyProtection="0"/>
    <xf numFmtId="0" fontId="97" fillId="88" borderId="0" applyNumberFormat="0" applyBorder="0" applyAlignment="0" applyProtection="0">
      <alignment vertical="center"/>
    </xf>
    <xf numFmtId="0" fontId="97" fillId="45" borderId="0" applyNumberFormat="0" applyBorder="0" applyAlignment="0" applyProtection="0"/>
    <xf numFmtId="0" fontId="97" fillId="45" borderId="0" applyNumberFormat="0" applyBorder="0" applyAlignment="0" applyProtection="0">
      <alignment vertical="center"/>
    </xf>
    <xf numFmtId="0" fontId="126" fillId="0" borderId="0" applyNumberFormat="0" applyFill="0" applyBorder="0" applyAlignment="0" applyProtection="0">
      <alignment vertical="top"/>
      <protection locked="0"/>
    </xf>
    <xf numFmtId="194" fontId="135" fillId="0" borderId="0"/>
    <xf numFmtId="0" fontId="97" fillId="71" borderId="0" applyNumberFormat="0" applyBorder="0" applyAlignment="0" applyProtection="0"/>
    <xf numFmtId="0" fontId="126" fillId="0" borderId="0" applyNumberFormat="0" applyFill="0" applyBorder="0" applyAlignment="0" applyProtection="0">
      <alignment vertical="top"/>
      <protection locked="0"/>
    </xf>
    <xf numFmtId="194" fontId="135" fillId="0" borderId="0">
      <alignment vertical="center"/>
    </xf>
    <xf numFmtId="0" fontId="97" fillId="71" borderId="0" applyNumberFormat="0" applyBorder="0" applyAlignment="0" applyProtection="0">
      <alignment vertical="center"/>
    </xf>
    <xf numFmtId="0" fontId="137" fillId="0" borderId="0" applyNumberFormat="0" applyFill="0" applyBorder="0" applyAlignment="0" applyProtection="0">
      <alignment vertical="center"/>
    </xf>
    <xf numFmtId="0" fontId="97" fillId="42" borderId="0" applyNumberFormat="0" applyBorder="0" applyAlignment="0" applyProtection="0"/>
    <xf numFmtId="0" fontId="97" fillId="42" borderId="0" applyNumberFormat="0" applyBorder="0" applyAlignment="0" applyProtection="0">
      <alignment vertical="center"/>
    </xf>
    <xf numFmtId="190" fontId="111" fillId="0" borderId="0" applyFont="0" applyFill="0" applyBorder="0" applyAlignment="0" applyProtection="0"/>
    <xf numFmtId="0" fontId="97" fillId="75" borderId="0" applyNumberFormat="0" applyBorder="0" applyAlignment="0" applyProtection="0"/>
    <xf numFmtId="0" fontId="13" fillId="0" borderId="0">
      <alignment vertical="center"/>
    </xf>
    <xf numFmtId="0" fontId="97" fillId="75" borderId="0" applyNumberFormat="0" applyBorder="0" applyAlignment="0" applyProtection="0">
      <alignment vertical="center"/>
    </xf>
    <xf numFmtId="0" fontId="86" fillId="0" borderId="0"/>
    <xf numFmtId="0" fontId="91" fillId="42" borderId="0" applyNumberFormat="0" applyBorder="0" applyAlignment="0" applyProtection="0">
      <alignment vertical="center"/>
    </xf>
    <xf numFmtId="0" fontId="91" fillId="88" borderId="0" applyNumberFormat="0" applyBorder="0" applyAlignment="0" applyProtection="0">
      <alignment vertical="center"/>
    </xf>
    <xf numFmtId="0" fontId="91" fillId="45" borderId="0" applyNumberFormat="0" applyBorder="0" applyAlignment="0" applyProtection="0">
      <alignment vertical="center"/>
    </xf>
    <xf numFmtId="0" fontId="91" fillId="42" borderId="0" applyNumberFormat="0" applyBorder="0" applyAlignment="0" applyProtection="0">
      <alignment vertical="center"/>
    </xf>
    <xf numFmtId="0" fontId="91" fillId="75" borderId="0" applyNumberFormat="0" applyBorder="0" applyAlignment="0" applyProtection="0">
      <alignment vertical="center"/>
    </xf>
    <xf numFmtId="0" fontId="100" fillId="41" borderId="0" applyNumberFormat="0" applyBorder="0" applyAlignment="0" applyProtection="0"/>
    <xf numFmtId="0" fontId="100" fillId="41" borderId="0" applyNumberFormat="0" applyBorder="0" applyAlignment="0" applyProtection="0">
      <alignment vertical="center"/>
    </xf>
    <xf numFmtId="0" fontId="13" fillId="0" borderId="0"/>
    <xf numFmtId="0" fontId="128" fillId="0" borderId="0" applyNumberFormat="0" applyFill="0" applyBorder="0" applyAlignment="0" applyProtection="0">
      <alignment vertical="center"/>
    </xf>
    <xf numFmtId="0" fontId="100" fillId="88" borderId="0" applyNumberFormat="0" applyBorder="0" applyAlignment="0" applyProtection="0"/>
    <xf numFmtId="0" fontId="13" fillId="0" borderId="0">
      <alignment vertical="center"/>
    </xf>
    <xf numFmtId="0" fontId="100" fillId="88" borderId="0" applyNumberFormat="0" applyBorder="0" applyAlignment="0" applyProtection="0">
      <alignment vertical="center"/>
    </xf>
    <xf numFmtId="0" fontId="13" fillId="0" borderId="0"/>
    <xf numFmtId="0" fontId="100" fillId="45" borderId="0" applyNumberFormat="0" applyBorder="0" applyAlignment="0" applyProtection="0"/>
    <xf numFmtId="0" fontId="13" fillId="0" borderId="0">
      <alignment vertical="center"/>
    </xf>
    <xf numFmtId="0" fontId="120" fillId="92" borderId="0" applyNumberFormat="0" applyBorder="0" applyAlignment="0" applyProtection="0"/>
    <xf numFmtId="0" fontId="100" fillId="45" borderId="0" applyNumberFormat="0" applyBorder="0" applyAlignment="0" applyProtection="0">
      <alignment vertical="center"/>
    </xf>
    <xf numFmtId="0" fontId="13" fillId="0" borderId="0"/>
    <xf numFmtId="0" fontId="100" fillId="85" borderId="0" applyNumberFormat="0" applyBorder="0" applyAlignment="0" applyProtection="0"/>
    <xf numFmtId="0" fontId="13" fillId="0" borderId="0">
      <alignment vertical="center"/>
    </xf>
    <xf numFmtId="0" fontId="100" fillId="85" borderId="0" applyNumberFormat="0" applyBorder="0" applyAlignment="0" applyProtection="0">
      <alignment vertical="center"/>
    </xf>
    <xf numFmtId="0" fontId="93" fillId="85" borderId="0" applyNumberFormat="0" applyBorder="0" applyAlignment="0" applyProtection="0">
      <alignment vertical="center"/>
    </xf>
    <xf numFmtId="0" fontId="91" fillId="0" borderId="0">
      <alignment vertical="center"/>
    </xf>
    <xf numFmtId="0" fontId="100" fillId="96" borderId="0" applyNumberFormat="0" applyBorder="0" applyAlignment="0" applyProtection="0"/>
    <xf numFmtId="0" fontId="100" fillId="96" borderId="0" applyNumberFormat="0" applyBorder="0" applyAlignment="0" applyProtection="0">
      <alignment vertical="center"/>
    </xf>
    <xf numFmtId="0" fontId="49" fillId="0" borderId="0">
      <alignment vertical="center"/>
    </xf>
    <xf numFmtId="0" fontId="100" fillId="74" borderId="0" applyNumberFormat="0" applyBorder="0" applyAlignment="0" applyProtection="0"/>
    <xf numFmtId="0" fontId="100" fillId="74" borderId="0" applyNumberFormat="0" applyBorder="0" applyAlignment="0" applyProtection="0">
      <alignment vertical="center"/>
    </xf>
    <xf numFmtId="0" fontId="90" fillId="0" borderId="0" applyNumberFormat="0" applyFill="0" applyBorder="0" applyAlignment="0" applyProtection="0"/>
    <xf numFmtId="0" fontId="93" fillId="41" borderId="0" applyNumberFormat="0" applyBorder="0" applyAlignment="0" applyProtection="0">
      <alignment vertical="center"/>
    </xf>
    <xf numFmtId="0" fontId="13" fillId="0" borderId="0">
      <alignment vertical="center"/>
    </xf>
    <xf numFmtId="0" fontId="93" fillId="88" borderId="0" applyNumberFormat="0" applyBorder="0" applyAlignment="0" applyProtection="0">
      <alignment vertical="center"/>
    </xf>
    <xf numFmtId="0" fontId="93" fillId="45" borderId="0" applyNumberFormat="0" applyBorder="0" applyAlignment="0" applyProtection="0">
      <alignment vertical="center"/>
    </xf>
    <xf numFmtId="0" fontId="114" fillId="81" borderId="0" applyNumberFormat="0" applyBorder="0" applyAlignment="0" applyProtection="0"/>
    <xf numFmtId="0" fontId="93" fillId="85" borderId="0" applyNumberFormat="0" applyBorder="0" applyAlignment="0" applyProtection="0">
      <alignment vertical="center"/>
    </xf>
    <xf numFmtId="0" fontId="93" fillId="96" borderId="0" applyNumberFormat="0" applyBorder="0" applyAlignment="0" applyProtection="0">
      <alignment vertical="center"/>
    </xf>
    <xf numFmtId="0" fontId="93" fillId="74" borderId="0" applyNumberFormat="0" applyBorder="0" applyAlignment="0" applyProtection="0">
      <alignment vertical="center"/>
    </xf>
    <xf numFmtId="195" fontId="111" fillId="0" borderId="0" applyFont="0" applyFill="0" applyBorder="0" applyAlignment="0" applyProtection="0"/>
    <xf numFmtId="0" fontId="100" fillId="90" borderId="0" applyNumberFormat="0" applyBorder="0" applyAlignment="0" applyProtection="0"/>
    <xf numFmtId="0" fontId="97" fillId="76" borderId="0" applyNumberFormat="0" applyBorder="0" applyAlignment="0" applyProtection="0"/>
    <xf numFmtId="0" fontId="97" fillId="76" borderId="0" applyNumberFormat="0" applyBorder="0" applyAlignment="0" applyProtection="0">
      <alignment vertical="center"/>
    </xf>
    <xf numFmtId="0" fontId="100" fillId="93" borderId="0" applyNumberFormat="0" applyBorder="0" applyAlignment="0" applyProtection="0"/>
    <xf numFmtId="0" fontId="91" fillId="0" borderId="0"/>
    <xf numFmtId="0" fontId="100" fillId="93" borderId="0" applyNumberFormat="0" applyBorder="0" applyAlignment="0" applyProtection="0">
      <alignment vertical="center"/>
    </xf>
    <xf numFmtId="0" fontId="100" fillId="90" borderId="0" applyNumberFormat="0" applyBorder="0" applyAlignment="0" applyProtection="0">
      <alignment vertical="center"/>
    </xf>
    <xf numFmtId="0" fontId="96" fillId="66" borderId="0" applyNumberFormat="0" applyBorder="0" applyAlignment="0" applyProtection="0">
      <alignment vertical="center"/>
    </xf>
    <xf numFmtId="191" fontId="83" fillId="0" borderId="0">
      <alignment horizontal="justify" vertical="center"/>
    </xf>
    <xf numFmtId="0" fontId="100" fillId="97" borderId="0" applyNumberFormat="0" applyBorder="0" applyAlignment="0" applyProtection="0"/>
    <xf numFmtId="0" fontId="97" fillId="70" borderId="0" applyNumberFormat="0" applyBorder="0" applyAlignment="0" applyProtection="0"/>
    <xf numFmtId="0" fontId="97" fillId="70" borderId="0" applyNumberFormat="0" applyBorder="0" applyAlignment="0" applyProtection="0">
      <alignment vertical="center"/>
    </xf>
    <xf numFmtId="0" fontId="104" fillId="0" borderId="0" applyNumberFormat="0" applyFill="0" applyBorder="0" applyProtection="0">
      <alignment vertical="center"/>
    </xf>
    <xf numFmtId="0" fontId="100" fillId="86" borderId="0" applyNumberFormat="0" applyBorder="0" applyAlignment="0" applyProtection="0">
      <alignment vertical="center"/>
    </xf>
    <xf numFmtId="0" fontId="96" fillId="66" borderId="0" applyNumberFormat="0" applyBorder="0" applyAlignment="0" applyProtection="0">
      <alignment vertical="center"/>
    </xf>
    <xf numFmtId="0" fontId="100" fillId="97" borderId="0" applyNumberFormat="0" applyBorder="0" applyAlignment="0" applyProtection="0">
      <alignment vertical="center"/>
    </xf>
    <xf numFmtId="0" fontId="100" fillId="98" borderId="0" applyNumberFormat="0" applyBorder="0" applyAlignment="0" applyProtection="0"/>
    <xf numFmtId="0" fontId="100" fillId="86" borderId="0" applyNumberFormat="0" applyBorder="0" applyAlignment="0" applyProtection="0"/>
    <xf numFmtId="0" fontId="100" fillId="87" borderId="0" applyNumberFormat="0" applyBorder="0" applyAlignment="0" applyProtection="0">
      <alignment vertical="center"/>
    </xf>
    <xf numFmtId="0" fontId="97" fillId="70" borderId="0" applyNumberFormat="0" applyBorder="0" applyAlignment="0" applyProtection="0"/>
    <xf numFmtId="0" fontId="97" fillId="70" borderId="0" applyNumberFormat="0" applyBorder="0" applyAlignment="0" applyProtection="0">
      <alignment vertical="center"/>
    </xf>
    <xf numFmtId="0" fontId="97" fillId="99" borderId="0" applyNumberFormat="0" applyBorder="0" applyAlignment="0" applyProtection="0"/>
    <xf numFmtId="0" fontId="97" fillId="99" borderId="0" applyNumberFormat="0" applyBorder="0" applyAlignment="0" applyProtection="0">
      <alignment vertical="center"/>
    </xf>
    <xf numFmtId="0" fontId="102" fillId="89" borderId="0" applyNumberFormat="0" applyBorder="0" applyAlignment="0" applyProtection="0">
      <alignment vertical="center"/>
    </xf>
    <xf numFmtId="0" fontId="100" fillId="73" borderId="0" applyNumberFormat="0" applyBorder="0" applyAlignment="0" applyProtection="0"/>
    <xf numFmtId="0" fontId="100" fillId="73" borderId="0" applyNumberFormat="0" applyBorder="0" applyAlignment="0" applyProtection="0">
      <alignment vertical="center"/>
    </xf>
    <xf numFmtId="0" fontId="100" fillId="86" borderId="0" applyNumberFormat="0" applyBorder="0" applyAlignment="0" applyProtection="0">
      <alignment vertical="center"/>
    </xf>
    <xf numFmtId="0" fontId="100" fillId="90" borderId="0" applyNumberFormat="0" applyBorder="0" applyAlignment="0" applyProtection="0"/>
    <xf numFmtId="9" fontId="13" fillId="0" borderId="0" applyFont="0" applyFill="0" applyBorder="0" applyAlignment="0" applyProtection="0">
      <alignment vertical="center"/>
    </xf>
    <xf numFmtId="0" fontId="97" fillId="76" borderId="0" applyNumberFormat="0" applyBorder="0" applyAlignment="0" applyProtection="0"/>
    <xf numFmtId="0" fontId="97" fillId="76" borderId="0" applyNumberFormat="0" applyBorder="0" applyAlignment="0" applyProtection="0">
      <alignment vertical="center"/>
    </xf>
    <xf numFmtId="0" fontId="97" fillId="73" borderId="0" applyNumberFormat="0" applyBorder="0" applyAlignment="0" applyProtection="0"/>
    <xf numFmtId="0" fontId="13" fillId="0" borderId="0">
      <alignment vertical="center"/>
    </xf>
    <xf numFmtId="0" fontId="97" fillId="68" borderId="0" applyNumberFormat="0" applyBorder="0" applyAlignment="0" applyProtection="0"/>
    <xf numFmtId="0" fontId="97" fillId="73" borderId="0" applyNumberFormat="0" applyBorder="0" applyAlignment="0" applyProtection="0">
      <alignment vertical="center"/>
    </xf>
    <xf numFmtId="0" fontId="100" fillId="73" borderId="0" applyNumberFormat="0" applyBorder="0" applyAlignment="0" applyProtection="0"/>
    <xf numFmtId="0" fontId="100" fillId="73" borderId="0" applyNumberFormat="0" applyBorder="0" applyAlignment="0" applyProtection="0">
      <alignment vertical="center"/>
    </xf>
    <xf numFmtId="0" fontId="100" fillId="91" borderId="0" applyNumberFormat="0" applyBorder="0" applyAlignment="0" applyProtection="0"/>
    <xf numFmtId="0" fontId="100" fillId="90" borderId="0" applyNumberFormat="0" applyBorder="0" applyAlignment="0" applyProtection="0">
      <alignment vertical="center"/>
    </xf>
    <xf numFmtId="0" fontId="100" fillId="87" borderId="0" applyNumberFormat="0" applyBorder="0" applyAlignment="0" applyProtection="0"/>
    <xf numFmtId="0" fontId="97" fillId="78" borderId="0" applyNumberFormat="0" applyBorder="0" applyAlignment="0" applyProtection="0"/>
    <xf numFmtId="0" fontId="97" fillId="78" borderId="0" applyNumberFormat="0" applyBorder="0" applyAlignment="0" applyProtection="0">
      <alignment vertical="center"/>
    </xf>
    <xf numFmtId="0" fontId="97" fillId="76" borderId="0" applyNumberFormat="0" applyBorder="0" applyAlignment="0" applyProtection="0"/>
    <xf numFmtId="0" fontId="87" fillId="0" borderId="0" applyNumberFormat="0" applyFill="0" applyBorder="0" applyAlignment="0" applyProtection="0"/>
    <xf numFmtId="0" fontId="97" fillId="76" borderId="0" applyNumberFormat="0" applyBorder="0" applyAlignment="0" applyProtection="0">
      <alignment vertical="center"/>
    </xf>
    <xf numFmtId="0" fontId="86" fillId="0" borderId="0"/>
    <xf numFmtId="0" fontId="100" fillId="93" borderId="0" applyNumberFormat="0" applyBorder="0" applyAlignment="0" applyProtection="0"/>
    <xf numFmtId="0" fontId="86" fillId="0" borderId="0">
      <alignment vertical="center"/>
    </xf>
    <xf numFmtId="0" fontId="100" fillId="93" borderId="0" applyNumberFormat="0" applyBorder="0" applyAlignment="0" applyProtection="0">
      <alignment vertical="center"/>
    </xf>
    <xf numFmtId="0" fontId="97" fillId="70" borderId="0" applyNumberFormat="0" applyBorder="0" applyAlignment="0" applyProtection="0"/>
    <xf numFmtId="0" fontId="97" fillId="70" borderId="0" applyNumberFormat="0" applyBorder="0" applyAlignment="0" applyProtection="0">
      <alignment vertical="center"/>
    </xf>
    <xf numFmtId="0" fontId="97" fillId="68" borderId="0" applyNumberFormat="0" applyBorder="0" applyAlignment="0" applyProtection="0">
      <alignment vertical="center"/>
    </xf>
    <xf numFmtId="0" fontId="100" fillId="68" borderId="0" applyNumberFormat="0" applyBorder="0" applyAlignment="0" applyProtection="0"/>
    <xf numFmtId="0" fontId="120" fillId="92" borderId="0" applyNumberFormat="0" applyBorder="0" applyAlignment="0" applyProtection="0">
      <alignment vertical="center"/>
    </xf>
    <xf numFmtId="179" fontId="101" fillId="0" borderId="0" applyFill="0" applyBorder="0" applyAlignment="0"/>
    <xf numFmtId="179" fontId="101" fillId="0" borderId="0" applyFill="0" applyBorder="0" applyAlignment="0">
      <alignment vertical="center"/>
    </xf>
    <xf numFmtId="0" fontId="91" fillId="0" borderId="0">
      <alignment vertical="center"/>
    </xf>
    <xf numFmtId="0" fontId="139" fillId="86" borderId="318" applyNumberFormat="0" applyAlignment="0" applyProtection="0"/>
    <xf numFmtId="0" fontId="91" fillId="0" borderId="0">
      <alignment vertical="center"/>
    </xf>
    <xf numFmtId="0" fontId="139" fillId="86" borderId="318" applyNumberFormat="0" applyAlignment="0" applyProtection="0">
      <alignment vertical="center"/>
    </xf>
    <xf numFmtId="0" fontId="102" fillId="77" borderId="0" applyNumberFormat="0" applyBorder="0" applyAlignment="0" applyProtection="0"/>
    <xf numFmtId="0" fontId="102" fillId="84" borderId="0" applyNumberFormat="0" applyBorder="0" applyAlignment="0" applyProtection="0"/>
    <xf numFmtId="0" fontId="102" fillId="84" borderId="0" applyNumberFormat="0" applyBorder="0" applyAlignment="0" applyProtection="0">
      <alignment vertical="center"/>
    </xf>
    <xf numFmtId="0" fontId="93" fillId="46" borderId="0" applyNumberFormat="0" applyBorder="0" applyAlignment="0" applyProtection="0">
      <alignment vertical="center"/>
    </xf>
    <xf numFmtId="0" fontId="133" fillId="0" borderId="0" applyNumberFormat="0" applyFill="0" applyBorder="0" applyAlignment="0" applyProtection="0"/>
    <xf numFmtId="0" fontId="13" fillId="0" borderId="0"/>
    <xf numFmtId="0" fontId="133" fillId="0" borderId="0" applyNumberFormat="0" applyFill="0" applyBorder="0" applyAlignment="0" applyProtection="0">
      <alignment vertical="center"/>
    </xf>
    <xf numFmtId="0" fontId="104" fillId="0" borderId="0" applyNumberFormat="0" applyFill="0" applyBorder="0" applyAlignment="0" applyProtection="0">
      <alignment vertical="top"/>
      <protection locked="0"/>
    </xf>
    <xf numFmtId="0" fontId="13" fillId="0" borderId="0">
      <alignment vertical="center"/>
    </xf>
    <xf numFmtId="0" fontId="134" fillId="99" borderId="0" applyNumberFormat="0" applyBorder="0" applyAlignment="0" applyProtection="0"/>
    <xf numFmtId="0" fontId="134" fillId="99" borderId="0" applyNumberFormat="0" applyBorder="0" applyAlignment="0" applyProtection="0">
      <alignment vertical="center"/>
    </xf>
    <xf numFmtId="38" fontId="125" fillId="36" borderId="0" applyNumberFormat="0" applyBorder="0" applyAlignment="0" applyProtection="0">
      <alignment vertical="center"/>
    </xf>
    <xf numFmtId="191" fontId="83" fillId="0" borderId="0">
      <alignment horizontal="justify"/>
    </xf>
    <xf numFmtId="0" fontId="138" fillId="0" borderId="228" applyNumberFormat="0" applyAlignment="0" applyProtection="0">
      <alignment horizontal="left" vertical="center"/>
    </xf>
    <xf numFmtId="0" fontId="138" fillId="0" borderId="7">
      <alignment horizontal="left" vertical="center"/>
    </xf>
    <xf numFmtId="190" fontId="86" fillId="0" borderId="0" applyFont="0" applyFill="0" applyBorder="0" applyAlignment="0" applyProtection="0"/>
    <xf numFmtId="0" fontId="95" fillId="67" borderId="0" applyNumberFormat="0" applyBorder="0" applyAlignment="0" applyProtection="0">
      <alignment vertical="center"/>
    </xf>
    <xf numFmtId="0" fontId="99" fillId="0" borderId="312" applyNumberFormat="0" applyFill="0" applyAlignment="0" applyProtection="0"/>
    <xf numFmtId="0" fontId="13" fillId="0" borderId="0"/>
    <xf numFmtId="0" fontId="95" fillId="67" borderId="0" applyNumberFormat="0" applyBorder="0" applyAlignment="0" applyProtection="0">
      <alignment vertical="center"/>
    </xf>
    <xf numFmtId="0" fontId="99" fillId="0" borderId="312" applyNumberFormat="0" applyFill="0" applyAlignment="0" applyProtection="0">
      <alignment vertical="center"/>
    </xf>
    <xf numFmtId="0" fontId="119" fillId="0" borderId="314" applyNumberFormat="0" applyFill="0" applyAlignment="0" applyProtection="0">
      <alignment vertical="center"/>
    </xf>
    <xf numFmtId="0" fontId="90" fillId="0" borderId="0" applyNumberFormat="0" applyFill="0" applyBorder="0" applyAlignment="0" applyProtection="0">
      <alignment vertical="center"/>
    </xf>
    <xf numFmtId="10" fontId="125" fillId="95" borderId="1" applyNumberFormat="0" applyBorder="0" applyAlignment="0" applyProtection="0"/>
    <xf numFmtId="10" fontId="125" fillId="95" borderId="1" applyNumberFormat="0" applyBorder="0" applyAlignment="0" applyProtection="0">
      <alignment vertical="center"/>
    </xf>
    <xf numFmtId="0" fontId="88" fillId="68" borderId="308" applyNumberFormat="0" applyAlignment="0" applyProtection="0"/>
    <xf numFmtId="0" fontId="142" fillId="44" borderId="318" applyNumberFormat="0" applyAlignment="0" applyProtection="0">
      <alignment vertical="center"/>
    </xf>
    <xf numFmtId="0" fontId="109" fillId="0" borderId="315" applyNumberFormat="0" applyFill="0" applyAlignment="0" applyProtection="0"/>
    <xf numFmtId="0" fontId="109" fillId="0" borderId="315" applyNumberFormat="0" applyFill="0" applyAlignment="0" applyProtection="0">
      <alignment vertical="center"/>
    </xf>
    <xf numFmtId="38" fontId="130" fillId="0" borderId="0" applyFont="0" applyFill="0" applyBorder="0" applyAlignment="0" applyProtection="0"/>
    <xf numFmtId="0" fontId="132" fillId="67" borderId="0" applyNumberFormat="0" applyBorder="0" applyAlignment="0" applyProtection="0">
      <alignment vertical="center"/>
    </xf>
    <xf numFmtId="40" fontId="130" fillId="0" borderId="0" applyFont="0" applyFill="0" applyBorder="0" applyAlignment="0" applyProtection="0"/>
    <xf numFmtId="0" fontId="136" fillId="0" borderId="0" applyFont="0" applyFill="0" applyBorder="0" applyAlignment="0" applyProtection="0"/>
    <xf numFmtId="178" fontId="86" fillId="0" borderId="0" applyFont="0" applyFill="0" applyBorder="0" applyAlignment="0" applyProtection="0"/>
    <xf numFmtId="0" fontId="136" fillId="0" borderId="0" applyFont="0" applyFill="0" applyBorder="0" applyAlignment="0" applyProtection="0"/>
    <xf numFmtId="0" fontId="114" fillId="81" borderId="0" applyNumberFormat="0" applyBorder="0" applyAlignment="0" applyProtection="0">
      <alignment vertical="center"/>
    </xf>
    <xf numFmtId="0" fontId="113" fillId="0" borderId="0" applyNumberFormat="0" applyFill="0" applyBorder="0" applyAlignment="0" applyProtection="0"/>
    <xf numFmtId="0" fontId="141" fillId="0" borderId="0" applyNumberFormat="0" applyFill="0">
      <alignment horizontal="left" vertical="center"/>
    </xf>
    <xf numFmtId="37" fontId="121" fillId="0" borderId="0">
      <alignment vertical="center"/>
    </xf>
    <xf numFmtId="0" fontId="94" fillId="70" borderId="310" applyNumberFormat="0" applyFont="0" applyAlignment="0" applyProtection="0"/>
    <xf numFmtId="0" fontId="129" fillId="0" borderId="0" applyNumberFormat="0" applyFill="0" applyBorder="0" applyAlignment="0" applyProtection="0">
      <alignment vertical="center"/>
    </xf>
    <xf numFmtId="0" fontId="94" fillId="70" borderId="310" applyNumberFormat="0" applyFont="0" applyAlignment="0" applyProtection="0">
      <alignment vertical="center"/>
    </xf>
    <xf numFmtId="0" fontId="89" fillId="69" borderId="309" applyNumberFormat="0" applyAlignment="0" applyProtection="0"/>
    <xf numFmtId="0" fontId="89" fillId="69" borderId="309" applyNumberFormat="0" applyAlignment="0" applyProtection="0">
      <alignment vertical="center"/>
    </xf>
    <xf numFmtId="10" fontId="86" fillId="0" borderId="0" applyFont="0" applyFill="0" applyBorder="0" applyAlignment="0" applyProtection="0"/>
    <xf numFmtId="10" fontId="86" fillId="0" borderId="0" applyFont="0" applyFill="0" applyBorder="0" applyAlignment="0" applyProtection="0">
      <alignment vertical="center"/>
    </xf>
    <xf numFmtId="0" fontId="87" fillId="0" borderId="0" applyNumberFormat="0" applyFill="0" applyBorder="0" applyAlignment="0" applyProtection="0">
      <alignment vertical="center"/>
    </xf>
    <xf numFmtId="0" fontId="106" fillId="0" borderId="1">
      <alignment horizontal="center"/>
    </xf>
    <xf numFmtId="0" fontId="95" fillId="67" borderId="0" applyNumberFormat="0" applyBorder="0" applyAlignment="0" applyProtection="0">
      <alignment vertical="center"/>
    </xf>
    <xf numFmtId="0" fontId="83" fillId="0" borderId="0"/>
    <xf numFmtId="0" fontId="83" fillId="0" borderId="0">
      <alignment vertical="center"/>
    </xf>
    <xf numFmtId="0" fontId="106" fillId="0" borderId="1">
      <alignment horizontal="center" vertical="center"/>
    </xf>
    <xf numFmtId="0" fontId="106" fillId="0" borderId="0">
      <alignment horizontal="center" vertical="center"/>
    </xf>
    <xf numFmtId="0" fontId="13" fillId="0" borderId="0"/>
    <xf numFmtId="0" fontId="128" fillId="0" borderId="0" applyNumberFormat="0" applyFill="0" applyBorder="0" applyAlignment="0" applyProtection="0"/>
    <xf numFmtId="0" fontId="102" fillId="0" borderId="316" applyNumberFormat="0" applyFill="0" applyAlignment="0" applyProtection="0"/>
    <xf numFmtId="0" fontId="102" fillId="0" borderId="316" applyNumberFormat="0" applyFill="0" applyAlignment="0" applyProtection="0">
      <alignment vertical="center"/>
    </xf>
    <xf numFmtId="0" fontId="113" fillId="0" borderId="0" applyNumberFormat="0" applyFill="0" applyBorder="0" applyAlignment="0" applyProtection="0">
      <alignment vertical="center"/>
    </xf>
    <xf numFmtId="0" fontId="85" fillId="66" borderId="0" applyNumberFormat="0" applyBorder="0" applyAlignment="0" applyProtection="0">
      <alignment vertical="center"/>
    </xf>
    <xf numFmtId="9" fontId="91" fillId="0" borderId="0" applyFont="0" applyFill="0" applyBorder="0" applyAlignment="0" applyProtection="0">
      <alignment vertical="center"/>
    </xf>
    <xf numFmtId="9" fontId="13" fillId="0" borderId="0" applyFont="0" applyFill="0" applyBorder="0" applyAlignment="0" applyProtection="0"/>
    <xf numFmtId="9" fontId="91" fillId="0" borderId="0" applyFont="0" applyFill="0" applyBorder="0" applyAlignment="0" applyProtection="0">
      <alignment vertical="center"/>
    </xf>
    <xf numFmtId="9" fontId="13" fillId="0" borderId="0" applyFont="0" applyFill="0" applyBorder="0" applyAlignment="0" applyProtection="0">
      <alignment vertical="center"/>
    </xf>
    <xf numFmtId="177" fontId="117" fillId="0" borderId="1">
      <alignment horizontal="center" vertical="center" wrapText="1"/>
    </xf>
    <xf numFmtId="191" fontId="86" fillId="0" borderId="0" applyFont="0" applyFill="0" applyBorder="0" applyAlignment="0" applyProtection="0"/>
    <xf numFmtId="187" fontId="86" fillId="0" borderId="0" applyFont="0" applyFill="0" applyBorder="0" applyAlignment="0" applyProtection="0"/>
    <xf numFmtId="0" fontId="95" fillId="67" borderId="0" applyNumberFormat="0" applyBorder="0" applyAlignment="0" applyProtection="0">
      <alignment vertical="center"/>
    </xf>
    <xf numFmtId="0" fontId="143" fillId="0" borderId="320" applyNumberFormat="0" applyFill="0" applyProtection="0">
      <alignment vertical="center"/>
    </xf>
    <xf numFmtId="0" fontId="140" fillId="0" borderId="319" applyNumberFormat="0" applyFill="0" applyAlignment="0" applyProtection="0">
      <alignment vertical="center"/>
    </xf>
    <xf numFmtId="0" fontId="85" fillId="66" borderId="0" applyNumberFormat="0" applyBorder="0" applyAlignment="0" applyProtection="0">
      <alignment vertical="center"/>
    </xf>
    <xf numFmtId="0" fontId="108" fillId="0" borderId="314" applyNumberFormat="0" applyFill="0" applyProtection="0">
      <alignment vertical="center"/>
    </xf>
    <xf numFmtId="0" fontId="105" fillId="0" borderId="313" applyNumberFormat="0" applyFill="0" applyAlignment="0" applyProtection="0">
      <alignment vertical="center"/>
    </xf>
    <xf numFmtId="0" fontId="105" fillId="0" borderId="0" applyNumberFormat="0" applyFill="0" applyBorder="0" applyAlignment="0" applyProtection="0">
      <alignment vertical="center"/>
    </xf>
    <xf numFmtId="0" fontId="94" fillId="0" borderId="0"/>
    <xf numFmtId="0" fontId="118" fillId="0" borderId="0" applyNumberFormat="0" applyFill="0" applyBorder="0" applyAlignment="0" applyProtection="0">
      <alignment vertical="top"/>
      <protection locked="0"/>
    </xf>
    <xf numFmtId="0" fontId="112" fillId="67" borderId="0" applyNumberFormat="0" applyBorder="0" applyAlignment="0" applyProtection="0">
      <alignment vertical="center"/>
    </xf>
    <xf numFmtId="0" fontId="13" fillId="0" borderId="0">
      <alignment vertical="center"/>
    </xf>
    <xf numFmtId="0" fontId="95" fillId="67" borderId="0" applyNumberFormat="0" applyBorder="0" applyAlignment="0" applyProtection="0">
      <alignment vertical="center"/>
    </xf>
    <xf numFmtId="0" fontId="95" fillId="67" borderId="0" applyNumberFormat="0" applyBorder="0" applyAlignment="0" applyProtection="0">
      <alignment vertical="center"/>
    </xf>
    <xf numFmtId="0" fontId="95" fillId="67" borderId="0" applyNumberFormat="0" applyBorder="0" applyAlignment="0" applyProtection="0">
      <alignment vertical="center"/>
    </xf>
    <xf numFmtId="0" fontId="95" fillId="67" borderId="0" applyNumberFormat="0" applyBorder="0" applyAlignment="0" applyProtection="0">
      <alignment vertical="center"/>
    </xf>
    <xf numFmtId="0" fontId="84" fillId="67" borderId="0" applyNumberFormat="0" applyBorder="0" applyAlignment="0" applyProtection="0">
      <alignment vertical="center"/>
    </xf>
    <xf numFmtId="0" fontId="84" fillId="67" borderId="0" applyNumberFormat="0" applyBorder="0" applyAlignment="0" applyProtection="0">
      <alignment vertical="center"/>
    </xf>
    <xf numFmtId="0" fontId="132" fillId="67" borderId="0" applyNumberFormat="0" applyBorder="0" applyAlignment="0" applyProtection="0">
      <alignment vertical="center"/>
    </xf>
    <xf numFmtId="0" fontId="84" fillId="67" borderId="0" applyNumberFormat="0" applyBorder="0" applyAlignment="0" applyProtection="0">
      <alignment vertical="center"/>
    </xf>
    <xf numFmtId="0" fontId="84" fillId="67" borderId="0" applyNumberFormat="0" applyBorder="0" applyAlignment="0" applyProtection="0">
      <alignment vertical="center"/>
    </xf>
    <xf numFmtId="0" fontId="104" fillId="0" borderId="0" applyNumberFormat="0" applyFill="0" applyBorder="0" applyAlignment="0" applyProtection="0">
      <alignment vertical="top"/>
      <protection locked="0"/>
    </xf>
    <xf numFmtId="0" fontId="84" fillId="67" borderId="0" applyNumberFormat="0" applyBorder="0" applyAlignment="0" applyProtection="0">
      <alignment vertical="center"/>
    </xf>
    <xf numFmtId="0" fontId="18" fillId="0" borderId="0">
      <alignment vertical="center"/>
    </xf>
    <xf numFmtId="0" fontId="131" fillId="66" borderId="0" applyNumberFormat="0" applyBorder="0" applyAlignment="0" applyProtection="0">
      <alignment vertical="center"/>
    </xf>
    <xf numFmtId="0" fontId="13" fillId="0" borderId="0"/>
    <xf numFmtId="0" fontId="13" fillId="0" borderId="0">
      <alignment vertical="center"/>
    </xf>
    <xf numFmtId="0" fontId="13" fillId="0" borderId="0">
      <alignment vertical="center"/>
    </xf>
    <xf numFmtId="0" fontId="3" fillId="0" borderId="0"/>
    <xf numFmtId="0" fontId="49" fillId="0" borderId="0"/>
    <xf numFmtId="0" fontId="13"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3" fillId="0" borderId="0">
      <alignment vertical="center"/>
    </xf>
    <xf numFmtId="0" fontId="13" fillId="0" borderId="0"/>
    <xf numFmtId="0" fontId="13" fillId="0" borderId="0">
      <alignment vertical="center"/>
    </xf>
    <xf numFmtId="0" fontId="91" fillId="0" borderId="0">
      <alignment vertical="center"/>
    </xf>
    <xf numFmtId="178" fontId="111" fillId="0" borderId="0" applyFont="0" applyFill="0" applyBorder="0" applyAlignment="0" applyProtection="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xf numFmtId="0" fontId="13" fillId="0" borderId="0"/>
    <xf numFmtId="0" fontId="13" fillId="0" borderId="0">
      <alignment vertical="center"/>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10" fillId="66" borderId="0" applyNumberFormat="0" applyBorder="0" applyAlignment="0" applyProtection="0">
      <alignment vertical="center"/>
    </xf>
    <xf numFmtId="0" fontId="96" fillId="66" borderId="0" applyNumberFormat="0" applyBorder="0" applyAlignment="0" applyProtection="0">
      <alignment vertical="center"/>
    </xf>
    <xf numFmtId="0" fontId="96" fillId="66" borderId="0" applyNumberFormat="0" applyBorder="0" applyAlignment="0" applyProtection="0">
      <alignment vertical="center"/>
    </xf>
    <xf numFmtId="0" fontId="96" fillId="66" borderId="0" applyNumberFormat="0" applyBorder="0" applyAlignment="0" applyProtection="0">
      <alignment vertical="center"/>
    </xf>
    <xf numFmtId="0" fontId="96" fillId="66" borderId="0" applyNumberFormat="0" applyBorder="0" applyAlignment="0" applyProtection="0">
      <alignment vertical="center"/>
    </xf>
    <xf numFmtId="0" fontId="85" fillId="66" borderId="0" applyNumberFormat="0" applyBorder="0" applyAlignment="0" applyProtection="0">
      <alignment vertical="center"/>
    </xf>
    <xf numFmtId="0" fontId="96" fillId="66" borderId="0" applyNumberFormat="0" applyBorder="0" applyAlignment="0" applyProtection="0">
      <alignment vertical="center"/>
    </xf>
    <xf numFmtId="0" fontId="131" fillId="66" borderId="0" applyNumberFormat="0" applyBorder="0" applyAlignment="0" applyProtection="0">
      <alignment vertical="center"/>
    </xf>
    <xf numFmtId="0" fontId="85" fillId="66" borderId="0" applyNumberFormat="0" applyBorder="0" applyAlignment="0" applyProtection="0">
      <alignment vertical="center"/>
    </xf>
    <xf numFmtId="0" fontId="85" fillId="66" borderId="0" applyNumberFormat="0" applyBorder="0" applyAlignment="0" applyProtection="0">
      <alignment vertical="center"/>
    </xf>
    <xf numFmtId="0" fontId="123" fillId="0" borderId="317" applyNumberFormat="0" applyFill="0" applyAlignment="0" applyProtection="0">
      <alignment vertical="center"/>
    </xf>
    <xf numFmtId="0" fontId="127" fillId="0" borderId="0" applyNumberFormat="0" applyFill="0" applyBorder="0" applyAlignment="0" applyProtection="0">
      <alignment vertical="center"/>
    </xf>
    <xf numFmtId="0" fontId="117" fillId="101" borderId="1">
      <alignment horizontal="center" vertical="center"/>
    </xf>
    <xf numFmtId="0" fontId="116" fillId="0" borderId="315" applyNumberFormat="0" applyFill="0" applyAlignment="0" applyProtection="0">
      <alignment vertical="center"/>
    </xf>
    <xf numFmtId="0" fontId="93" fillId="94" borderId="0" applyNumberFormat="0" applyBorder="0" applyAlignment="0" applyProtection="0">
      <alignment vertical="center"/>
    </xf>
    <xf numFmtId="0" fontId="93" fillId="100" borderId="0" applyNumberFormat="0" applyBorder="0" applyAlignment="0" applyProtection="0">
      <alignment vertical="center"/>
    </xf>
    <xf numFmtId="0" fontId="93" fillId="96" borderId="0" applyNumberFormat="0" applyBorder="0" applyAlignment="0" applyProtection="0">
      <alignment vertical="center"/>
    </xf>
    <xf numFmtId="0" fontId="93" fillId="53" borderId="0" applyNumberFormat="0" applyBorder="0" applyAlignment="0" applyProtection="0">
      <alignment vertical="center"/>
    </xf>
    <xf numFmtId="0" fontId="117" fillId="0" borderId="1">
      <alignment vertical="center" wrapText="1"/>
      <protection locked="0"/>
    </xf>
    <xf numFmtId="0" fontId="103" fillId="79" borderId="308" applyNumberFormat="0" applyAlignment="0" applyProtection="0">
      <alignment vertical="center"/>
    </xf>
    <xf numFmtId="0" fontId="117" fillId="95" borderId="1">
      <alignment horizontal="center" vertical="center" wrapText="1"/>
    </xf>
    <xf numFmtId="0" fontId="83" fillId="0" borderId="0"/>
    <xf numFmtId="0" fontId="83" fillId="0" borderId="0">
      <alignment vertical="center"/>
    </xf>
    <xf numFmtId="0" fontId="111" fillId="0" borderId="0"/>
    <xf numFmtId="0" fontId="86" fillId="0" borderId="0"/>
    <xf numFmtId="0" fontId="13" fillId="95" borderId="310" applyNumberFormat="0" applyFont="0" applyAlignment="0" applyProtection="0">
      <alignment vertical="center"/>
    </xf>
    <xf numFmtId="0" fontId="13" fillId="95" borderId="310" applyNumberFormat="0" applyFont="0" applyAlignment="0" applyProtection="0">
      <alignment vertical="center"/>
    </xf>
    <xf numFmtId="0" fontId="3" fillId="95" borderId="310" applyNumberFormat="0" applyFont="0" applyAlignment="0" applyProtection="0">
      <alignment vertical="center"/>
    </xf>
    <xf numFmtId="196" fontId="111" fillId="0" borderId="0" applyFont="0" applyFill="0" applyBorder="0" applyAlignment="0" applyProtection="0"/>
    <xf numFmtId="0" fontId="111" fillId="0" borderId="0"/>
  </cellStyleXfs>
  <cellXfs count="1113">
    <xf numFmtId="0" fontId="0" fillId="0" borderId="0" xfId="0"/>
    <xf numFmtId="31" fontId="1" fillId="0" borderId="1" xfId="0" applyNumberFormat="1" applyFont="1" applyFill="1" applyBorder="1" applyAlignment="1">
      <alignment horizontal="left" vertical="center"/>
    </xf>
    <xf numFmtId="0" fontId="1" fillId="0" borderId="1" xfId="0" applyFont="1" applyFill="1" applyBorder="1" applyAlignment="1">
      <alignment vertical="center"/>
    </xf>
    <xf numFmtId="0" fontId="2" fillId="2" borderId="1" xfId="277" applyFont="1" applyFill="1" applyBorder="1" applyAlignment="1">
      <alignment horizontal="center" vertical="center"/>
    </xf>
    <xf numFmtId="0" fontId="3" fillId="3" borderId="1" xfId="277" applyNumberFormat="1" applyFont="1" applyFill="1" applyBorder="1" applyAlignment="1">
      <alignment horizontal="center" vertical="center"/>
    </xf>
    <xf numFmtId="0" fontId="4" fillId="0" borderId="2" xfId="0" applyFont="1" applyBorder="1" applyAlignment="1">
      <alignment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4" fillId="0" borderId="3" xfId="0" applyFont="1" applyBorder="1" applyAlignment="1">
      <alignment vertical="center"/>
    </xf>
    <xf numFmtId="0" fontId="5" fillId="0" borderId="4" xfId="0" applyFont="1" applyBorder="1" applyAlignment="1">
      <alignment vertical="center"/>
    </xf>
    <xf numFmtId="0" fontId="6" fillId="4" borderId="1" xfId="0" applyFont="1" applyFill="1" applyBorder="1"/>
    <xf numFmtId="0" fontId="4" fillId="5" borderId="1" xfId="0" applyFont="1" applyFill="1" applyBorder="1" applyAlignment="1">
      <alignment horizontal="center"/>
    </xf>
    <xf numFmtId="0" fontId="6" fillId="4" borderId="1" xfId="0" applyFont="1" applyFill="1" applyBorder="1" applyAlignment="1">
      <alignment vertical="center"/>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left" vertical="center"/>
    </xf>
    <xf numFmtId="197" fontId="4" fillId="0" borderId="1" xfId="202" applyNumberFormat="1" applyFont="1" applyFill="1" applyBorder="1" applyAlignment="1">
      <alignment horizontal="center" vertical="center"/>
    </xf>
    <xf numFmtId="197" fontId="4" fillId="0" borderId="1" xfId="202" applyNumberFormat="1" applyFont="1" applyFill="1" applyBorder="1" applyAlignment="1">
      <alignment vertical="center"/>
    </xf>
    <xf numFmtId="197" fontId="4" fillId="0" borderId="8" xfId="202" applyNumberFormat="1" applyFont="1" applyFill="1" applyBorder="1" applyAlignment="1">
      <alignment horizontal="center" vertical="center"/>
    </xf>
    <xf numFmtId="0" fontId="5" fillId="0" borderId="9" xfId="0" applyFont="1" applyBorder="1" applyAlignment="1">
      <alignment vertical="center"/>
    </xf>
    <xf numFmtId="0" fontId="5" fillId="0" borderId="9" xfId="0" applyFont="1" applyBorder="1" applyAlignment="1">
      <alignment horizontal="center" vertical="center"/>
    </xf>
    <xf numFmtId="0" fontId="5" fillId="0" borderId="10" xfId="0" applyFont="1" applyBorder="1" applyAlignment="1">
      <alignment vertical="center"/>
    </xf>
    <xf numFmtId="0" fontId="4" fillId="0" borderId="1" xfId="202" applyFont="1" applyFill="1" applyBorder="1" applyAlignment="1">
      <alignment horizontal="center" vertical="center"/>
    </xf>
    <xf numFmtId="0" fontId="5" fillId="0" borderId="10" xfId="0" applyFont="1" applyFill="1" applyBorder="1" applyAlignment="1">
      <alignment vertical="center"/>
    </xf>
    <xf numFmtId="0" fontId="4" fillId="6" borderId="0" xfId="285" applyFont="1" applyFill="1" applyAlignment="1">
      <alignment vertical="center"/>
    </xf>
    <xf numFmtId="0" fontId="5" fillId="0" borderId="0" xfId="285" applyFont="1" applyAlignment="1">
      <alignment vertical="center"/>
    </xf>
    <xf numFmtId="0" fontId="4" fillId="0" borderId="0" xfId="285" applyFont="1" applyAlignment="1">
      <alignment vertical="center"/>
    </xf>
    <xf numFmtId="0" fontId="6" fillId="0" borderId="0" xfId="285" applyFont="1" applyAlignment="1">
      <alignment vertical="center"/>
    </xf>
    <xf numFmtId="0" fontId="7" fillId="7" borderId="2" xfId="285" applyFont="1" applyFill="1" applyBorder="1" applyAlignment="1">
      <alignment vertical="center"/>
    </xf>
    <xf numFmtId="0" fontId="7" fillId="7" borderId="2" xfId="285" applyFont="1" applyFill="1" applyBorder="1" applyAlignment="1">
      <alignment horizontal="center" vertical="center" wrapText="1"/>
    </xf>
    <xf numFmtId="0" fontId="7" fillId="7" borderId="2" xfId="285" applyFont="1" applyFill="1" applyBorder="1" applyAlignment="1">
      <alignment horizontal="center" vertical="center"/>
    </xf>
    <xf numFmtId="0" fontId="8" fillId="8" borderId="2" xfId="285" applyFont="1" applyFill="1" applyBorder="1" applyAlignment="1">
      <alignment vertical="center"/>
    </xf>
    <xf numFmtId="176" fontId="8" fillId="9" borderId="2" xfId="285" applyNumberFormat="1" applyFont="1" applyFill="1" applyBorder="1" applyAlignment="1">
      <alignment horizontal="center" vertical="center"/>
    </xf>
    <xf numFmtId="0" fontId="8" fillId="9" borderId="2" xfId="285" applyFont="1" applyFill="1" applyBorder="1" applyAlignment="1">
      <alignment horizontal="center" vertical="center"/>
    </xf>
    <xf numFmtId="0" fontId="9" fillId="9" borderId="2" xfId="285" applyFont="1" applyFill="1" applyBorder="1" applyAlignment="1">
      <alignment horizontal="center" vertical="center"/>
    </xf>
    <xf numFmtId="185" fontId="4" fillId="0" borderId="0" xfId="285" applyNumberFormat="1" applyFont="1" applyAlignment="1">
      <alignment vertical="center"/>
    </xf>
    <xf numFmtId="0" fontId="4" fillId="10" borderId="8" xfId="285" applyFont="1" applyFill="1" applyBorder="1" applyAlignment="1">
      <alignment horizontal="center" vertical="center"/>
    </xf>
    <xf numFmtId="0" fontId="4" fillId="11" borderId="8" xfId="285" applyFont="1" applyFill="1" applyBorder="1" applyAlignment="1">
      <alignment horizontal="center" vertical="center"/>
    </xf>
    <xf numFmtId="0" fontId="4" fillId="0" borderId="11" xfId="285" applyFont="1" applyBorder="1" applyAlignment="1">
      <alignment vertical="center" wrapText="1"/>
    </xf>
    <xf numFmtId="0" fontId="4" fillId="0" borderId="12" xfId="285" applyFont="1" applyBorder="1" applyAlignment="1">
      <alignment horizontal="center" vertical="center"/>
    </xf>
    <xf numFmtId="0" fontId="4" fillId="0" borderId="13" xfId="285" applyFont="1" applyBorder="1" applyAlignment="1">
      <alignment horizontal="center" vertical="center"/>
    </xf>
    <xf numFmtId="0" fontId="4" fillId="0" borderId="14" xfId="285" applyFont="1" applyBorder="1" applyAlignment="1">
      <alignment vertical="center" wrapText="1"/>
    </xf>
    <xf numFmtId="176" fontId="4" fillId="0" borderId="15" xfId="285" applyNumberFormat="1" applyFont="1" applyBorder="1" applyAlignment="1">
      <alignment horizontal="center" vertical="center"/>
    </xf>
    <xf numFmtId="197" fontId="4" fillId="12" borderId="15" xfId="279" applyNumberFormat="1" applyFont="1" applyFill="1" applyBorder="1" applyAlignment="1">
      <alignment horizontal="center" vertical="center" wrapText="1"/>
    </xf>
    <xf numFmtId="197" fontId="4" fillId="12" borderId="15" xfId="128" applyNumberFormat="1" applyFont="1" applyFill="1" applyBorder="1" applyAlignment="1">
      <alignment horizontal="center" vertical="top"/>
    </xf>
    <xf numFmtId="197" fontId="4" fillId="12" borderId="16" xfId="279" applyNumberFormat="1" applyFont="1" applyFill="1" applyBorder="1" applyAlignment="1">
      <alignment horizontal="center" vertical="center" wrapText="1"/>
    </xf>
    <xf numFmtId="0" fontId="4" fillId="0" borderId="1" xfId="285" applyFont="1" applyBorder="1" applyAlignment="1">
      <alignment vertical="center"/>
    </xf>
    <xf numFmtId="0" fontId="4" fillId="10" borderId="1" xfId="285" applyFont="1" applyFill="1" applyBorder="1" applyAlignment="1">
      <alignment horizontal="center" vertical="center"/>
    </xf>
    <xf numFmtId="0" fontId="4" fillId="11" borderId="1" xfId="285" applyFont="1" applyFill="1" applyBorder="1" applyAlignment="1">
      <alignment horizontal="center" vertical="center"/>
    </xf>
    <xf numFmtId="0" fontId="4" fillId="0" borderId="1" xfId="285" applyFont="1" applyBorder="1" applyAlignment="1">
      <alignment horizontal="center" vertical="center"/>
    </xf>
    <xf numFmtId="10" fontId="4" fillId="0" borderId="1" xfId="285" applyNumberFormat="1" applyFont="1" applyBorder="1" applyAlignment="1">
      <alignment vertical="center"/>
    </xf>
    <xf numFmtId="182" fontId="4" fillId="0" borderId="1" xfId="285" applyNumberFormat="1" applyFont="1" applyBorder="1" applyAlignment="1">
      <alignment horizontal="center" vertical="center"/>
    </xf>
    <xf numFmtId="0" fontId="4" fillId="0" borderId="0" xfId="285" applyFont="1" applyAlignment="1">
      <alignment horizontal="left" vertical="center" indent="1"/>
    </xf>
    <xf numFmtId="0" fontId="10" fillId="0" borderId="0" xfId="285" applyFont="1" applyAlignment="1">
      <alignment vertical="center"/>
    </xf>
    <xf numFmtId="0" fontId="11" fillId="13" borderId="17" xfId="285" applyFont="1" applyFill="1" applyBorder="1" applyAlignment="1">
      <alignment horizontal="center" vertical="center" wrapText="1" readingOrder="1"/>
    </xf>
    <xf numFmtId="0" fontId="11" fillId="13" borderId="20" xfId="285" applyFont="1" applyFill="1" applyBorder="1" applyAlignment="1">
      <alignment horizontal="center" vertical="center" wrapText="1" readingOrder="1"/>
    </xf>
    <xf numFmtId="0" fontId="12" fillId="14" borderId="21" xfId="285" applyFont="1" applyFill="1" applyBorder="1" applyAlignment="1">
      <alignment horizontal="center" vertical="center" wrapText="1" readingOrder="1"/>
    </xf>
    <xf numFmtId="9" fontId="12" fillId="14" borderId="24" xfId="285" applyNumberFormat="1" applyFont="1" applyFill="1" applyBorder="1" applyAlignment="1">
      <alignment horizontal="center" vertical="center" wrapText="1" readingOrder="1"/>
    </xf>
    <xf numFmtId="0" fontId="0" fillId="0" borderId="0" xfId="285" applyFont="1"/>
    <xf numFmtId="0" fontId="12" fillId="15" borderId="25" xfId="285" applyFont="1" applyFill="1" applyBorder="1" applyAlignment="1">
      <alignment horizontal="center" vertical="center" wrapText="1" readingOrder="1"/>
    </xf>
    <xf numFmtId="0" fontId="12" fillId="15" borderId="28" xfId="285" applyFont="1" applyFill="1" applyBorder="1" applyAlignment="1">
      <alignment horizontal="center" vertical="center" wrapText="1" readingOrder="1"/>
    </xf>
    <xf numFmtId="0" fontId="15" fillId="18" borderId="1" xfId="237" applyFont="1" applyFill="1" applyBorder="1" applyAlignment="1">
      <alignment horizontal="center" vertical="center" wrapText="1"/>
    </xf>
    <xf numFmtId="0" fontId="16" fillId="12" borderId="1" xfId="237" applyFont="1" applyFill="1" applyBorder="1" applyAlignment="1">
      <alignment horizontal="center" vertical="center" wrapText="1"/>
    </xf>
    <xf numFmtId="0" fontId="15" fillId="12" borderId="1" xfId="237" applyFont="1" applyFill="1" applyBorder="1" applyAlignment="1">
      <alignment horizontal="center" vertical="center" wrapText="1"/>
    </xf>
    <xf numFmtId="0" fontId="1" fillId="12" borderId="1" xfId="237" applyFont="1" applyFill="1" applyBorder="1" applyAlignment="1">
      <alignment horizontal="center" vertical="center" wrapText="1"/>
    </xf>
    <xf numFmtId="0" fontId="1" fillId="19" borderId="1" xfId="237" applyNumberFormat="1" applyFont="1" applyFill="1" applyBorder="1" applyAlignment="1">
      <alignment horizontal="center" vertical="center" wrapText="1"/>
    </xf>
    <xf numFmtId="0" fontId="3" fillId="3" borderId="0" xfId="277" applyFont="1" applyFill="1"/>
    <xf numFmtId="0" fontId="3" fillId="3" borderId="0" xfId="277" applyFont="1" applyFill="1" applyAlignment="1">
      <alignment horizontal="left"/>
    </xf>
    <xf numFmtId="0" fontId="3" fillId="3" borderId="0" xfId="277" applyFont="1" applyFill="1" applyBorder="1"/>
    <xf numFmtId="0" fontId="3" fillId="0" borderId="0" xfId="277" applyFill="1"/>
    <xf numFmtId="0" fontId="3" fillId="0" borderId="0" xfId="277"/>
    <xf numFmtId="0" fontId="3" fillId="0" borderId="0" xfId="277" applyAlignment="1">
      <alignment horizontal="center"/>
    </xf>
    <xf numFmtId="0" fontId="17" fillId="3" borderId="0" xfId="277" applyFont="1" applyFill="1" applyAlignment="1">
      <alignment horizontal="center"/>
    </xf>
    <xf numFmtId="0" fontId="3" fillId="20" borderId="5" xfId="277" applyFill="1" applyBorder="1" applyAlignment="1">
      <alignment horizontal="left"/>
    </xf>
    <xf numFmtId="0" fontId="3" fillId="20" borderId="7" xfId="277" applyFill="1" applyBorder="1" applyAlignment="1">
      <alignment horizontal="left"/>
    </xf>
    <xf numFmtId="0" fontId="18" fillId="20" borderId="6" xfId="277" applyFont="1" applyFill="1" applyBorder="1" applyAlignment="1">
      <alignment horizontal="center"/>
    </xf>
    <xf numFmtId="0" fontId="18" fillId="3" borderId="0" xfId="277" applyFont="1" applyFill="1" applyAlignment="1">
      <alignment horizontal="center"/>
    </xf>
    <xf numFmtId="0" fontId="18" fillId="3" borderId="0" xfId="277" applyFont="1" applyFill="1" applyAlignment="1">
      <alignment horizontal="left"/>
    </xf>
    <xf numFmtId="0" fontId="3" fillId="3" borderId="0" xfId="277" applyFill="1" applyAlignment="1">
      <alignment horizontal="left"/>
    </xf>
    <xf numFmtId="0" fontId="2" fillId="4" borderId="39" xfId="277" applyFont="1" applyFill="1" applyBorder="1" applyAlignment="1">
      <alignment horizontal="center" vertical="center"/>
    </xf>
    <xf numFmtId="0" fontId="2" fillId="4" borderId="41" xfId="277" applyFont="1" applyFill="1" applyBorder="1" applyAlignment="1">
      <alignment horizontal="center" vertical="center"/>
    </xf>
    <xf numFmtId="176" fontId="3" fillId="21" borderId="40" xfId="277" applyNumberFormat="1" applyFont="1" applyFill="1" applyBorder="1" applyAlignment="1">
      <alignment horizontal="center" vertical="center"/>
    </xf>
    <xf numFmtId="189" fontId="2" fillId="2" borderId="1" xfId="293" applyNumberFormat="1" applyFont="1" applyFill="1" applyBorder="1" applyAlignment="1">
      <alignment horizontal="center" vertical="center" wrapText="1"/>
    </xf>
    <xf numFmtId="0" fontId="3" fillId="3" borderId="1" xfId="277" applyFont="1" applyFill="1" applyBorder="1" applyAlignment="1">
      <alignment horizontal="center"/>
    </xf>
    <xf numFmtId="177" fontId="1" fillId="21" borderId="1" xfId="111" applyNumberFormat="1" applyFont="1" applyFill="1" applyBorder="1" applyAlignment="1">
      <alignment horizontal="center" vertical="center" wrapText="1"/>
    </xf>
    <xf numFmtId="177" fontId="3" fillId="3" borderId="1" xfId="277" applyNumberFormat="1" applyFont="1" applyFill="1" applyBorder="1" applyAlignment="1">
      <alignment horizontal="center" vertical="top"/>
    </xf>
    <xf numFmtId="0" fontId="3" fillId="20" borderId="5" xfId="277" applyFont="1" applyFill="1" applyBorder="1" applyAlignment="1">
      <alignment horizontal="left"/>
    </xf>
    <xf numFmtId="0" fontId="3" fillId="20" borderId="6" xfId="277" applyFill="1" applyBorder="1"/>
    <xf numFmtId="189" fontId="2" fillId="22" borderId="42" xfId="293" applyNumberFormat="1" applyFont="1" applyFill="1" applyBorder="1" applyAlignment="1">
      <alignment horizontal="center" vertical="center"/>
    </xf>
    <xf numFmtId="0" fontId="2" fillId="2" borderId="43" xfId="277" applyFont="1" applyFill="1" applyBorder="1" applyAlignment="1">
      <alignment horizontal="center" vertical="center"/>
    </xf>
    <xf numFmtId="0" fontId="2" fillId="2" borderId="43" xfId="277" applyFont="1" applyFill="1" applyBorder="1" applyAlignment="1">
      <alignment horizontal="center"/>
    </xf>
    <xf numFmtId="184" fontId="3" fillId="0" borderId="44" xfId="277" applyNumberFormat="1" applyBorder="1" applyAlignment="1">
      <alignment horizontal="center" vertical="center"/>
    </xf>
    <xf numFmtId="184" fontId="3" fillId="21" borderId="45" xfId="277" applyNumberFormat="1" applyFill="1" applyBorder="1" applyAlignment="1">
      <alignment horizontal="center" vertical="center"/>
    </xf>
    <xf numFmtId="177" fontId="3" fillId="0" borderId="0" xfId="277" applyNumberFormat="1" applyFill="1" applyBorder="1" applyAlignment="1">
      <alignment horizontal="center" vertical="center"/>
    </xf>
    <xf numFmtId="0" fontId="3" fillId="0" borderId="0" xfId="277" applyFill="1" applyBorder="1" applyAlignment="1">
      <alignment horizontal="center" vertical="center"/>
    </xf>
    <xf numFmtId="0" fontId="3" fillId="20" borderId="5" xfId="277" applyFont="1" applyFill="1" applyBorder="1"/>
    <xf numFmtId="0" fontId="3" fillId="0" borderId="0" xfId="277" applyFont="1"/>
    <xf numFmtId="189" fontId="2" fillId="2" borderId="46" xfId="293" applyNumberFormat="1" applyFont="1" applyFill="1" applyBorder="1" applyAlignment="1">
      <alignment horizontal="center" vertical="center"/>
    </xf>
    <xf numFmtId="0" fontId="2" fillId="2" borderId="47" xfId="277" applyFont="1" applyFill="1" applyBorder="1" applyAlignment="1">
      <alignment horizontal="center" vertical="center"/>
    </xf>
    <xf numFmtId="0" fontId="2" fillId="2" borderId="50" xfId="277" applyFont="1" applyFill="1" applyBorder="1" applyAlignment="1">
      <alignment horizontal="left" vertical="center"/>
    </xf>
    <xf numFmtId="0" fontId="3" fillId="3" borderId="51" xfId="277" applyFont="1" applyFill="1" applyBorder="1" applyAlignment="1">
      <alignment horizontal="center"/>
    </xf>
    <xf numFmtId="0" fontId="2" fillId="2" borderId="50" xfId="277" applyFont="1" applyFill="1" applyBorder="1" applyAlignment="1">
      <alignment horizontal="left" vertical="center" indent="2"/>
    </xf>
    <xf numFmtId="0" fontId="2" fillId="2" borderId="57" xfId="277" applyFont="1" applyFill="1" applyBorder="1" applyAlignment="1">
      <alignment horizontal="left" vertical="center"/>
    </xf>
    <xf numFmtId="0" fontId="3" fillId="3" borderId="58" xfId="277" applyFont="1" applyFill="1" applyBorder="1" applyAlignment="1">
      <alignment horizontal="center"/>
    </xf>
    <xf numFmtId="0" fontId="3" fillId="20" borderId="7" xfId="277" applyFill="1" applyBorder="1"/>
    <xf numFmtId="0" fontId="3" fillId="20" borderId="6" xfId="277" applyFill="1" applyBorder="1" applyAlignment="1">
      <alignment horizontal="center"/>
    </xf>
    <xf numFmtId="189" fontId="2" fillId="2" borderId="59" xfId="293" applyNumberFormat="1" applyFont="1" applyFill="1" applyBorder="1" applyAlignment="1">
      <alignment horizontal="center" vertical="center"/>
    </xf>
    <xf numFmtId="0" fontId="2" fillId="2" borderId="60" xfId="277" applyFont="1" applyFill="1" applyBorder="1" applyAlignment="1">
      <alignment horizontal="center" vertical="center"/>
    </xf>
    <xf numFmtId="0" fontId="2" fillId="2" borderId="61" xfId="277" applyFont="1" applyFill="1" applyBorder="1" applyAlignment="1">
      <alignment horizontal="center" vertical="center"/>
    </xf>
    <xf numFmtId="0" fontId="2" fillId="2" borderId="62" xfId="277" applyFont="1" applyFill="1" applyBorder="1" applyAlignment="1">
      <alignment horizontal="center" vertical="center"/>
    </xf>
    <xf numFmtId="0" fontId="2" fillId="2" borderId="63" xfId="277" applyFont="1" applyFill="1" applyBorder="1" applyAlignment="1">
      <alignment horizontal="center" vertical="center"/>
    </xf>
    <xf numFmtId="0" fontId="2" fillId="22" borderId="64" xfId="277" applyFont="1" applyFill="1" applyBorder="1" applyAlignment="1">
      <alignment horizontal="center" vertical="center"/>
    </xf>
    <xf numFmtId="0" fontId="2" fillId="2" borderId="65" xfId="277" applyFont="1" applyFill="1" applyBorder="1" applyAlignment="1">
      <alignment horizontal="left" vertical="center"/>
    </xf>
    <xf numFmtId="0" fontId="3" fillId="3" borderId="66" xfId="277" applyFont="1" applyFill="1" applyBorder="1" applyAlignment="1">
      <alignment horizontal="center"/>
    </xf>
    <xf numFmtId="0" fontId="3" fillId="3" borderId="67" xfId="277" applyFont="1" applyFill="1" applyBorder="1" applyAlignment="1">
      <alignment horizontal="center"/>
    </xf>
    <xf numFmtId="0" fontId="3" fillId="21" borderId="66" xfId="277" applyFont="1" applyFill="1" applyBorder="1" applyAlignment="1">
      <alignment horizontal="center"/>
    </xf>
    <xf numFmtId="10" fontId="3" fillId="21" borderId="68" xfId="277" applyNumberFormat="1" applyFill="1" applyBorder="1" applyAlignment="1">
      <alignment horizontal="center"/>
    </xf>
    <xf numFmtId="0" fontId="2" fillId="2" borderId="5" xfId="277" applyFont="1" applyFill="1" applyBorder="1" applyAlignment="1">
      <alignment vertical="center"/>
    </xf>
    <xf numFmtId="0" fontId="2" fillId="2" borderId="7" xfId="277" applyFont="1" applyFill="1" applyBorder="1" applyAlignment="1">
      <alignment vertical="center"/>
    </xf>
    <xf numFmtId="0" fontId="2" fillId="2" borderId="6" xfId="277" applyFont="1" applyFill="1" applyBorder="1" applyAlignment="1">
      <alignment vertical="center"/>
    </xf>
    <xf numFmtId="0" fontId="2" fillId="2" borderId="69" xfId="277" applyFont="1" applyFill="1" applyBorder="1" applyAlignment="1">
      <alignment horizontal="left" vertical="center" indent="2"/>
    </xf>
    <xf numFmtId="0" fontId="3" fillId="3" borderId="70" xfId="277" applyFont="1" applyFill="1" applyBorder="1" applyAlignment="1">
      <alignment horizontal="center"/>
    </xf>
    <xf numFmtId="0" fontId="3" fillId="3" borderId="71" xfId="277" applyFont="1" applyFill="1" applyBorder="1" applyAlignment="1">
      <alignment horizontal="center"/>
    </xf>
    <xf numFmtId="0" fontId="3" fillId="21" borderId="71" xfId="277" applyFont="1" applyFill="1" applyBorder="1" applyAlignment="1">
      <alignment horizontal="center"/>
    </xf>
    <xf numFmtId="10" fontId="3" fillId="21" borderId="72" xfId="277" applyNumberFormat="1" applyFill="1" applyBorder="1" applyAlignment="1">
      <alignment horizontal="center"/>
    </xf>
    <xf numFmtId="0" fontId="3" fillId="3" borderId="73" xfId="277" applyFont="1" applyFill="1" applyBorder="1" applyAlignment="1">
      <alignment horizontal="center"/>
    </xf>
    <xf numFmtId="0" fontId="3" fillId="3" borderId="74" xfId="277" applyFont="1" applyFill="1" applyBorder="1" applyAlignment="1">
      <alignment horizontal="center"/>
    </xf>
    <xf numFmtId="0" fontId="3" fillId="21" borderId="75" xfId="277" applyFont="1" applyFill="1" applyBorder="1" applyAlignment="1">
      <alignment horizontal="center"/>
    </xf>
    <xf numFmtId="189" fontId="2" fillId="2" borderId="76" xfId="293" applyNumberFormat="1" applyFont="1" applyFill="1" applyBorder="1" applyAlignment="1">
      <alignment horizontal="center" vertical="center" wrapText="1"/>
    </xf>
    <xf numFmtId="189" fontId="2" fillId="2" borderId="77" xfId="293" applyNumberFormat="1" applyFont="1" applyFill="1" applyBorder="1" applyAlignment="1">
      <alignment horizontal="center" vertical="center" wrapText="1"/>
    </xf>
    <xf numFmtId="189" fontId="2" fillId="2" borderId="78" xfId="293" applyNumberFormat="1" applyFont="1" applyFill="1" applyBorder="1" applyAlignment="1">
      <alignment horizontal="center" vertical="center" wrapText="1"/>
    </xf>
    <xf numFmtId="0" fontId="2" fillId="0" borderId="79" xfId="277" applyFont="1" applyFill="1" applyBorder="1" applyAlignment="1">
      <alignment horizontal="center" vertical="center" wrapText="1"/>
    </xf>
    <xf numFmtId="184" fontId="3" fillId="0" borderId="1" xfId="277" applyNumberFormat="1" applyFont="1" applyFill="1" applyBorder="1" applyAlignment="1">
      <alignment horizontal="center" vertical="center" wrapText="1"/>
    </xf>
    <xf numFmtId="0" fontId="1" fillId="0" borderId="1" xfId="111" applyFont="1" applyFill="1" applyBorder="1" applyAlignment="1">
      <alignment horizontal="center" vertical="center" wrapText="1"/>
    </xf>
    <xf numFmtId="0" fontId="3" fillId="0" borderId="1" xfId="277" applyFont="1" applyFill="1" applyBorder="1" applyAlignment="1">
      <alignment horizontal="center" vertical="center" wrapText="1"/>
    </xf>
    <xf numFmtId="0" fontId="2" fillId="0" borderId="80" xfId="277" applyFont="1" applyFill="1" applyBorder="1" applyAlignment="1">
      <alignment horizontal="center" vertical="center" wrapText="1"/>
    </xf>
    <xf numFmtId="181" fontId="1" fillId="21" borderId="81" xfId="111" applyNumberFormat="1" applyFont="1" applyFill="1" applyBorder="1" applyAlignment="1">
      <alignment horizontal="center" vertical="center" wrapText="1"/>
    </xf>
    <xf numFmtId="0" fontId="2" fillId="2" borderId="82" xfId="277" applyFont="1" applyFill="1" applyBorder="1" applyAlignment="1">
      <alignment horizontal="center" vertical="center"/>
    </xf>
    <xf numFmtId="184" fontId="3" fillId="21" borderId="83" xfId="277" applyNumberFormat="1" applyFont="1" applyFill="1" applyBorder="1" applyAlignment="1">
      <alignment horizontal="center" vertical="center"/>
    </xf>
    <xf numFmtId="0" fontId="3" fillId="0" borderId="0" xfId="277" applyFont="1" applyFill="1" applyBorder="1" applyAlignment="1">
      <alignment horizontal="center" vertical="center"/>
    </xf>
    <xf numFmtId="177" fontId="3" fillId="0" borderId="0" xfId="277" applyNumberFormat="1"/>
    <xf numFmtId="0" fontId="1" fillId="0" borderId="8" xfId="111" applyFont="1" applyFill="1" applyBorder="1" applyAlignment="1">
      <alignment horizontal="center" vertical="center" wrapText="1"/>
    </xf>
    <xf numFmtId="189" fontId="2" fillId="2" borderId="84" xfId="293" applyNumberFormat="1" applyFont="1" applyFill="1" applyBorder="1" applyAlignment="1">
      <alignment horizontal="center" vertical="center"/>
    </xf>
    <xf numFmtId="0" fontId="3" fillId="21" borderId="85" xfId="277" applyFill="1" applyBorder="1" applyAlignment="1">
      <alignment horizontal="center"/>
    </xf>
    <xf numFmtId="193" fontId="3" fillId="21" borderId="86" xfId="293" applyNumberFormat="1" applyFont="1" applyFill="1" applyBorder="1" applyAlignment="1">
      <alignment horizontal="center" vertical="center"/>
    </xf>
    <xf numFmtId="10" fontId="3" fillId="21" borderId="87" xfId="277" applyNumberFormat="1" applyFill="1" applyBorder="1" applyAlignment="1">
      <alignment horizontal="center"/>
    </xf>
    <xf numFmtId="0" fontId="3" fillId="0" borderId="0" xfId="277" applyFont="1" applyAlignment="1">
      <alignment horizontal="center"/>
    </xf>
    <xf numFmtId="189" fontId="2" fillId="2" borderId="88" xfId="293" applyNumberFormat="1" applyFont="1" applyFill="1" applyBorder="1" applyAlignment="1">
      <alignment horizontal="center" vertical="center"/>
    </xf>
    <xf numFmtId="189" fontId="2" fillId="2" borderId="77" xfId="293" applyNumberFormat="1" applyFont="1" applyFill="1" applyBorder="1" applyAlignment="1">
      <alignment horizontal="center" vertical="center"/>
    </xf>
    <xf numFmtId="189" fontId="2" fillId="22" borderId="64" xfId="293" applyNumberFormat="1" applyFont="1" applyFill="1" applyBorder="1" applyAlignment="1">
      <alignment horizontal="center" vertical="center"/>
    </xf>
    <xf numFmtId="0" fontId="2" fillId="2" borderId="1" xfId="277" applyFont="1" applyFill="1" applyBorder="1" applyAlignment="1">
      <alignment horizontal="center"/>
    </xf>
    <xf numFmtId="0" fontId="3" fillId="21" borderId="1" xfId="277" applyFill="1" applyBorder="1" applyAlignment="1">
      <alignment horizontal="center"/>
    </xf>
    <xf numFmtId="177" fontId="3" fillId="21" borderId="89" xfId="293" applyNumberFormat="1" applyFont="1" applyFill="1" applyBorder="1" applyAlignment="1">
      <alignment horizontal="center" vertical="center"/>
    </xf>
    <xf numFmtId="0" fontId="3" fillId="21" borderId="45" xfId="277" applyFill="1" applyBorder="1" applyAlignment="1">
      <alignment horizontal="center"/>
    </xf>
    <xf numFmtId="177" fontId="3" fillId="21" borderId="87" xfId="277" applyNumberFormat="1" applyFill="1" applyBorder="1" applyAlignment="1">
      <alignment horizontal="center"/>
    </xf>
    <xf numFmtId="177" fontId="3" fillId="0" borderId="0" xfId="293" applyNumberFormat="1" applyFont="1" applyFill="1" applyBorder="1" applyAlignment="1">
      <alignment horizontal="center" vertical="center"/>
    </xf>
    <xf numFmtId="0" fontId="3" fillId="0" borderId="0" xfId="277" applyBorder="1" applyAlignment="1">
      <alignment horizontal="center"/>
    </xf>
    <xf numFmtId="0" fontId="3" fillId="3" borderId="0" xfId="277" applyFont="1" applyFill="1" applyBorder="1" applyAlignment="1">
      <alignment horizontal="center"/>
    </xf>
    <xf numFmtId="0" fontId="3" fillId="0" borderId="0" xfId="277" applyFont="1" applyBorder="1" applyAlignment="1">
      <alignment horizontal="center"/>
    </xf>
    <xf numFmtId="0" fontId="3" fillId="0" borderId="0" xfId="293" applyNumberFormat="1" applyFont="1" applyFill="1" applyBorder="1" applyAlignment="1">
      <alignment horizontal="center" vertical="center"/>
    </xf>
    <xf numFmtId="0" fontId="3" fillId="0" borderId="0" xfId="277" applyFill="1" applyBorder="1" applyAlignment="1">
      <alignment horizontal="center"/>
    </xf>
    <xf numFmtId="0" fontId="3" fillId="3" borderId="0" xfId="277" applyFont="1" applyFill="1" applyBorder="1" applyAlignment="1">
      <alignment horizontal="left"/>
    </xf>
    <xf numFmtId="0" fontId="17" fillId="20" borderId="6" xfId="277" applyFont="1" applyFill="1" applyBorder="1" applyAlignment="1">
      <alignment horizontal="center"/>
    </xf>
    <xf numFmtId="0" fontId="20" fillId="3" borderId="0" xfId="277" applyFont="1" applyFill="1" applyAlignment="1">
      <alignment horizontal="center"/>
    </xf>
    <xf numFmtId="0" fontId="19" fillId="3" borderId="0" xfId="277" applyFont="1" applyFill="1" applyAlignment="1">
      <alignment horizontal="left"/>
    </xf>
    <xf numFmtId="0" fontId="18" fillId="3" borderId="0" xfId="277" applyFont="1" applyFill="1" applyBorder="1" applyAlignment="1">
      <alignment horizontal="center"/>
    </xf>
    <xf numFmtId="0" fontId="18" fillId="3" borderId="90" xfId="277" applyFont="1" applyFill="1" applyBorder="1" applyAlignment="1">
      <alignment horizontal="center"/>
    </xf>
    <xf numFmtId="58" fontId="2" fillId="2" borderId="2" xfId="277" applyNumberFormat="1" applyFont="1" applyFill="1" applyBorder="1" applyAlignment="1">
      <alignment horizontal="center" vertical="center"/>
    </xf>
    <xf numFmtId="58" fontId="2" fillId="2" borderId="91" xfId="277" applyNumberFormat="1" applyFont="1" applyFill="1" applyBorder="1" applyAlignment="1">
      <alignment horizontal="center" vertical="center"/>
    </xf>
    <xf numFmtId="0" fontId="3" fillId="3" borderId="92" xfId="277" applyFont="1" applyFill="1" applyBorder="1" applyAlignment="1">
      <alignment horizontal="center" vertical="center"/>
    </xf>
    <xf numFmtId="58" fontId="2" fillId="2" borderId="92" xfId="277" applyNumberFormat="1" applyFont="1" applyFill="1" applyBorder="1" applyAlignment="1">
      <alignment horizontal="center" vertical="center"/>
    </xf>
    <xf numFmtId="0" fontId="18" fillId="3" borderId="93" xfId="277" applyFont="1" applyFill="1" applyBorder="1" applyAlignment="1">
      <alignment horizontal="center" vertical="center"/>
    </xf>
    <xf numFmtId="58" fontId="2" fillId="2" borderId="94" xfId="277" applyNumberFormat="1" applyFont="1" applyFill="1" applyBorder="1" applyAlignment="1">
      <alignment horizontal="center" vertical="center"/>
    </xf>
    <xf numFmtId="181" fontId="1" fillId="21" borderId="95" xfId="111" applyNumberFormat="1" applyFont="1" applyFill="1" applyBorder="1" applyAlignment="1">
      <alignment horizontal="center" vertical="center" wrapText="1"/>
    </xf>
    <xf numFmtId="58" fontId="2" fillId="2" borderId="96" xfId="277" applyNumberFormat="1" applyFont="1" applyFill="1" applyBorder="1" applyAlignment="1">
      <alignment horizontal="center" vertical="center"/>
    </xf>
    <xf numFmtId="193" fontId="3" fillId="3" borderId="2" xfId="277" applyNumberFormat="1" applyFont="1" applyFill="1" applyBorder="1" applyAlignment="1">
      <alignment horizontal="center" vertical="center"/>
    </xf>
    <xf numFmtId="181" fontId="1" fillId="21" borderId="2" xfId="111" applyNumberFormat="1" applyFont="1" applyFill="1" applyBorder="1" applyAlignment="1">
      <alignment horizontal="center" vertical="center" wrapText="1"/>
    </xf>
    <xf numFmtId="181" fontId="3" fillId="3" borderId="2" xfId="277" applyNumberFormat="1" applyFont="1" applyFill="1" applyBorder="1" applyAlignment="1">
      <alignment horizontal="center" vertical="center"/>
    </xf>
    <xf numFmtId="193" fontId="3" fillId="23" borderId="2" xfId="277" applyNumberFormat="1" applyFont="1" applyFill="1" applyBorder="1" applyAlignment="1">
      <alignment horizontal="center" vertical="center"/>
    </xf>
    <xf numFmtId="181" fontId="3" fillId="23" borderId="2" xfId="277" applyNumberFormat="1" applyFont="1" applyFill="1" applyBorder="1" applyAlignment="1">
      <alignment horizontal="center" vertical="center"/>
    </xf>
    <xf numFmtId="182" fontId="1" fillId="21" borderId="2" xfId="111" applyNumberFormat="1" applyFont="1" applyFill="1" applyBorder="1" applyAlignment="1">
      <alignment horizontal="center" vertical="center" wrapText="1"/>
    </xf>
    <xf numFmtId="58" fontId="2" fillId="2" borderId="0" xfId="277" applyNumberFormat="1" applyFont="1" applyFill="1" applyBorder="1" applyAlignment="1">
      <alignment horizontal="center" vertical="center"/>
    </xf>
    <xf numFmtId="193" fontId="3" fillId="3" borderId="0" xfId="277" applyNumberFormat="1" applyFont="1" applyFill="1" applyBorder="1" applyAlignment="1">
      <alignment horizontal="center" vertical="center"/>
    </xf>
    <xf numFmtId="0" fontId="3" fillId="0" borderId="0" xfId="277" applyFont="1" applyFill="1" applyBorder="1"/>
    <xf numFmtId="0" fontId="3" fillId="0" borderId="0" xfId="277" applyAlignment="1">
      <alignment vertical="center"/>
    </xf>
    <xf numFmtId="181" fontId="21" fillId="2" borderId="97" xfId="111" applyNumberFormat="1" applyFont="1" applyFill="1" applyBorder="1" applyAlignment="1">
      <alignment horizontal="center" vertical="center" wrapText="1"/>
    </xf>
    <xf numFmtId="0" fontId="3" fillId="0" borderId="97" xfId="277" applyFill="1" applyBorder="1" applyAlignment="1">
      <alignment horizontal="center" vertical="center"/>
    </xf>
    <xf numFmtId="181" fontId="21" fillId="2" borderId="95" xfId="111" applyNumberFormat="1" applyFont="1" applyFill="1" applyBorder="1" applyAlignment="1">
      <alignment horizontal="center" vertical="center" wrapText="1"/>
    </xf>
    <xf numFmtId="0" fontId="3" fillId="0" borderId="95" xfId="277" applyBorder="1" applyAlignment="1">
      <alignment horizontal="center" vertical="center"/>
    </xf>
    <xf numFmtId="0" fontId="3" fillId="0" borderId="103" xfId="277" applyBorder="1" applyAlignment="1">
      <alignment horizontal="center" vertical="center"/>
    </xf>
    <xf numFmtId="58" fontId="2" fillId="12" borderId="0" xfId="277" applyNumberFormat="1" applyFont="1" applyFill="1" applyBorder="1" applyAlignment="1">
      <alignment horizontal="center" vertical="center" wrapText="1"/>
    </xf>
    <xf numFmtId="0" fontId="3" fillId="0" borderId="0" xfId="277" applyBorder="1" applyAlignment="1">
      <alignment horizontal="center" vertical="center"/>
    </xf>
    <xf numFmtId="58" fontId="3" fillId="24" borderId="90" xfId="277" applyNumberFormat="1" applyFont="1" applyFill="1" applyBorder="1" applyAlignment="1">
      <alignment horizontal="center" vertical="center" wrapText="1"/>
    </xf>
    <xf numFmtId="58" fontId="3" fillId="24" borderId="97" xfId="277" applyNumberFormat="1" applyFont="1" applyFill="1" applyBorder="1" applyAlignment="1">
      <alignment horizontal="center" vertical="center" wrapText="1"/>
    </xf>
    <xf numFmtId="0" fontId="22" fillId="0" borderId="104" xfId="277" applyFont="1" applyBorder="1" applyAlignment="1">
      <alignment horizontal="center" vertical="center"/>
    </xf>
    <xf numFmtId="0" fontId="22" fillId="0" borderId="7" xfId="277" applyFont="1" applyFill="1" applyBorder="1" applyAlignment="1">
      <alignment horizontal="center" vertical="center"/>
    </xf>
    <xf numFmtId="0" fontId="22" fillId="0" borderId="105" xfId="277" applyFont="1" applyBorder="1" applyAlignment="1">
      <alignment horizontal="center" vertical="center"/>
    </xf>
    <xf numFmtId="0" fontId="22" fillId="0" borderId="94" xfId="277" applyFont="1" applyBorder="1" applyAlignment="1">
      <alignment horizontal="center" vertical="center"/>
    </xf>
    <xf numFmtId="0" fontId="22" fillId="0" borderId="108" xfId="277" applyFont="1" applyFill="1" applyBorder="1" applyAlignment="1">
      <alignment horizontal="center" vertical="center"/>
    </xf>
    <xf numFmtId="0" fontId="22" fillId="0" borderId="109" xfId="277" applyFont="1" applyBorder="1" applyAlignment="1">
      <alignment horizontal="center" vertical="center"/>
    </xf>
    <xf numFmtId="0" fontId="3" fillId="20" borderId="1" xfId="277" applyFont="1" applyFill="1" applyBorder="1"/>
    <xf numFmtId="0" fontId="23" fillId="0" borderId="1" xfId="277" applyFont="1" applyFill="1" applyBorder="1" applyAlignment="1">
      <alignment horizontal="center" vertical="center" wrapText="1"/>
    </xf>
    <xf numFmtId="0" fontId="22" fillId="0" borderId="1" xfId="277" applyFont="1" applyBorder="1" applyAlignment="1">
      <alignment horizontal="center" vertical="center"/>
    </xf>
    <xf numFmtId="0" fontId="23" fillId="0" borderId="95" xfId="277" applyFont="1" applyFill="1" applyBorder="1" applyAlignment="1">
      <alignment horizontal="center" vertical="center" wrapText="1"/>
    </xf>
    <xf numFmtId="0" fontId="22" fillId="0" borderId="95" xfId="277" applyFont="1" applyBorder="1" applyAlignment="1">
      <alignment horizontal="center" vertical="center"/>
    </xf>
    <xf numFmtId="181" fontId="1" fillId="21" borderId="100" xfId="111" applyNumberFormat="1" applyFont="1" applyFill="1" applyBorder="1" applyAlignment="1">
      <alignment horizontal="center" vertical="center" wrapText="1"/>
    </xf>
    <xf numFmtId="0" fontId="25" fillId="25" borderId="2" xfId="0" applyFont="1" applyFill="1" applyBorder="1" applyAlignment="1">
      <alignment horizontal="center" vertical="center" wrapText="1"/>
    </xf>
    <xf numFmtId="176" fontId="26" fillId="26" borderId="2" xfId="0" applyNumberFormat="1" applyFont="1" applyFill="1" applyBorder="1" applyAlignment="1">
      <alignment horizontal="center" vertical="center" wrapText="1"/>
    </xf>
    <xf numFmtId="197" fontId="4" fillId="5" borderId="2" xfId="279" applyNumberFormat="1" applyFont="1" applyFill="1" applyBorder="1" applyAlignment="1">
      <alignment horizontal="left" vertical="center" wrapText="1"/>
    </xf>
    <xf numFmtId="0" fontId="3" fillId="0" borderId="2" xfId="277" applyBorder="1" applyAlignment="1">
      <alignment horizontal="center" vertical="center"/>
    </xf>
    <xf numFmtId="198" fontId="26" fillId="21" borderId="2" xfId="277" applyNumberFormat="1" applyFont="1" applyFill="1" applyBorder="1" applyAlignment="1">
      <alignment horizontal="center" vertical="center"/>
    </xf>
    <xf numFmtId="176" fontId="3" fillId="25" borderId="2" xfId="0" applyNumberFormat="1" applyFont="1" applyFill="1" applyBorder="1" applyAlignment="1">
      <alignment horizontal="center" vertical="center" wrapText="1"/>
    </xf>
    <xf numFmtId="176" fontId="3" fillId="26" borderId="2" xfId="0" applyNumberFormat="1" applyFont="1" applyFill="1" applyBorder="1" applyAlignment="1">
      <alignment horizontal="center" vertical="center" wrapText="1"/>
    </xf>
    <xf numFmtId="197" fontId="4" fillId="27" borderId="2" xfId="279" applyNumberFormat="1" applyFont="1" applyFill="1" applyBorder="1" applyAlignment="1">
      <alignment horizontal="left" vertical="center" wrapText="1"/>
    </xf>
    <xf numFmtId="181" fontId="1" fillId="28" borderId="2" xfId="111" applyNumberFormat="1" applyFont="1" applyFill="1" applyBorder="1" applyAlignment="1">
      <alignment horizontal="center" vertical="center" wrapText="1"/>
    </xf>
    <xf numFmtId="0" fontId="3" fillId="29" borderId="2" xfId="277" applyFill="1" applyBorder="1" applyAlignment="1">
      <alignment horizontal="center" vertical="center"/>
    </xf>
    <xf numFmtId="198" fontId="26" fillId="28" borderId="2" xfId="277" applyNumberFormat="1" applyFont="1" applyFill="1" applyBorder="1" applyAlignment="1">
      <alignment horizontal="center" vertical="center"/>
    </xf>
    <xf numFmtId="0" fontId="3" fillId="21" borderId="2" xfId="277" applyFill="1" applyBorder="1" applyAlignment="1">
      <alignment horizontal="center" vertical="center"/>
    </xf>
    <xf numFmtId="181" fontId="1" fillId="12" borderId="0" xfId="111" applyNumberFormat="1" applyFont="1" applyFill="1" applyBorder="1" applyAlignment="1">
      <alignment horizontal="center" vertical="center" wrapText="1"/>
    </xf>
    <xf numFmtId="198" fontId="26" fillId="21" borderId="0" xfId="277" applyNumberFormat="1" applyFont="1" applyFill="1" applyBorder="1" applyAlignment="1">
      <alignment horizontal="center" vertical="center"/>
    </xf>
    <xf numFmtId="176" fontId="3" fillId="0" borderId="0" xfId="277" applyNumberFormat="1"/>
    <xf numFmtId="0" fontId="3" fillId="0" borderId="103" xfId="277" applyBorder="1" applyAlignment="1">
      <alignment horizontal="center"/>
    </xf>
    <xf numFmtId="0" fontId="3" fillId="0" borderId="0" xfId="277" applyFont="1" applyFill="1"/>
    <xf numFmtId="197" fontId="4" fillId="5" borderId="2" xfId="279" applyNumberFormat="1" applyFont="1" applyFill="1" applyBorder="1" applyAlignment="1">
      <alignment horizontal="center" vertical="center" wrapText="1"/>
    </xf>
    <xf numFmtId="197" fontId="4" fillId="27" borderId="2" xfId="279" applyNumberFormat="1" applyFont="1" applyFill="1" applyBorder="1" applyAlignment="1">
      <alignment horizontal="center" vertical="center" wrapText="1"/>
    </xf>
    <xf numFmtId="0" fontId="27" fillId="0" borderId="1" xfId="277" applyFont="1" applyFill="1" applyBorder="1" applyAlignment="1">
      <alignment horizontal="center" vertical="center"/>
    </xf>
    <xf numFmtId="0" fontId="22" fillId="0" borderId="1" xfId="277" applyFont="1" applyFill="1" applyBorder="1" applyAlignment="1">
      <alignment horizontal="center" vertical="center"/>
    </xf>
    <xf numFmtId="0" fontId="22" fillId="0" borderId="122" xfId="277" applyFont="1" applyFill="1" applyBorder="1" applyAlignment="1">
      <alignment horizontal="center" vertical="center"/>
    </xf>
    <xf numFmtId="0" fontId="22" fillId="0" borderId="8" xfId="277" applyFont="1" applyFill="1" applyBorder="1" applyAlignment="1">
      <alignment horizontal="center" vertical="center"/>
    </xf>
    <xf numFmtId="0" fontId="22" fillId="0" borderId="123" xfId="277" applyFont="1" applyBorder="1" applyAlignment="1">
      <alignment horizontal="center" vertical="center"/>
    </xf>
    <xf numFmtId="0" fontId="22" fillId="0" borderId="124" xfId="277" applyFont="1" applyFill="1" applyBorder="1" applyAlignment="1">
      <alignment horizontal="center" vertical="center"/>
    </xf>
    <xf numFmtId="0" fontId="22" fillId="0" borderId="125" xfId="277" applyFont="1" applyBorder="1" applyAlignment="1">
      <alignment horizontal="center" vertical="center"/>
    </xf>
    <xf numFmtId="0" fontId="22" fillId="0" borderId="126" xfId="277" applyFont="1" applyFill="1" applyBorder="1" applyAlignment="1">
      <alignment horizontal="center" vertical="center"/>
    </xf>
    <xf numFmtId="0" fontId="22" fillId="0" borderId="126" xfId="277" applyFont="1" applyBorder="1" applyAlignment="1">
      <alignment horizontal="center" vertical="center"/>
    </xf>
    <xf numFmtId="176" fontId="3" fillId="29" borderId="2" xfId="277" applyNumberFormat="1" applyFill="1" applyBorder="1" applyAlignment="1">
      <alignment horizontal="center" vertical="center"/>
    </xf>
    <xf numFmtId="0" fontId="3" fillId="3" borderId="0" xfId="277" applyNumberFormat="1" applyFont="1" applyFill="1"/>
    <xf numFmtId="0" fontId="3" fillId="3" borderId="0" xfId="277" applyFont="1" applyFill="1" applyAlignment="1">
      <alignment horizontal="left" vertical="top" wrapText="1"/>
    </xf>
    <xf numFmtId="0" fontId="19" fillId="3" borderId="0" xfId="277" applyFont="1" applyFill="1" applyAlignment="1">
      <alignment horizontal="left" vertical="top"/>
    </xf>
    <xf numFmtId="0" fontId="3" fillId="20" borderId="1" xfId="277" applyFont="1" applyFill="1" applyBorder="1" applyAlignment="1">
      <alignment horizontal="left"/>
    </xf>
    <xf numFmtId="0" fontId="19" fillId="3" borderId="0" xfId="277" applyNumberFormat="1" applyFont="1" applyFill="1"/>
    <xf numFmtId="0" fontId="3" fillId="3" borderId="2" xfId="277" applyNumberFormat="1" applyFont="1" applyFill="1" applyBorder="1" applyAlignment="1">
      <alignment horizontal="center" vertical="center"/>
    </xf>
    <xf numFmtId="0" fontId="3" fillId="23" borderId="2" xfId="277" applyNumberFormat="1" applyFont="1" applyFill="1" applyBorder="1" applyAlignment="1">
      <alignment horizontal="center" vertical="center"/>
    </xf>
    <xf numFmtId="0" fontId="3" fillId="21" borderId="2" xfId="277" applyNumberFormat="1" applyFont="1" applyFill="1" applyBorder="1" applyAlignment="1">
      <alignment horizontal="center" vertical="center"/>
    </xf>
    <xf numFmtId="0" fontId="28" fillId="3" borderId="128" xfId="277" applyNumberFormat="1" applyFont="1" applyFill="1" applyBorder="1" applyAlignment="1">
      <alignment vertical="top"/>
    </xf>
    <xf numFmtId="0" fontId="3" fillId="23" borderId="2" xfId="277" applyNumberFormat="1" applyFont="1" applyFill="1" applyBorder="1" applyAlignment="1">
      <alignment horizontal="center"/>
    </xf>
    <xf numFmtId="0" fontId="3" fillId="3" borderId="2" xfId="277" applyNumberFormat="1" applyFont="1" applyFill="1" applyBorder="1" applyAlignment="1">
      <alignment horizontal="center"/>
    </xf>
    <xf numFmtId="0" fontId="3" fillId="21" borderId="2" xfId="277" applyNumberFormat="1" applyFont="1" applyFill="1" applyBorder="1" applyAlignment="1">
      <alignment horizontal="center"/>
    </xf>
    <xf numFmtId="188" fontId="3" fillId="21" borderId="2" xfId="277" applyNumberFormat="1" applyFont="1" applyFill="1" applyBorder="1" applyAlignment="1">
      <alignment horizontal="center" vertical="center"/>
    </xf>
    <xf numFmtId="188" fontId="3" fillId="23" borderId="2" xfId="277" applyNumberFormat="1" applyFont="1" applyFill="1" applyBorder="1" applyAlignment="1">
      <alignment horizontal="center" vertical="center"/>
    </xf>
    <xf numFmtId="176" fontId="3" fillId="23" borderId="2" xfId="277" applyNumberFormat="1" applyFont="1" applyFill="1" applyBorder="1" applyAlignment="1">
      <alignment horizontal="center" vertical="center"/>
    </xf>
    <xf numFmtId="188" fontId="3" fillId="21" borderId="0" xfId="277" applyNumberFormat="1" applyFont="1" applyFill="1" applyAlignment="1">
      <alignment horizontal="center" vertical="center"/>
    </xf>
    <xf numFmtId="0" fontId="3" fillId="3" borderId="0" xfId="277" applyNumberFormat="1" applyFont="1" applyFill="1" applyAlignment="1">
      <alignment vertical="center"/>
    </xf>
    <xf numFmtId="0" fontId="29" fillId="3" borderId="0" xfId="277" applyNumberFormat="1" applyFont="1" applyFill="1"/>
    <xf numFmtId="0" fontId="28" fillId="3" borderId="0" xfId="277" applyNumberFormat="1" applyFont="1" applyFill="1" applyAlignment="1">
      <alignment vertical="top"/>
    </xf>
    <xf numFmtId="0" fontId="3" fillId="21" borderId="2" xfId="277" applyFont="1" applyFill="1" applyBorder="1" applyAlignment="1">
      <alignment horizontal="center" vertical="center"/>
    </xf>
    <xf numFmtId="0" fontId="3" fillId="23" borderId="2" xfId="277" applyNumberFormat="1" applyFont="1" applyFill="1" applyBorder="1"/>
    <xf numFmtId="176" fontId="3" fillId="23" borderId="2" xfId="277" applyNumberFormat="1" applyFont="1" applyFill="1" applyBorder="1" applyAlignment="1">
      <alignment horizontal="center"/>
    </xf>
    <xf numFmtId="188" fontId="3" fillId="21" borderId="2" xfId="277" applyNumberFormat="1" applyFont="1" applyFill="1" applyBorder="1" applyAlignment="1">
      <alignment horizontal="center"/>
    </xf>
    <xf numFmtId="0" fontId="3" fillId="21" borderId="2" xfId="277" applyFont="1" applyFill="1" applyBorder="1" applyAlignment="1">
      <alignment horizontal="center"/>
    </xf>
    <xf numFmtId="188" fontId="3" fillId="3" borderId="2" xfId="277" applyNumberFormat="1" applyFont="1" applyFill="1" applyBorder="1" applyAlignment="1">
      <alignment horizontal="center"/>
    </xf>
    <xf numFmtId="0" fontId="3" fillId="0" borderId="0" xfId="277" applyNumberFormat="1" applyFont="1" applyFill="1"/>
    <xf numFmtId="0" fontId="3" fillId="3" borderId="0" xfId="277" applyNumberFormat="1" applyFont="1" applyFill="1" applyAlignment="1">
      <alignment horizontal="center" vertical="center"/>
    </xf>
    <xf numFmtId="0" fontId="3" fillId="28" borderId="2" xfId="277" applyNumberFormat="1" applyFont="1" applyFill="1" applyBorder="1" applyAlignment="1">
      <alignment horizontal="center" vertical="center"/>
    </xf>
    <xf numFmtId="188" fontId="3" fillId="28" borderId="2" xfId="277" applyNumberFormat="1" applyFont="1" applyFill="1" applyBorder="1" applyAlignment="1">
      <alignment horizontal="center" vertical="center"/>
    </xf>
    <xf numFmtId="0" fontId="3" fillId="3" borderId="2" xfId="277" applyNumberFormat="1" applyFont="1" applyFill="1" applyBorder="1"/>
    <xf numFmtId="0" fontId="28" fillId="3" borderId="0" xfId="277" applyNumberFormat="1" applyFont="1" applyFill="1" applyAlignment="1">
      <alignment horizontal="center" vertical="top"/>
    </xf>
    <xf numFmtId="0" fontId="28" fillId="3" borderId="0" xfId="277" applyNumberFormat="1" applyFont="1" applyFill="1" applyAlignment="1">
      <alignment horizontal="left" vertical="top"/>
    </xf>
    <xf numFmtId="58" fontId="2" fillId="2" borderId="2" xfId="277" applyNumberFormat="1" applyFont="1" applyFill="1" applyBorder="1" applyAlignment="1">
      <alignment vertical="center"/>
    </xf>
    <xf numFmtId="58" fontId="2" fillId="2" borderId="2" xfId="277" applyNumberFormat="1" applyFont="1" applyFill="1" applyBorder="1" applyAlignment="1">
      <alignment vertical="center" wrapText="1"/>
    </xf>
    <xf numFmtId="0" fontId="19" fillId="3" borderId="0" xfId="277" applyFont="1" applyFill="1"/>
    <xf numFmtId="0" fontId="3" fillId="3" borderId="0" xfId="277" applyFont="1" applyFill="1" applyAlignment="1">
      <alignment horizontal="center"/>
    </xf>
    <xf numFmtId="58" fontId="3" fillId="3" borderId="0" xfId="277" applyNumberFormat="1" applyFont="1" applyFill="1" applyAlignment="1">
      <alignment horizontal="center"/>
    </xf>
    <xf numFmtId="58" fontId="3" fillId="3" borderId="0" xfId="277" applyNumberFormat="1" applyFont="1" applyFill="1"/>
    <xf numFmtId="58" fontId="20" fillId="3" borderId="0" xfId="277" applyNumberFormat="1" applyFont="1" applyFill="1" applyAlignment="1">
      <alignment horizontal="center"/>
    </xf>
    <xf numFmtId="0" fontId="3" fillId="3" borderId="0" xfId="277" applyFill="1"/>
    <xf numFmtId="0" fontId="3" fillId="3" borderId="129" xfId="277" applyFont="1" applyFill="1" applyBorder="1" applyAlignment="1">
      <alignment horizontal="left"/>
    </xf>
    <xf numFmtId="58" fontId="2" fillId="4" borderId="131" xfId="277" applyNumberFormat="1" applyFont="1" applyFill="1" applyBorder="1" applyAlignment="1">
      <alignment horizontal="center" vertical="center"/>
    </xf>
    <xf numFmtId="182" fontId="30" fillId="21" borderId="132" xfId="277" applyNumberFormat="1" applyFont="1" applyFill="1" applyBorder="1" applyAlignment="1">
      <alignment horizontal="center" vertical="center"/>
    </xf>
    <xf numFmtId="0" fontId="31" fillId="2" borderId="133" xfId="277" applyFont="1" applyFill="1" applyBorder="1" applyAlignment="1">
      <alignment horizontal="center" vertical="center"/>
    </xf>
    <xf numFmtId="58" fontId="2" fillId="2" borderId="134" xfId="277" applyNumberFormat="1" applyFont="1" applyFill="1" applyBorder="1" applyAlignment="1">
      <alignment horizontal="center" vertical="center"/>
    </xf>
    <xf numFmtId="58" fontId="2" fillId="2" borderId="135" xfId="277" applyNumberFormat="1" applyFont="1" applyFill="1" applyBorder="1" applyAlignment="1">
      <alignment horizontal="center" vertical="center"/>
    </xf>
    <xf numFmtId="14" fontId="3" fillId="3" borderId="136" xfId="277" applyNumberFormat="1" applyFont="1" applyFill="1" applyBorder="1"/>
    <xf numFmtId="14" fontId="3" fillId="3" borderId="137" xfId="277" applyNumberFormat="1" applyFont="1" applyFill="1" applyBorder="1"/>
    <xf numFmtId="0" fontId="3" fillId="3" borderId="137" xfId="277" applyFont="1" applyFill="1" applyBorder="1"/>
    <xf numFmtId="0" fontId="3" fillId="3" borderId="138" xfId="277" applyFont="1" applyFill="1" applyBorder="1"/>
    <xf numFmtId="182" fontId="30" fillId="21" borderId="139" xfId="277" applyNumberFormat="1" applyFont="1" applyFill="1" applyBorder="1" applyAlignment="1">
      <alignment horizontal="center"/>
    </xf>
    <xf numFmtId="14" fontId="32" fillId="3" borderId="136" xfId="277" applyNumberFormat="1" applyFont="1" applyFill="1" applyBorder="1"/>
    <xf numFmtId="14" fontId="32" fillId="3" borderId="137" xfId="277" applyNumberFormat="1" applyFont="1" applyFill="1" applyBorder="1"/>
    <xf numFmtId="0" fontId="33" fillId="3" borderId="140" xfId="277" applyFont="1" applyFill="1" applyBorder="1"/>
    <xf numFmtId="0" fontId="3" fillId="3" borderId="141" xfId="277" applyFont="1" applyFill="1" applyBorder="1"/>
    <xf numFmtId="0" fontId="34" fillId="2" borderId="50" xfId="277" applyFont="1" applyFill="1" applyBorder="1" applyAlignment="1">
      <alignment horizontal="left" vertical="center" indent="2"/>
    </xf>
    <xf numFmtId="14" fontId="19" fillId="3" borderId="136" xfId="277" applyNumberFormat="1" applyFont="1" applyFill="1" applyBorder="1"/>
    <xf numFmtId="14" fontId="19" fillId="3" borderId="137" xfId="277" applyNumberFormat="1" applyFont="1" applyFill="1" applyBorder="1"/>
    <xf numFmtId="0" fontId="19" fillId="3" borderId="140" xfId="277" applyFont="1" applyFill="1" applyBorder="1"/>
    <xf numFmtId="0" fontId="19" fillId="3" borderId="141" xfId="277" applyFont="1" applyFill="1" applyBorder="1"/>
    <xf numFmtId="182" fontId="19" fillId="21" borderId="139" xfId="277" applyNumberFormat="1" applyFont="1" applyFill="1" applyBorder="1" applyAlignment="1">
      <alignment horizontal="center"/>
    </xf>
    <xf numFmtId="0" fontId="3" fillId="3" borderId="140" xfId="277" applyFont="1" applyFill="1" applyBorder="1"/>
    <xf numFmtId="14" fontId="3" fillId="3" borderId="142" xfId="277" applyNumberFormat="1" applyFont="1" applyFill="1" applyBorder="1"/>
    <xf numFmtId="14" fontId="32" fillId="3" borderId="142" xfId="277" applyNumberFormat="1" applyFont="1" applyFill="1" applyBorder="1"/>
    <xf numFmtId="14" fontId="32" fillId="3" borderId="140" xfId="277" applyNumberFormat="1" applyFont="1" applyFill="1" applyBorder="1"/>
    <xf numFmtId="14" fontId="3" fillId="3" borderId="140" xfId="277" applyNumberFormat="1" applyFont="1" applyFill="1" applyBorder="1"/>
    <xf numFmtId="14" fontId="3" fillId="3" borderId="141" xfId="277" applyNumberFormat="1" applyFont="1" applyFill="1" applyBorder="1"/>
    <xf numFmtId="0" fontId="3" fillId="3" borderId="142" xfId="277" applyFont="1" applyFill="1" applyBorder="1"/>
    <xf numFmtId="14" fontId="3" fillId="3" borderId="143" xfId="277" applyNumberFormat="1" applyFont="1" applyFill="1" applyBorder="1"/>
    <xf numFmtId="0" fontId="3" fillId="3" borderId="144" xfId="277" applyFill="1" applyBorder="1"/>
    <xf numFmtId="0" fontId="3" fillId="3" borderId="144" xfId="277" applyFont="1" applyFill="1" applyBorder="1"/>
    <xf numFmtId="0" fontId="2" fillId="2" borderId="2" xfId="277" applyFont="1" applyFill="1" applyBorder="1" applyAlignment="1">
      <alignment horizontal="center" vertical="center"/>
    </xf>
    <xf numFmtId="0" fontId="2" fillId="2" borderId="2" xfId="277" applyFont="1" applyFill="1" applyBorder="1" applyAlignment="1">
      <alignment horizontal="center"/>
    </xf>
    <xf numFmtId="10" fontId="3" fillId="0" borderId="2" xfId="277" applyNumberFormat="1" applyFont="1" applyFill="1" applyBorder="1" applyAlignment="1">
      <alignment horizontal="center" vertical="center"/>
    </xf>
    <xf numFmtId="10" fontId="25" fillId="25" borderId="2" xfId="0" applyNumberFormat="1" applyFont="1" applyFill="1" applyBorder="1" applyAlignment="1">
      <alignment horizontal="center" vertical="center" wrapText="1"/>
    </xf>
    <xf numFmtId="10" fontId="26" fillId="26" borderId="2" xfId="0" applyNumberFormat="1" applyFont="1" applyFill="1" applyBorder="1" applyAlignment="1">
      <alignment horizontal="center" vertical="center" wrapText="1"/>
    </xf>
    <xf numFmtId="58" fontId="3" fillId="20" borderId="6" xfId="277" applyNumberFormat="1" applyFont="1" applyFill="1" applyBorder="1" applyAlignment="1">
      <alignment horizontal="center"/>
    </xf>
    <xf numFmtId="177" fontId="3" fillId="3" borderId="0" xfId="277" applyNumberFormat="1" applyFont="1" applyFill="1"/>
    <xf numFmtId="0" fontId="2" fillId="2" borderId="147" xfId="277" applyFont="1" applyFill="1" applyBorder="1" applyAlignment="1">
      <alignment horizontal="center" vertical="center"/>
    </xf>
    <xf numFmtId="0" fontId="2" fillId="2" borderId="148" xfId="277" applyFont="1" applyFill="1" applyBorder="1" applyAlignment="1">
      <alignment horizontal="center" vertical="center"/>
    </xf>
    <xf numFmtId="0" fontId="3" fillId="3" borderId="86" xfId="277" applyNumberFormat="1" applyFont="1" applyFill="1" applyBorder="1" applyAlignment="1">
      <alignment horizontal="center"/>
    </xf>
    <xf numFmtId="0" fontId="3" fillId="3" borderId="151" xfId="277" applyNumberFormat="1" applyFont="1" applyFill="1" applyBorder="1" applyAlignment="1">
      <alignment horizontal="center"/>
    </xf>
    <xf numFmtId="0" fontId="2" fillId="2" borderId="1" xfId="277" applyFont="1" applyFill="1" applyBorder="1" applyAlignment="1">
      <alignment horizontal="center" vertical="center" wrapText="1"/>
    </xf>
    <xf numFmtId="0" fontId="2" fillId="4" borderId="1" xfId="277" applyFont="1" applyFill="1" applyBorder="1" applyAlignment="1">
      <alignment horizontal="center" vertical="center" wrapText="1"/>
    </xf>
    <xf numFmtId="0" fontId="3" fillId="3" borderId="0" xfId="277" applyFont="1" applyFill="1" applyAlignment="1">
      <alignment horizontal="left" vertical="center"/>
    </xf>
    <xf numFmtId="184" fontId="3" fillId="3" borderId="1" xfId="277" applyNumberFormat="1" applyFont="1" applyFill="1" applyBorder="1" applyAlignment="1">
      <alignment horizontal="center" vertical="center"/>
    </xf>
    <xf numFmtId="184" fontId="3" fillId="21" borderId="1" xfId="277" applyNumberFormat="1" applyFont="1" applyFill="1" applyBorder="1" applyAlignment="1">
      <alignment horizontal="center" vertical="center"/>
    </xf>
    <xf numFmtId="58" fontId="2" fillId="4" borderId="135" xfId="277" applyNumberFormat="1" applyFont="1" applyFill="1" applyBorder="1" applyAlignment="1">
      <alignment horizontal="center" vertical="center"/>
    </xf>
    <xf numFmtId="58" fontId="2" fillId="2" borderId="154" xfId="277" applyNumberFormat="1" applyFont="1" applyFill="1" applyBorder="1" applyAlignment="1">
      <alignment horizontal="center" vertical="center"/>
    </xf>
    <xf numFmtId="197" fontId="30" fillId="21" borderId="139" xfId="277" applyNumberFormat="1" applyFont="1" applyFill="1" applyBorder="1" applyAlignment="1">
      <alignment horizontal="center"/>
    </xf>
    <xf numFmtId="9" fontId="30" fillId="21" borderId="139" xfId="277" applyNumberFormat="1" applyFont="1" applyFill="1" applyBorder="1" applyAlignment="1">
      <alignment horizontal="center"/>
    </xf>
    <xf numFmtId="10" fontId="30" fillId="3" borderId="139" xfId="277" applyNumberFormat="1" applyFont="1" applyFill="1" applyBorder="1" applyAlignment="1">
      <alignment horizontal="center"/>
    </xf>
    <xf numFmtId="10" fontId="30" fillId="3" borderId="155" xfId="277" applyNumberFormat="1" applyFont="1" applyFill="1" applyBorder="1" applyAlignment="1">
      <alignment horizontal="center"/>
    </xf>
    <xf numFmtId="10" fontId="30" fillId="3" borderId="0" xfId="277" applyNumberFormat="1" applyFont="1" applyFill="1" applyBorder="1" applyAlignment="1">
      <alignment horizontal="center"/>
    </xf>
    <xf numFmtId="9" fontId="30" fillId="31" borderId="139" xfId="277" applyNumberFormat="1" applyFont="1" applyFill="1" applyBorder="1" applyAlignment="1">
      <alignment horizontal="center"/>
    </xf>
    <xf numFmtId="197" fontId="19" fillId="21" borderId="139" xfId="277" applyNumberFormat="1" applyFont="1" applyFill="1" applyBorder="1" applyAlignment="1">
      <alignment horizontal="center"/>
    </xf>
    <xf numFmtId="9" fontId="19" fillId="21" borderId="139" xfId="277" applyNumberFormat="1" applyFont="1" applyFill="1" applyBorder="1" applyAlignment="1">
      <alignment horizontal="center"/>
    </xf>
    <xf numFmtId="10" fontId="19" fillId="3" borderId="139" xfId="277" applyNumberFormat="1" applyFont="1" applyFill="1" applyBorder="1" applyAlignment="1">
      <alignment horizontal="center"/>
    </xf>
    <xf numFmtId="10" fontId="19" fillId="3" borderId="155" xfId="277" applyNumberFormat="1" applyFont="1" applyFill="1" applyBorder="1" applyAlignment="1">
      <alignment horizontal="center"/>
    </xf>
    <xf numFmtId="10" fontId="19" fillId="3" borderId="0" xfId="277" applyNumberFormat="1" applyFont="1" applyFill="1" applyBorder="1" applyAlignment="1">
      <alignment horizontal="center"/>
    </xf>
    <xf numFmtId="197" fontId="3" fillId="3" borderId="0" xfId="277" applyNumberFormat="1" applyFont="1" applyFill="1" applyAlignment="1">
      <alignment horizontal="left"/>
    </xf>
    <xf numFmtId="197" fontId="36" fillId="32" borderId="156" xfId="0" applyNumberFormat="1" applyFont="1" applyFill="1" applyBorder="1" applyAlignment="1">
      <alignment horizontal="center" vertical="center" wrapText="1"/>
    </xf>
    <xf numFmtId="10" fontId="30" fillId="3" borderId="157" xfId="277" applyNumberFormat="1" applyFont="1" applyFill="1" applyBorder="1" applyAlignment="1">
      <alignment horizontal="center"/>
    </xf>
    <xf numFmtId="10" fontId="30" fillId="3" borderId="158" xfId="277" applyNumberFormat="1" applyFont="1" applyFill="1" applyBorder="1" applyAlignment="1">
      <alignment horizontal="center"/>
    </xf>
    <xf numFmtId="10" fontId="30" fillId="3" borderId="159" xfId="277" applyNumberFormat="1" applyFont="1" applyFill="1" applyBorder="1" applyAlignment="1">
      <alignment horizontal="center"/>
    </xf>
    <xf numFmtId="0" fontId="3" fillId="3" borderId="160" xfId="277" applyFont="1" applyFill="1" applyBorder="1" applyAlignment="1">
      <alignment horizontal="center"/>
    </xf>
    <xf numFmtId="197" fontId="3" fillId="3" borderId="144" xfId="277" applyNumberFormat="1" applyFont="1" applyFill="1" applyBorder="1"/>
    <xf numFmtId="182" fontId="3" fillId="3" borderId="0" xfId="277" applyNumberFormat="1" applyFont="1" applyFill="1" applyAlignment="1">
      <alignment horizontal="center" vertical="center"/>
    </xf>
    <xf numFmtId="0" fontId="3" fillId="3" borderId="0" xfId="277" applyFont="1" applyFill="1" applyAlignment="1">
      <alignment horizontal="center" vertical="center"/>
    </xf>
    <xf numFmtId="197" fontId="36" fillId="33" borderId="156" xfId="0" applyNumberFormat="1" applyFont="1" applyFill="1" applyBorder="1" applyAlignment="1">
      <alignment horizontal="center" vertical="center" wrapText="1"/>
    </xf>
    <xf numFmtId="10" fontId="3" fillId="29" borderId="2" xfId="295" applyNumberFormat="1" applyFont="1" applyFill="1" applyBorder="1" applyAlignment="1">
      <alignment horizontal="center" vertical="center" wrapText="1"/>
    </xf>
    <xf numFmtId="58" fontId="2" fillId="0" borderId="0" xfId="277" applyNumberFormat="1" applyFont="1" applyFill="1" applyBorder="1" applyAlignment="1">
      <alignment horizontal="center" vertical="center"/>
    </xf>
    <xf numFmtId="0" fontId="3" fillId="0" borderId="0" xfId="277" applyFont="1" applyFill="1"/>
    <xf numFmtId="197" fontId="36" fillId="0" borderId="156" xfId="0" applyNumberFormat="1" applyFont="1" applyFill="1" applyBorder="1" applyAlignment="1">
      <alignment horizontal="center" vertical="center" wrapText="1"/>
    </xf>
    <xf numFmtId="0" fontId="2" fillId="0" borderId="50" xfId="277" applyFont="1" applyFill="1" applyBorder="1" applyAlignment="1">
      <alignment horizontal="left" vertical="center" indent="2"/>
    </xf>
    <xf numFmtId="197" fontId="3" fillId="0" borderId="0" xfId="277" applyNumberFormat="1" applyFont="1" applyFill="1" applyAlignment="1">
      <alignment horizontal="left"/>
    </xf>
    <xf numFmtId="0" fontId="2" fillId="3" borderId="0" xfId="277" applyFont="1" applyFill="1" applyBorder="1"/>
    <xf numFmtId="0" fontId="3" fillId="20" borderId="7" xfId="277" applyFont="1" applyFill="1" applyBorder="1"/>
    <xf numFmtId="0" fontId="3" fillId="20" borderId="6" xfId="277" applyFont="1" applyFill="1" applyBorder="1" applyAlignment="1">
      <alignment horizontal="center"/>
    </xf>
    <xf numFmtId="0" fontId="30" fillId="3" borderId="0" xfId="277" applyFont="1" applyFill="1" applyBorder="1" applyAlignment="1">
      <alignment horizontal="left"/>
    </xf>
    <xf numFmtId="0" fontId="2" fillId="4" borderId="161" xfId="277" applyFont="1" applyFill="1" applyBorder="1" applyAlignment="1">
      <alignment horizontal="center" vertical="center"/>
    </xf>
    <xf numFmtId="0" fontId="18" fillId="3" borderId="162" xfId="277" applyFont="1" applyFill="1" applyBorder="1" applyAlignment="1">
      <alignment horizontal="center" vertical="center"/>
    </xf>
    <xf numFmtId="0" fontId="2" fillId="2" borderId="163" xfId="277" applyFont="1" applyFill="1" applyBorder="1" applyAlignment="1">
      <alignment horizontal="center" vertical="center"/>
    </xf>
    <xf numFmtId="0" fontId="2" fillId="2" borderId="164" xfId="277" applyFont="1" applyFill="1" applyBorder="1" applyAlignment="1">
      <alignment horizontal="center" vertical="center"/>
    </xf>
    <xf numFmtId="0" fontId="2" fillId="2" borderId="165" xfId="277" applyFont="1" applyFill="1" applyBorder="1" applyAlignment="1">
      <alignment horizontal="center" vertical="center"/>
    </xf>
    <xf numFmtId="0" fontId="2" fillId="2" borderId="166" xfId="277" applyFont="1" applyFill="1" applyBorder="1" applyAlignment="1">
      <alignment horizontal="center"/>
    </xf>
    <xf numFmtId="0" fontId="2" fillId="2" borderId="1" xfId="277" applyFont="1" applyFill="1" applyBorder="1" applyAlignment="1">
      <alignment vertical="center"/>
    </xf>
    <xf numFmtId="0" fontId="3" fillId="3" borderId="167" xfId="277" applyFont="1" applyFill="1" applyBorder="1" applyAlignment="1">
      <alignment horizontal="center"/>
    </xf>
    <xf numFmtId="0" fontId="2" fillId="2" borderId="1" xfId="277" applyFont="1" applyFill="1" applyBorder="1" applyAlignment="1">
      <alignment horizontal="left" vertical="center" indent="1"/>
    </xf>
    <xf numFmtId="177" fontId="3" fillId="0" borderId="89" xfId="293" applyNumberFormat="1" applyFont="1" applyFill="1" applyBorder="1" applyAlignment="1">
      <alignment horizontal="center" vertical="center"/>
    </xf>
    <xf numFmtId="0" fontId="2" fillId="2" borderId="168" xfId="277" applyFont="1" applyFill="1" applyBorder="1" applyAlignment="1">
      <alignment horizontal="center"/>
    </xf>
    <xf numFmtId="0" fontId="2" fillId="2" borderId="169" xfId="277" applyFont="1" applyFill="1" applyBorder="1" applyAlignment="1">
      <alignment horizontal="center"/>
    </xf>
    <xf numFmtId="0" fontId="2" fillId="0" borderId="170" xfId="277" applyFont="1" applyFill="1" applyBorder="1" applyAlignment="1">
      <alignment vertical="center"/>
    </xf>
    <xf numFmtId="0" fontId="2" fillId="3" borderId="0" xfId="277" applyFont="1" applyFill="1" applyBorder="1" applyAlignment="1">
      <alignment horizontal="center"/>
    </xf>
    <xf numFmtId="0" fontId="3" fillId="20" borderId="5" xfId="277" applyFont="1" applyFill="1" applyBorder="1" applyAlignment="1">
      <alignment horizontal="left" vertical="top"/>
    </xf>
    <xf numFmtId="0" fontId="2" fillId="2" borderId="171" xfId="277" applyFont="1" applyFill="1" applyBorder="1" applyAlignment="1">
      <alignment vertical="center"/>
    </xf>
    <xf numFmtId="0" fontId="3" fillId="3" borderId="0" xfId="277" applyFill="1" applyBorder="1" applyAlignment="1">
      <alignment horizontal="left" vertical="top"/>
    </xf>
    <xf numFmtId="0" fontId="2" fillId="4" borderId="172" xfId="277" applyFont="1" applyFill="1" applyBorder="1" applyAlignment="1">
      <alignment horizontal="center" vertical="center"/>
    </xf>
    <xf numFmtId="176" fontId="3" fillId="21" borderId="173" xfId="277" applyNumberFormat="1" applyFill="1" applyBorder="1" applyAlignment="1">
      <alignment horizontal="center"/>
    </xf>
    <xf numFmtId="0" fontId="2" fillId="2" borderId="174" xfId="277" applyFont="1" applyFill="1" applyBorder="1" applyAlignment="1">
      <alignment horizontal="center"/>
    </xf>
    <xf numFmtId="0" fontId="3" fillId="3" borderId="0" xfId="277" applyFont="1" applyFill="1" applyBorder="1" applyAlignment="1">
      <alignment horizontal="left" vertical="top"/>
    </xf>
    <xf numFmtId="0" fontId="18" fillId="3" borderId="175" xfId="277" applyFont="1" applyFill="1" applyBorder="1" applyAlignment="1">
      <alignment horizontal="center" vertical="center"/>
    </xf>
    <xf numFmtId="0" fontId="2" fillId="4" borderId="176" xfId="277" applyFont="1" applyFill="1" applyBorder="1" applyAlignment="1">
      <alignment horizontal="center" vertical="center"/>
    </xf>
    <xf numFmtId="0" fontId="19" fillId="0" borderId="0" xfId="277" applyFont="1" applyFill="1"/>
    <xf numFmtId="0" fontId="20" fillId="20" borderId="6" xfId="277" applyFont="1" applyFill="1" applyBorder="1" applyAlignment="1">
      <alignment horizontal="center"/>
    </xf>
    <xf numFmtId="0" fontId="13" fillId="3" borderId="0" xfId="277" applyFont="1" applyFill="1" applyAlignment="1">
      <alignment horizontal="left"/>
    </xf>
    <xf numFmtId="0" fontId="13" fillId="3" borderId="0" xfId="277" applyFont="1" applyFill="1"/>
    <xf numFmtId="0" fontId="2" fillId="2" borderId="139" xfId="277" applyFont="1" applyFill="1" applyBorder="1" applyAlignment="1">
      <alignment horizontal="center" vertical="center"/>
    </xf>
    <xf numFmtId="0" fontId="2" fillId="2" borderId="157" xfId="277" applyFont="1" applyFill="1" applyBorder="1" applyAlignment="1">
      <alignment horizontal="center" vertical="center"/>
    </xf>
    <xf numFmtId="0" fontId="2" fillId="2" borderId="50" xfId="277" applyFont="1" applyFill="1" applyBorder="1" applyAlignment="1">
      <alignment horizontal="center"/>
    </xf>
    <xf numFmtId="0" fontId="2" fillId="2" borderId="139" xfId="277" applyFont="1" applyFill="1" applyBorder="1"/>
    <xf numFmtId="0" fontId="30" fillId="21" borderId="139" xfId="277" applyFont="1" applyFill="1" applyBorder="1" applyAlignment="1">
      <alignment horizontal="center"/>
    </xf>
    <xf numFmtId="0" fontId="3" fillId="3" borderId="179" xfId="277" applyFont="1" applyFill="1" applyBorder="1" applyAlignment="1">
      <alignment horizontal="center"/>
    </xf>
    <xf numFmtId="0" fontId="30" fillId="21" borderId="139" xfId="277" applyFont="1" applyFill="1" applyBorder="1" applyAlignment="1">
      <alignment horizontal="right"/>
    </xf>
    <xf numFmtId="0" fontId="2" fillId="4" borderId="50" xfId="277" applyFont="1" applyFill="1" applyBorder="1" applyAlignment="1">
      <alignment horizontal="center"/>
    </xf>
    <xf numFmtId="0" fontId="2" fillId="4" borderId="157" xfId="277" applyFont="1" applyFill="1" applyBorder="1"/>
    <xf numFmtId="0" fontId="30" fillId="21" borderId="179" xfId="277" applyFont="1" applyFill="1" applyBorder="1" applyAlignment="1">
      <alignment horizontal="center"/>
    </xf>
    <xf numFmtId="0" fontId="2" fillId="4" borderId="139" xfId="277" applyFont="1" applyFill="1" applyBorder="1"/>
    <xf numFmtId="0" fontId="2" fillId="4" borderId="57" xfId="277" applyFont="1" applyFill="1" applyBorder="1" applyAlignment="1">
      <alignment horizontal="center"/>
    </xf>
    <xf numFmtId="0" fontId="2" fillId="4" borderId="159" xfId="277" applyFont="1" applyFill="1" applyBorder="1"/>
    <xf numFmtId="0" fontId="3" fillId="0" borderId="0" xfId="277" applyFont="1" applyFill="1" applyBorder="1" applyAlignment="1">
      <alignment horizontal="center"/>
    </xf>
    <xf numFmtId="10" fontId="37" fillId="0" borderId="0" xfId="277" applyNumberFormat="1" applyFont="1" applyFill="1" applyBorder="1" applyAlignment="1">
      <alignment horizontal="center"/>
    </xf>
    <xf numFmtId="0" fontId="2" fillId="4" borderId="157" xfId="277" applyFont="1" applyFill="1" applyBorder="1" applyAlignment="1">
      <alignment wrapText="1"/>
    </xf>
    <xf numFmtId="176" fontId="26" fillId="34" borderId="2" xfId="0" applyNumberFormat="1" applyFont="1" applyFill="1" applyBorder="1" applyAlignment="1">
      <alignment horizontal="center" vertical="center" wrapText="1"/>
    </xf>
    <xf numFmtId="176" fontId="26" fillId="35" borderId="2" xfId="0" applyNumberFormat="1" applyFont="1" applyFill="1" applyBorder="1" applyAlignment="1">
      <alignment horizontal="center" vertical="center" wrapText="1"/>
    </xf>
    <xf numFmtId="0" fontId="38" fillId="2" borderId="2" xfId="277" applyFont="1" applyFill="1" applyBorder="1" applyAlignment="1">
      <alignment vertical="center"/>
    </xf>
    <xf numFmtId="0" fontId="30" fillId="21" borderId="2" xfId="277" applyFont="1" applyFill="1" applyBorder="1" applyAlignment="1">
      <alignment horizontal="center"/>
    </xf>
    <xf numFmtId="0" fontId="39" fillId="3" borderId="0" xfId="277" applyFont="1" applyFill="1"/>
    <xf numFmtId="0" fontId="3" fillId="3" borderId="180" xfId="277" applyFont="1" applyFill="1" applyBorder="1" applyAlignment="1">
      <alignment horizontal="center"/>
    </xf>
    <xf numFmtId="0" fontId="3" fillId="3" borderId="139" xfId="277" applyFont="1" applyFill="1" applyBorder="1" applyAlignment="1">
      <alignment horizontal="center"/>
    </xf>
    <xf numFmtId="0" fontId="2" fillId="2" borderId="179" xfId="277" applyFont="1" applyFill="1" applyBorder="1" applyAlignment="1">
      <alignment horizontal="center" vertical="center"/>
    </xf>
    <xf numFmtId="0" fontId="1" fillId="12" borderId="139" xfId="111" applyFont="1" applyFill="1" applyBorder="1" applyAlignment="1">
      <alignment horizontal="center" vertical="center" wrapText="1"/>
    </xf>
    <xf numFmtId="177" fontId="30" fillId="21" borderId="188" xfId="277" applyNumberFormat="1" applyFont="1" applyFill="1" applyBorder="1" applyAlignment="1">
      <alignment horizontal="center"/>
    </xf>
    <xf numFmtId="9" fontId="37" fillId="21" borderId="187" xfId="277" applyNumberFormat="1" applyFont="1" applyFill="1" applyBorder="1" applyAlignment="1">
      <alignment horizontal="center"/>
    </xf>
    <xf numFmtId="0" fontId="30" fillId="21" borderId="179" xfId="277" applyFont="1" applyFill="1" applyBorder="1" applyAlignment="1">
      <alignment horizontal="right"/>
    </xf>
    <xf numFmtId="0" fontId="30" fillId="21" borderId="139" xfId="277" applyFont="1" applyFill="1" applyBorder="1"/>
    <xf numFmtId="0" fontId="30" fillId="21" borderId="179" xfId="277" applyFont="1" applyFill="1" applyBorder="1"/>
    <xf numFmtId="9" fontId="37" fillId="21" borderId="189" xfId="277" applyNumberFormat="1" applyFont="1" applyFill="1" applyBorder="1" applyAlignment="1">
      <alignment horizontal="center"/>
    </xf>
    <xf numFmtId="10" fontId="37" fillId="21" borderId="191" xfId="277" applyNumberFormat="1" applyFont="1" applyFill="1" applyBorder="1" applyAlignment="1"/>
    <xf numFmtId="176" fontId="40" fillId="36" borderId="193" xfId="277" applyNumberFormat="1" applyFont="1" applyFill="1" applyBorder="1" applyAlignment="1">
      <alignment horizontal="center" vertical="center" wrapText="1"/>
    </xf>
    <xf numFmtId="0" fontId="38" fillId="2" borderId="194" xfId="277" applyFont="1" applyFill="1" applyBorder="1" applyAlignment="1">
      <alignment vertical="center"/>
    </xf>
    <xf numFmtId="10" fontId="3" fillId="3" borderId="0" xfId="277" applyNumberFormat="1" applyFont="1" applyFill="1" applyAlignment="1">
      <alignment horizontal="left"/>
    </xf>
    <xf numFmtId="0" fontId="38" fillId="2" borderId="195" xfId="277" applyFont="1" applyFill="1" applyBorder="1" applyAlignment="1">
      <alignment vertical="center"/>
    </xf>
    <xf numFmtId="0" fontId="38" fillId="2" borderId="195" xfId="277" applyNumberFormat="1" applyFont="1" applyFill="1" applyBorder="1" applyAlignment="1">
      <alignment vertical="center" wrapText="1"/>
    </xf>
    <xf numFmtId="0" fontId="30" fillId="21" borderId="10" xfId="277" applyFont="1" applyFill="1" applyBorder="1" applyAlignment="1">
      <alignment horizontal="center"/>
    </xf>
    <xf numFmtId="0" fontId="38" fillId="2" borderId="196" xfId="277" applyFont="1" applyFill="1" applyBorder="1" applyAlignment="1">
      <alignment horizontal="center" vertical="center" wrapText="1"/>
    </xf>
    <xf numFmtId="0" fontId="38" fillId="2" borderId="197" xfId="277" applyNumberFormat="1" applyFont="1" applyFill="1" applyBorder="1" applyAlignment="1">
      <alignment vertical="center" wrapText="1"/>
    </xf>
    <xf numFmtId="10" fontId="3" fillId="3" borderId="0" xfId="277" applyNumberFormat="1" applyFont="1" applyFill="1"/>
    <xf numFmtId="0" fontId="38" fillId="2" borderId="197" xfId="277" applyFont="1" applyFill="1" applyBorder="1" applyAlignment="1">
      <alignment vertical="center"/>
    </xf>
    <xf numFmtId="0" fontId="38" fillId="2" borderId="196" xfId="277" applyFont="1" applyFill="1" applyBorder="1" applyAlignment="1">
      <alignment horizontal="center" vertical="center"/>
    </xf>
    <xf numFmtId="0" fontId="26" fillId="0" borderId="0" xfId="277" applyFont="1" applyFill="1" applyBorder="1" applyAlignment="1">
      <alignment horizontal="center" vertical="center"/>
    </xf>
    <xf numFmtId="0" fontId="3" fillId="3" borderId="0" xfId="277" applyFont="1" applyFill="1" applyAlignment="1">
      <alignment horizontal="center" vertical="center"/>
    </xf>
    <xf numFmtId="9" fontId="26" fillId="0" borderId="205" xfId="277" applyNumberFormat="1" applyFont="1" applyFill="1" applyBorder="1" applyAlignment="1">
      <alignment horizontal="center" vertical="center"/>
    </xf>
    <xf numFmtId="9" fontId="26" fillId="0" borderId="0" xfId="277" applyNumberFormat="1" applyFont="1" applyFill="1" applyBorder="1" applyAlignment="1">
      <alignment horizontal="center" vertical="center"/>
    </xf>
    <xf numFmtId="0" fontId="3" fillId="3" borderId="5" xfId="277" applyFont="1" applyFill="1" applyBorder="1" applyAlignment="1">
      <alignment horizontal="center" vertical="center"/>
    </xf>
    <xf numFmtId="0" fontId="3" fillId="3" borderId="7" xfId="277" applyFont="1" applyFill="1" applyBorder="1" applyAlignment="1">
      <alignment horizontal="center" vertical="center"/>
    </xf>
    <xf numFmtId="0" fontId="3" fillId="3" borderId="6" xfId="277" applyFont="1" applyFill="1" applyBorder="1" applyAlignment="1">
      <alignment horizontal="center" vertical="center"/>
    </xf>
    <xf numFmtId="0" fontId="3" fillId="20" borderId="6" xfId="277" applyFont="1" applyFill="1" applyBorder="1" applyAlignment="1">
      <alignment horizontal="left" vertical="center"/>
    </xf>
    <xf numFmtId="0" fontId="3" fillId="0" borderId="0" xfId="277" applyFont="1" applyBorder="1" applyAlignment="1">
      <alignment horizontal="left" vertical="center"/>
    </xf>
    <xf numFmtId="0" fontId="3" fillId="0" borderId="206" xfId="277" applyBorder="1"/>
    <xf numFmtId="58" fontId="2" fillId="2" borderId="1" xfId="277" applyNumberFormat="1" applyFont="1" applyFill="1" applyBorder="1" applyAlignment="1">
      <alignment horizontal="center" vertical="center" wrapText="1"/>
    </xf>
    <xf numFmtId="0" fontId="3" fillId="0" borderId="1" xfId="277" applyBorder="1" applyAlignment="1">
      <alignment horizontal="center" vertical="center"/>
    </xf>
    <xf numFmtId="0" fontId="26" fillId="21" borderId="1" xfId="277" applyFont="1" applyFill="1" applyBorder="1" applyAlignment="1">
      <alignment horizontal="center" vertical="center"/>
    </xf>
    <xf numFmtId="0" fontId="26" fillId="21" borderId="29" xfId="277" applyFont="1" applyFill="1" applyBorder="1" applyAlignment="1">
      <alignment horizontal="center" vertical="center"/>
    </xf>
    <xf numFmtId="0" fontId="2" fillId="2" borderId="81" xfId="277" applyFont="1" applyFill="1" applyBorder="1" applyAlignment="1">
      <alignment horizontal="center" vertical="center"/>
    </xf>
    <xf numFmtId="0" fontId="26" fillId="21" borderId="216" xfId="277" applyFont="1" applyFill="1" applyBorder="1" applyAlignment="1">
      <alignment horizontal="center" vertical="center"/>
    </xf>
    <xf numFmtId="0" fontId="26" fillId="21" borderId="217" xfId="277" applyFont="1" applyFill="1" applyBorder="1" applyAlignment="1">
      <alignment horizontal="center" vertical="center"/>
    </xf>
    <xf numFmtId="0" fontId="26" fillId="21" borderId="218" xfId="277" applyFont="1" applyFill="1" applyBorder="1" applyAlignment="1">
      <alignment horizontal="center" vertical="center"/>
    </xf>
    <xf numFmtId="0" fontId="26" fillId="21" borderId="81" xfId="277" applyFont="1" applyFill="1" applyBorder="1" applyAlignment="1">
      <alignment horizontal="center" vertical="center"/>
    </xf>
    <xf numFmtId="0" fontId="3" fillId="20" borderId="5" xfId="277" applyFont="1" applyFill="1" applyBorder="1" applyAlignment="1"/>
    <xf numFmtId="0" fontId="3" fillId="20" borderId="1" xfId="277" applyFont="1" applyFill="1" applyBorder="1" applyAlignment="1"/>
    <xf numFmtId="0" fontId="3" fillId="3" borderId="32" xfId="277" applyFont="1" applyFill="1" applyBorder="1" applyAlignment="1"/>
    <xf numFmtId="0" fontId="3" fillId="3" borderId="0" xfId="277" applyFont="1" applyFill="1" applyAlignment="1"/>
    <xf numFmtId="0" fontId="3" fillId="20" borderId="33" xfId="277" applyFont="1" applyFill="1" applyBorder="1" applyAlignment="1">
      <alignment horizontal="left"/>
    </xf>
    <xf numFmtId="0" fontId="3" fillId="20" borderId="37" xfId="277" applyFont="1" applyFill="1" applyBorder="1" applyAlignment="1">
      <alignment horizontal="left" vertical="center"/>
    </xf>
    <xf numFmtId="0" fontId="41" fillId="0" borderId="31" xfId="277" applyFont="1" applyBorder="1" applyAlignment="1">
      <alignment vertical="center"/>
    </xf>
    <xf numFmtId="0" fontId="41" fillId="0" borderId="0" xfId="277" applyFont="1" applyBorder="1" applyAlignment="1">
      <alignment vertical="center"/>
    </xf>
    <xf numFmtId="0" fontId="3" fillId="0" borderId="0" xfId="277" applyFont="1" applyBorder="1" applyAlignment="1">
      <alignment vertical="center"/>
    </xf>
    <xf numFmtId="0" fontId="3" fillId="0" borderId="0" xfId="277" applyFont="1" applyFill="1" applyBorder="1" applyAlignment="1">
      <alignment vertical="center"/>
    </xf>
    <xf numFmtId="0" fontId="35" fillId="0" borderId="0" xfId="277" applyFont="1" applyFill="1" applyAlignment="1">
      <alignment horizontal="left" vertical="top" wrapText="1"/>
    </xf>
    <xf numFmtId="0" fontId="3" fillId="0" borderId="36" xfId="277" applyFont="1" applyBorder="1" applyAlignment="1">
      <alignment horizontal="left" vertical="center"/>
    </xf>
    <xf numFmtId="0" fontId="35" fillId="0" borderId="0" xfId="277" applyFont="1" applyFill="1" applyAlignment="1">
      <alignment vertical="top"/>
    </xf>
    <xf numFmtId="0" fontId="3" fillId="0" borderId="219" xfId="277" applyBorder="1"/>
    <xf numFmtId="177" fontId="26" fillId="21" borderId="89" xfId="277" applyNumberFormat="1" applyFont="1" applyFill="1" applyBorder="1" applyAlignment="1">
      <alignment horizontal="center" vertical="center"/>
    </xf>
    <xf numFmtId="0" fontId="14" fillId="0" borderId="0" xfId="283" applyFont="1" applyAlignment="1">
      <alignment vertical="center"/>
    </xf>
    <xf numFmtId="0" fontId="42" fillId="37" borderId="0" xfId="283" applyFont="1" applyFill="1" applyAlignment="1">
      <alignment vertical="center"/>
    </xf>
    <xf numFmtId="0" fontId="43" fillId="37" borderId="0" xfId="283" applyFont="1" applyFill="1" applyAlignment="1">
      <alignment vertical="center"/>
    </xf>
    <xf numFmtId="0" fontId="44" fillId="38" borderId="0" xfId="189" applyFont="1" applyFill="1" applyAlignment="1">
      <alignment vertical="center"/>
    </xf>
    <xf numFmtId="0" fontId="46" fillId="0" borderId="0" xfId="189" applyFont="1" applyAlignment="1">
      <alignment vertical="center"/>
    </xf>
    <xf numFmtId="0" fontId="14" fillId="0" borderId="0" xfId="283" applyFont="1" applyAlignment="1"/>
    <xf numFmtId="0" fontId="48" fillId="0" borderId="223" xfId="189" applyFont="1" applyBorder="1" applyAlignment="1">
      <alignment horizontal="center" vertical="center"/>
    </xf>
    <xf numFmtId="0" fontId="45" fillId="40" borderId="224" xfId="133" applyFont="1" applyFill="1" applyBorder="1" applyAlignment="1">
      <alignment horizontal="center" vertical="center"/>
    </xf>
    <xf numFmtId="0" fontId="45" fillId="40" borderId="225" xfId="133" applyFont="1" applyFill="1" applyBorder="1" applyAlignment="1">
      <alignment horizontal="center" vertical="center"/>
    </xf>
    <xf numFmtId="0" fontId="44" fillId="41" borderId="224" xfId="189" applyFont="1" applyFill="1" applyBorder="1" applyAlignment="1"/>
    <xf numFmtId="0" fontId="46" fillId="42" borderId="233" xfId="189" applyFont="1" applyFill="1" applyBorder="1" applyAlignment="1">
      <alignment horizontal="left"/>
    </xf>
    <xf numFmtId="197" fontId="46" fillId="43" borderId="6" xfId="189" applyNumberFormat="1" applyFont="1" applyFill="1" applyBorder="1" applyAlignment="1">
      <alignment horizontal="center"/>
    </xf>
    <xf numFmtId="197" fontId="46" fillId="44" borderId="234" xfId="189" applyNumberFormat="1" applyFont="1" applyFill="1" applyBorder="1" applyAlignment="1">
      <alignment horizontal="center"/>
    </xf>
    <xf numFmtId="197" fontId="12" fillId="43" borderId="235" xfId="283" applyNumberFormat="1" applyFont="1" applyFill="1" applyBorder="1" applyAlignment="1">
      <alignment horizontal="center" vertical="center" wrapText="1"/>
    </xf>
    <xf numFmtId="197" fontId="46" fillId="44" borderId="236" xfId="189" applyNumberFormat="1" applyFont="1" applyFill="1" applyBorder="1" applyAlignment="1">
      <alignment horizontal="center"/>
    </xf>
    <xf numFmtId="197" fontId="46" fillId="43" borderId="237" xfId="189" applyNumberFormat="1" applyFont="1" applyFill="1" applyBorder="1" applyAlignment="1">
      <alignment horizontal="center"/>
    </xf>
    <xf numFmtId="197" fontId="46" fillId="44" borderId="16" xfId="189" applyNumberFormat="1" applyFont="1" applyFill="1" applyBorder="1" applyAlignment="1">
      <alignment horizontal="center"/>
    </xf>
    <xf numFmtId="0" fontId="46" fillId="42" borderId="226" xfId="189" applyFont="1" applyFill="1" applyBorder="1" applyAlignment="1">
      <alignment horizontal="left"/>
    </xf>
    <xf numFmtId="197" fontId="46" fillId="43" borderId="0" xfId="189" applyNumberFormat="1" applyFont="1" applyFill="1" applyBorder="1" applyAlignment="1">
      <alignment horizontal="center"/>
    </xf>
    <xf numFmtId="197" fontId="46" fillId="44" borderId="238" xfId="189" applyNumberFormat="1" applyFont="1" applyFill="1" applyBorder="1" applyAlignment="1">
      <alignment horizontal="center"/>
    </xf>
    <xf numFmtId="0" fontId="44" fillId="41" borderId="226" xfId="189" applyFont="1" applyFill="1" applyBorder="1" applyAlignment="1"/>
    <xf numFmtId="197" fontId="46" fillId="0" borderId="6" xfId="189" applyNumberFormat="1" applyFont="1" applyFill="1" applyBorder="1" applyAlignment="1">
      <alignment horizontal="center"/>
    </xf>
    <xf numFmtId="197" fontId="12" fillId="43" borderId="239" xfId="283" applyNumberFormat="1" applyFont="1" applyFill="1" applyBorder="1" applyAlignment="1">
      <alignment horizontal="center" vertical="center" wrapText="1"/>
    </xf>
    <xf numFmtId="197" fontId="46" fillId="0" borderId="237" xfId="189" applyNumberFormat="1" applyFont="1" applyFill="1" applyBorder="1" applyAlignment="1">
      <alignment horizontal="center"/>
    </xf>
    <xf numFmtId="0" fontId="46" fillId="42" borderId="240" xfId="189" applyFont="1" applyFill="1" applyBorder="1" applyAlignment="1">
      <alignment horizontal="left"/>
    </xf>
    <xf numFmtId="0" fontId="46" fillId="42" borderId="233" xfId="189" applyFont="1" applyFill="1" applyBorder="1" applyAlignment="1"/>
    <xf numFmtId="197" fontId="46" fillId="0" borderId="35" xfId="189" applyNumberFormat="1" applyFont="1" applyFill="1" applyBorder="1" applyAlignment="1">
      <alignment horizontal="center"/>
    </xf>
    <xf numFmtId="197" fontId="46" fillId="44" borderId="30" xfId="189" applyNumberFormat="1" applyFont="1" applyFill="1" applyBorder="1" applyAlignment="1">
      <alignment horizontal="center"/>
    </xf>
    <xf numFmtId="197" fontId="46" fillId="45" borderId="35" xfId="189" applyNumberFormat="1" applyFont="1" applyFill="1" applyBorder="1" applyAlignment="1">
      <alignment horizontal="center"/>
    </xf>
    <xf numFmtId="197" fontId="12" fillId="43" borderId="0" xfId="283" applyNumberFormat="1" applyFont="1" applyFill="1" applyBorder="1" applyAlignment="1">
      <alignment horizontal="center" vertical="center" wrapText="1"/>
    </xf>
    <xf numFmtId="197" fontId="46" fillId="43" borderId="1" xfId="189" applyNumberFormat="1" applyFont="1" applyFill="1" applyBorder="1" applyAlignment="1">
      <alignment horizontal="center"/>
    </xf>
    <xf numFmtId="197" fontId="46" fillId="44" borderId="1" xfId="189" applyNumberFormat="1" applyFont="1" applyFill="1" applyBorder="1" applyAlignment="1">
      <alignment horizontal="center"/>
    </xf>
    <xf numFmtId="197" fontId="46" fillId="45" borderId="1" xfId="189" applyNumberFormat="1" applyFont="1" applyFill="1" applyBorder="1" applyAlignment="1">
      <alignment horizontal="center"/>
    </xf>
    <xf numFmtId="197" fontId="46" fillId="44" borderId="0" xfId="189" applyNumberFormat="1" applyFont="1" applyFill="1" applyBorder="1" applyAlignment="1">
      <alignment horizontal="center"/>
    </xf>
    <xf numFmtId="197" fontId="46" fillId="45" borderId="0" xfId="189" applyNumberFormat="1" applyFont="1" applyFill="1" applyBorder="1" applyAlignment="1">
      <alignment horizontal="center"/>
    </xf>
    <xf numFmtId="0" fontId="46" fillId="42" borderId="231" xfId="189" applyFont="1" applyFill="1" applyBorder="1" applyAlignment="1"/>
    <xf numFmtId="197" fontId="46" fillId="0" borderId="1" xfId="189" applyNumberFormat="1" applyFont="1" applyFill="1" applyBorder="1" applyAlignment="1">
      <alignment horizontal="center"/>
    </xf>
    <xf numFmtId="0" fontId="14" fillId="0" borderId="1" xfId="57" applyFont="1" applyBorder="1" applyAlignment="1">
      <alignment vertical="center"/>
    </xf>
    <xf numFmtId="0" fontId="14" fillId="0" borderId="5" xfId="57" applyFont="1" applyBorder="1" applyAlignment="1">
      <alignment vertical="center"/>
    </xf>
    <xf numFmtId="0" fontId="14" fillId="0" borderId="7" xfId="57" applyFont="1" applyBorder="1" applyAlignment="1">
      <alignment vertical="center"/>
    </xf>
    <xf numFmtId="0" fontId="49" fillId="0" borderId="0" xfId="278"/>
    <xf numFmtId="0" fontId="45" fillId="46" borderId="224" xfId="189" applyFont="1" applyFill="1" applyBorder="1" applyAlignment="1">
      <alignment horizontal="center" vertical="center"/>
    </xf>
    <xf numFmtId="0" fontId="45" fillId="46" borderId="225" xfId="189" applyFont="1" applyFill="1" applyBorder="1" applyAlignment="1">
      <alignment horizontal="center" vertical="center"/>
    </xf>
    <xf numFmtId="0" fontId="46" fillId="42" borderId="224" xfId="189" applyFont="1" applyFill="1" applyBorder="1" applyAlignment="1"/>
    <xf numFmtId="0" fontId="46" fillId="42" borderId="241" xfId="189" applyFont="1" applyFill="1" applyBorder="1" applyAlignment="1"/>
    <xf numFmtId="197" fontId="46" fillId="45" borderId="11" xfId="189" applyNumberFormat="1" applyFont="1" applyFill="1" applyBorder="1" applyAlignment="1"/>
    <xf numFmtId="197" fontId="46" fillId="44" borderId="13" xfId="189" applyNumberFormat="1" applyFont="1" applyFill="1" applyBorder="1" applyAlignment="1"/>
    <xf numFmtId="0" fontId="44" fillId="41" borderId="240" xfId="189" applyFont="1" applyFill="1" applyBorder="1" applyAlignment="1">
      <alignment horizontal="left" vertical="center"/>
    </xf>
    <xf numFmtId="176" fontId="46" fillId="0" borderId="242" xfId="189" applyNumberFormat="1" applyFont="1" applyFill="1" applyBorder="1" applyAlignment="1">
      <alignment horizontal="center" vertical="center"/>
    </xf>
    <xf numFmtId="176" fontId="46" fillId="0" borderId="243" xfId="189" applyNumberFormat="1" applyFont="1" applyFill="1" applyBorder="1" applyAlignment="1">
      <alignment horizontal="center" vertical="center"/>
    </xf>
    <xf numFmtId="176" fontId="46" fillId="0" borderId="14" xfId="189" applyNumberFormat="1" applyFont="1" applyFill="1" applyBorder="1" applyAlignment="1">
      <alignment horizontal="center" vertical="center"/>
    </xf>
    <xf numFmtId="197" fontId="46" fillId="45" borderId="244" xfId="189" applyNumberFormat="1" applyFont="1" applyFill="1" applyBorder="1" applyAlignment="1"/>
    <xf numFmtId="197" fontId="46" fillId="44" borderId="234" xfId="189" applyNumberFormat="1" applyFont="1" applyFill="1" applyBorder="1" applyAlignment="1"/>
    <xf numFmtId="0" fontId="46" fillId="42" borderId="245" xfId="189" applyFont="1" applyFill="1" applyBorder="1" applyAlignment="1">
      <alignment vertical="center"/>
    </xf>
    <xf numFmtId="0" fontId="46" fillId="30" borderId="246" xfId="189" applyFont="1" applyFill="1" applyBorder="1" applyAlignment="1">
      <alignment horizontal="center" vertical="center"/>
    </xf>
    <xf numFmtId="197" fontId="46" fillId="44" borderId="244" xfId="189" applyNumberFormat="1" applyFont="1" applyFill="1" applyBorder="1" applyAlignment="1">
      <alignment horizontal="center" vertical="center"/>
    </xf>
    <xf numFmtId="197" fontId="46" fillId="36" borderId="234" xfId="189" applyNumberFormat="1" applyFont="1" applyFill="1" applyBorder="1" applyAlignment="1">
      <alignment horizontal="center" vertical="center"/>
    </xf>
    <xf numFmtId="197" fontId="46" fillId="45" borderId="14" xfId="189" applyNumberFormat="1" applyFont="1" applyFill="1" applyBorder="1" applyAlignment="1"/>
    <xf numFmtId="197" fontId="46" fillId="44" borderId="16" xfId="189" applyNumberFormat="1" applyFont="1" applyFill="1" applyBorder="1" applyAlignment="1"/>
    <xf numFmtId="0" fontId="46" fillId="42" borderId="247" xfId="189" applyFont="1" applyFill="1" applyBorder="1" applyAlignment="1">
      <alignment vertical="center"/>
    </xf>
    <xf numFmtId="197" fontId="46" fillId="45" borderId="6" xfId="189" applyNumberFormat="1" applyFont="1" applyFill="1" applyBorder="1" applyAlignment="1">
      <alignment horizontal="center"/>
    </xf>
    <xf numFmtId="197" fontId="46" fillId="44" borderId="243" xfId="189" applyNumberFormat="1" applyFont="1" applyFill="1" applyBorder="1" applyAlignment="1">
      <alignment horizontal="center"/>
    </xf>
    <xf numFmtId="197" fontId="46" fillId="45" borderId="237" xfId="189" applyNumberFormat="1" applyFont="1" applyFill="1" applyBorder="1" applyAlignment="1">
      <alignment horizontal="center"/>
    </xf>
    <xf numFmtId="0" fontId="48" fillId="0" borderId="223" xfId="189" applyFont="1" applyBorder="1" applyAlignment="1">
      <alignment vertical="center"/>
    </xf>
    <xf numFmtId="0" fontId="46" fillId="0" borderId="0" xfId="189" applyFont="1" applyFill="1" applyAlignment="1"/>
    <xf numFmtId="197" fontId="50" fillId="43" borderId="239" xfId="283" applyNumberFormat="1" applyFont="1" applyFill="1" applyBorder="1" applyAlignment="1">
      <alignment vertical="center" wrapText="1"/>
    </xf>
    <xf numFmtId="197" fontId="46" fillId="20" borderId="35" xfId="189" applyNumberFormat="1" applyFont="1" applyFill="1" applyBorder="1" applyAlignment="1">
      <alignment horizontal="center"/>
    </xf>
    <xf numFmtId="0" fontId="14" fillId="0" borderId="6" xfId="57" applyFont="1" applyBorder="1" applyAlignment="1">
      <alignment vertical="center"/>
    </xf>
    <xf numFmtId="0" fontId="46" fillId="0" borderId="7" xfId="189" applyFont="1" applyFill="1" applyBorder="1" applyAlignment="1"/>
    <xf numFmtId="0" fontId="46" fillId="0" borderId="227" xfId="189" applyFont="1" applyBorder="1" applyAlignment="1">
      <alignment vertical="center"/>
    </xf>
    <xf numFmtId="0" fontId="46" fillId="42" borderId="233" xfId="189" applyFont="1" applyFill="1" applyBorder="1" applyAlignment="1">
      <alignment horizontal="center"/>
    </xf>
    <xf numFmtId="176" fontId="46" fillId="0" borderId="16" xfId="189" applyNumberFormat="1" applyFont="1" applyFill="1" applyBorder="1" applyAlignment="1">
      <alignment horizontal="center" vertical="center"/>
    </xf>
    <xf numFmtId="197" fontId="46" fillId="20" borderId="233" xfId="189" applyNumberFormat="1" applyFont="1" applyFill="1" applyBorder="1" applyAlignment="1">
      <alignment horizontal="center"/>
    </xf>
    <xf numFmtId="197" fontId="46" fillId="0" borderId="0" xfId="189" applyNumberFormat="1" applyFont="1" applyFill="1" applyBorder="1" applyAlignment="1">
      <alignment horizontal="center"/>
    </xf>
    <xf numFmtId="197" fontId="46" fillId="0" borderId="0" xfId="189" applyNumberFormat="1" applyFont="1" applyFill="1" applyAlignment="1">
      <alignment horizontal="center"/>
    </xf>
    <xf numFmtId="197" fontId="46" fillId="36" borderId="5" xfId="189" applyNumberFormat="1" applyFont="1" applyFill="1" applyBorder="1" applyAlignment="1">
      <alignment horizontal="center" vertical="center"/>
    </xf>
    <xf numFmtId="0" fontId="46" fillId="0" borderId="251" xfId="189" applyFont="1" applyBorder="1" applyAlignment="1">
      <alignment vertical="center"/>
    </xf>
    <xf numFmtId="0" fontId="46" fillId="0" borderId="0" xfId="189" applyFont="1" applyBorder="1" applyAlignment="1">
      <alignment vertical="center"/>
    </xf>
    <xf numFmtId="0" fontId="45" fillId="46" borderId="241" xfId="189" applyFont="1" applyFill="1" applyBorder="1" applyAlignment="1">
      <alignment horizontal="center" vertical="center"/>
    </xf>
    <xf numFmtId="197" fontId="46" fillId="20" borderId="233" xfId="189" applyNumberFormat="1" applyFont="1" applyFill="1" applyBorder="1" applyAlignment="1"/>
    <xf numFmtId="197" fontId="46" fillId="0" borderId="0" xfId="189" applyNumberFormat="1" applyFont="1" applyFill="1" applyBorder="1" applyAlignment="1"/>
    <xf numFmtId="0" fontId="46" fillId="0" borderId="0" xfId="189" applyFont="1" applyFill="1" applyAlignment="1">
      <alignment vertical="center"/>
    </xf>
    <xf numFmtId="197" fontId="46" fillId="0" borderId="0" xfId="189" applyNumberFormat="1" applyFont="1" applyFill="1" applyAlignment="1"/>
    <xf numFmtId="0" fontId="44" fillId="47" borderId="0" xfId="189" applyFont="1" applyFill="1" applyAlignment="1">
      <alignment vertical="center"/>
    </xf>
    <xf numFmtId="0" fontId="51" fillId="48" borderId="1" xfId="283" applyFont="1" applyFill="1" applyBorder="1" applyAlignment="1">
      <alignment horizontal="center" vertical="center" wrapText="1"/>
    </xf>
    <xf numFmtId="198" fontId="51" fillId="48" borderId="1" xfId="283" applyNumberFormat="1" applyFont="1" applyFill="1" applyBorder="1" applyAlignment="1">
      <alignment horizontal="center" vertical="center" wrapText="1"/>
    </xf>
    <xf numFmtId="0" fontId="51" fillId="48" borderId="1" xfId="283" applyFont="1" applyFill="1" applyBorder="1" applyAlignment="1">
      <alignment vertical="center" wrapText="1"/>
    </xf>
    <xf numFmtId="0" fontId="51" fillId="48" borderId="5" xfId="283" applyFont="1" applyFill="1" applyBorder="1" applyAlignment="1">
      <alignment vertical="center" wrapText="1"/>
    </xf>
    <xf numFmtId="10" fontId="52" fillId="0" borderId="29" xfId="282" applyNumberFormat="1" applyFont="1" applyBorder="1" applyAlignment="1">
      <alignment horizontal="center" vertical="center" wrapText="1"/>
    </xf>
    <xf numFmtId="10" fontId="50" fillId="0" borderId="257" xfId="282" applyNumberFormat="1" applyFont="1" applyBorder="1" applyAlignment="1">
      <alignment horizontal="center" vertical="center" wrapText="1"/>
    </xf>
    <xf numFmtId="10" fontId="50" fillId="0" borderId="235" xfId="282" applyNumberFormat="1" applyFont="1" applyBorder="1" applyAlignment="1">
      <alignment horizontal="center" vertical="center" wrapText="1"/>
    </xf>
    <xf numFmtId="10" fontId="50" fillId="49" borderId="253" xfId="283" applyNumberFormat="1" applyFont="1" applyFill="1" applyBorder="1" applyAlignment="1">
      <alignment horizontal="center" vertical="center" wrapText="1"/>
    </xf>
    <xf numFmtId="177" fontId="16" fillId="0" borderId="1" xfId="283" applyNumberFormat="1" applyFont="1" applyFill="1" applyBorder="1" applyAlignment="1">
      <alignment horizontal="center" vertical="center" wrapText="1"/>
    </xf>
    <xf numFmtId="198" fontId="51" fillId="48" borderId="259" xfId="283" applyNumberFormat="1" applyFont="1" applyFill="1" applyBorder="1" applyAlignment="1">
      <alignment horizontal="center" vertical="center" wrapText="1"/>
    </xf>
    <xf numFmtId="198" fontId="51" fillId="48" borderId="239" xfId="283" applyNumberFormat="1" applyFont="1" applyFill="1" applyBorder="1" applyAlignment="1">
      <alignment horizontal="center" vertical="center" wrapText="1"/>
    </xf>
    <xf numFmtId="0" fontId="51" fillId="48" borderId="239" xfId="283" applyFont="1" applyFill="1" applyBorder="1" applyAlignment="1">
      <alignment vertical="center" wrapText="1"/>
    </xf>
    <xf numFmtId="0" fontId="51" fillId="48" borderId="260" xfId="283" applyFont="1" applyFill="1" applyBorder="1" applyAlignment="1">
      <alignment vertical="center" wrapText="1"/>
    </xf>
    <xf numFmtId="10" fontId="52" fillId="0" borderId="1" xfId="282" applyNumberFormat="1" applyFont="1" applyBorder="1" applyAlignment="1">
      <alignment horizontal="center" vertical="center" wrapText="1"/>
    </xf>
    <xf numFmtId="10" fontId="50" fillId="0" borderId="259" xfId="282" applyNumberFormat="1" applyFont="1" applyBorder="1" applyAlignment="1">
      <alignment horizontal="center" vertical="center" wrapText="1"/>
    </xf>
    <xf numFmtId="10" fontId="50" fillId="0" borderId="239" xfId="282" applyNumberFormat="1" applyFont="1" applyBorder="1" applyAlignment="1">
      <alignment horizontal="center" vertical="center" wrapText="1"/>
    </xf>
    <xf numFmtId="10" fontId="50" fillId="49" borderId="260" xfId="283" applyNumberFormat="1" applyFont="1" applyFill="1" applyBorder="1" applyAlignment="1">
      <alignment horizontal="center" vertical="center" wrapText="1"/>
    </xf>
    <xf numFmtId="10" fontId="52" fillId="0" borderId="1" xfId="283" applyNumberFormat="1" applyFont="1" applyBorder="1" applyAlignment="1">
      <alignment horizontal="center" vertical="center" wrapText="1"/>
    </xf>
    <xf numFmtId="197" fontId="53" fillId="50" borderId="261" xfId="283" applyNumberFormat="1" applyFont="1" applyFill="1" applyBorder="1" applyAlignment="1">
      <alignment horizontal="center" wrapText="1"/>
    </xf>
    <xf numFmtId="197" fontId="46" fillId="20" borderId="6" xfId="189" applyNumberFormat="1" applyFont="1" applyFill="1" applyBorder="1" applyAlignment="1">
      <alignment horizontal="center"/>
    </xf>
    <xf numFmtId="197" fontId="46" fillId="20" borderId="242" xfId="189" applyNumberFormat="1" applyFont="1" applyFill="1" applyBorder="1" applyAlignment="1"/>
    <xf numFmtId="0" fontId="45" fillId="40" borderId="1" xfId="133" applyFont="1" applyFill="1" applyBorder="1" applyAlignment="1">
      <alignment horizontal="center" vertical="center"/>
    </xf>
    <xf numFmtId="0" fontId="44" fillId="41" borderId="262" xfId="189" applyFont="1" applyFill="1" applyBorder="1" applyAlignment="1">
      <alignment vertical="center"/>
    </xf>
    <xf numFmtId="0" fontId="44" fillId="41" borderId="224" xfId="189" applyFont="1" applyFill="1" applyBorder="1" applyAlignment="1">
      <alignment vertical="center"/>
    </xf>
    <xf numFmtId="0" fontId="46" fillId="42" borderId="231" xfId="189" applyFont="1" applyFill="1" applyBorder="1" applyAlignment="1">
      <alignment horizontal="left"/>
    </xf>
    <xf numFmtId="0" fontId="46" fillId="42" borderId="224" xfId="189" applyFont="1" applyFill="1" applyBorder="1" applyAlignment="1">
      <alignment horizontal="left"/>
    </xf>
    <xf numFmtId="197" fontId="46" fillId="20" borderId="0" xfId="189" applyNumberFormat="1" applyFont="1" applyFill="1" applyBorder="1" applyAlignment="1">
      <alignment horizontal="center"/>
    </xf>
    <xf numFmtId="197" fontId="46" fillId="20" borderId="34" xfId="189" applyNumberFormat="1" applyFont="1" applyFill="1" applyBorder="1" applyAlignment="1">
      <alignment horizontal="center"/>
    </xf>
    <xf numFmtId="197" fontId="46" fillId="44" borderId="34" xfId="189" applyNumberFormat="1" applyFont="1" applyFill="1" applyBorder="1" applyAlignment="1">
      <alignment horizontal="center"/>
    </xf>
    <xf numFmtId="197" fontId="46" fillId="20" borderId="1" xfId="189" applyNumberFormat="1" applyFont="1" applyFill="1" applyBorder="1" applyAlignment="1">
      <alignment horizontal="center"/>
    </xf>
    <xf numFmtId="0" fontId="45" fillId="40" borderId="224" xfId="133" applyFont="1" applyFill="1" applyBorder="1" applyAlignment="1">
      <alignment horizontal="center" vertical="center" wrapText="1"/>
    </xf>
    <xf numFmtId="0" fontId="14" fillId="0" borderId="231" xfId="283" applyFont="1" applyBorder="1" applyAlignment="1">
      <alignment vertical="center"/>
    </xf>
    <xf numFmtId="0" fontId="54" fillId="0" borderId="228" xfId="283" applyFont="1" applyBorder="1" applyAlignment="1">
      <alignment vertical="center"/>
    </xf>
    <xf numFmtId="0" fontId="14" fillId="0" borderId="228" xfId="283" applyFont="1" applyBorder="1" applyAlignment="1">
      <alignment vertical="center"/>
    </xf>
    <xf numFmtId="0" fontId="43" fillId="0" borderId="228" xfId="283" applyFont="1" applyBorder="1" applyAlignment="1">
      <alignment vertical="center"/>
    </xf>
    <xf numFmtId="0" fontId="55" fillId="0" borderId="228" xfId="283" applyFont="1" applyBorder="1" applyAlignment="1">
      <alignment vertical="center"/>
    </xf>
    <xf numFmtId="0" fontId="14" fillId="0" borderId="228" xfId="283" applyFont="1" applyFill="1" applyBorder="1" applyAlignment="1">
      <alignment vertical="center"/>
    </xf>
    <xf numFmtId="0" fontId="47" fillId="0" borderId="0" xfId="283" applyFont="1" applyBorder="1" applyAlignment="1">
      <alignment horizontal="left" vertical="center"/>
    </xf>
    <xf numFmtId="0" fontId="46" fillId="0" borderId="246" xfId="189" applyFont="1" applyFill="1" applyBorder="1" applyAlignment="1">
      <alignment horizontal="center" vertical="center"/>
    </xf>
    <xf numFmtId="197" fontId="46" fillId="0" borderId="244" xfId="189" applyNumberFormat="1" applyFont="1" applyFill="1" applyBorder="1" applyAlignment="1">
      <alignment horizontal="center" vertical="center"/>
    </xf>
    <xf numFmtId="0" fontId="44" fillId="41" borderId="233" xfId="189" applyFont="1" applyFill="1" applyBorder="1" applyAlignment="1">
      <alignment horizontal="left" vertical="center"/>
    </xf>
    <xf numFmtId="197" fontId="46" fillId="44" borderId="243" xfId="189" applyNumberFormat="1" applyFont="1" applyFill="1" applyBorder="1" applyAlignment="1"/>
    <xf numFmtId="0" fontId="44" fillId="41" borderId="231" xfId="189" applyFont="1" applyFill="1" applyBorder="1" applyAlignment="1">
      <alignment horizontal="left" vertical="center"/>
    </xf>
    <xf numFmtId="0" fontId="44" fillId="0" borderId="0" xfId="189" applyFont="1" applyFill="1" applyBorder="1" applyAlignment="1">
      <alignment horizontal="left" vertical="center"/>
    </xf>
    <xf numFmtId="0" fontId="14" fillId="0" borderId="0" xfId="283" applyFont="1" applyFill="1" applyBorder="1" applyAlignment="1">
      <alignment vertical="center"/>
    </xf>
    <xf numFmtId="0" fontId="14" fillId="0" borderId="233" xfId="283" applyFont="1" applyBorder="1" applyAlignment="1">
      <alignment vertical="center"/>
    </xf>
    <xf numFmtId="0" fontId="46" fillId="0" borderId="226" xfId="189" applyFont="1" applyBorder="1" applyAlignment="1">
      <alignment vertical="center"/>
    </xf>
    <xf numFmtId="176" fontId="46" fillId="0" borderId="1" xfId="189" applyNumberFormat="1" applyFont="1" applyFill="1" applyBorder="1" applyAlignment="1">
      <alignment horizontal="center" vertical="center"/>
    </xf>
    <xf numFmtId="0" fontId="46" fillId="0" borderId="238" xfId="189" applyFont="1" applyBorder="1" applyAlignment="1">
      <alignment vertical="center"/>
    </xf>
    <xf numFmtId="0" fontId="14" fillId="0" borderId="1" xfId="283" applyFont="1" applyBorder="1" applyAlignment="1">
      <alignment vertical="center"/>
    </xf>
    <xf numFmtId="0" fontId="13" fillId="0" borderId="0" xfId="274" applyAlignment="1">
      <alignment vertical="center" wrapText="1"/>
    </xf>
    <xf numFmtId="0" fontId="13" fillId="0" borderId="0" xfId="274" applyAlignment="1">
      <alignment horizontal="center" vertical="center"/>
    </xf>
    <xf numFmtId="0" fontId="13" fillId="0" borderId="0" xfId="274" applyAlignment="1">
      <alignment vertical="center"/>
    </xf>
    <xf numFmtId="0" fontId="56" fillId="46" borderId="128" xfId="274" applyFont="1" applyFill="1" applyBorder="1" applyAlignment="1">
      <alignment horizontal="left" vertical="center" wrapText="1"/>
    </xf>
    <xf numFmtId="0" fontId="58" fillId="46" borderId="269" xfId="274" applyFont="1" applyFill="1" applyBorder="1" applyAlignment="1">
      <alignment horizontal="center" vertical="center" wrapText="1"/>
    </xf>
    <xf numFmtId="0" fontId="58" fillId="46" borderId="270" xfId="274" applyFont="1" applyFill="1" applyBorder="1" applyAlignment="1">
      <alignment horizontal="center" vertical="center" wrapText="1"/>
    </xf>
    <xf numFmtId="0" fontId="58" fillId="51" borderId="271" xfId="274" applyFont="1" applyFill="1" applyBorder="1" applyAlignment="1">
      <alignment horizontal="center" vertical="center" wrapText="1"/>
    </xf>
    <xf numFmtId="0" fontId="58" fillId="51" borderId="272" xfId="274" applyFont="1" applyFill="1" applyBorder="1" applyAlignment="1">
      <alignment horizontal="center" vertical="center" wrapText="1"/>
    </xf>
    <xf numFmtId="0" fontId="40" fillId="52" borderId="193" xfId="274" applyFont="1" applyFill="1" applyBorder="1" applyAlignment="1">
      <alignment horizontal="center" vertical="top" wrapText="1"/>
    </xf>
    <xf numFmtId="0" fontId="40" fillId="52" borderId="273" xfId="274" applyFont="1" applyFill="1" applyBorder="1" applyAlignment="1">
      <alignment horizontal="center" vertical="center" wrapText="1"/>
    </xf>
    <xf numFmtId="177" fontId="13" fillId="0" borderId="0" xfId="274" applyNumberFormat="1" applyAlignment="1">
      <alignment vertical="center"/>
    </xf>
    <xf numFmtId="0" fontId="40" fillId="42" borderId="273" xfId="274" applyFont="1" applyFill="1" applyBorder="1" applyAlignment="1">
      <alignment horizontal="center" vertical="center" wrapText="1"/>
    </xf>
    <xf numFmtId="0" fontId="40" fillId="0" borderId="193" xfId="274" applyFont="1" applyFill="1" applyBorder="1" applyAlignment="1">
      <alignment horizontal="center" vertical="top" wrapText="1"/>
    </xf>
    <xf numFmtId="0" fontId="40" fillId="0" borderId="273" xfId="274" applyFont="1" applyFill="1" applyBorder="1" applyAlignment="1">
      <alignment horizontal="center" vertical="center" wrapText="1"/>
    </xf>
    <xf numFmtId="0" fontId="40" fillId="42" borderId="193" xfId="274" applyFont="1" applyFill="1" applyBorder="1" applyAlignment="1">
      <alignment horizontal="center" vertical="center" wrapText="1"/>
    </xf>
    <xf numFmtId="0" fontId="56" fillId="46" borderId="0" xfId="274" applyFont="1" applyFill="1" applyAlignment="1">
      <alignment horizontal="left" vertical="center" wrapText="1"/>
    </xf>
    <xf numFmtId="0" fontId="58" fillId="46" borderId="275" xfId="274" applyFont="1" applyFill="1" applyBorder="1" applyAlignment="1">
      <alignment horizontal="center" vertical="center" wrapText="1"/>
    </xf>
    <xf numFmtId="0" fontId="40" fillId="0" borderId="193" xfId="274" applyFont="1" applyFill="1" applyBorder="1" applyAlignment="1">
      <alignment horizontal="center" vertical="center" wrapText="1"/>
    </xf>
    <xf numFmtId="0" fontId="56" fillId="46" borderId="270" xfId="274" applyFont="1" applyFill="1" applyBorder="1" applyAlignment="1">
      <alignment vertical="center"/>
    </xf>
    <xf numFmtId="0" fontId="56" fillId="46" borderId="276" xfId="274" applyFont="1" applyFill="1" applyBorder="1" applyAlignment="1">
      <alignment vertical="center" wrapText="1"/>
    </xf>
    <xf numFmtId="0" fontId="25" fillId="46" borderId="193" xfId="274" applyFont="1" applyFill="1" applyBorder="1" applyAlignment="1">
      <alignment horizontal="center" vertical="center" wrapText="1"/>
    </xf>
    <xf numFmtId="0" fontId="25" fillId="46" borderId="278" xfId="274" applyFont="1" applyFill="1" applyBorder="1" applyAlignment="1">
      <alignment horizontal="center" vertical="center" wrapText="1"/>
    </xf>
    <xf numFmtId="176" fontId="40" fillId="42" borderId="277" xfId="274" applyNumberFormat="1" applyFont="1" applyFill="1" applyBorder="1" applyAlignment="1">
      <alignment horizontal="center" vertical="center" wrapText="1"/>
    </xf>
    <xf numFmtId="176" fontId="40" fillId="0" borderId="277" xfId="274" applyNumberFormat="1" applyFont="1" applyFill="1" applyBorder="1" applyAlignment="1">
      <alignment horizontal="center" vertical="center" wrapText="1"/>
    </xf>
    <xf numFmtId="0" fontId="56" fillId="0" borderId="128" xfId="274" applyFont="1" applyFill="1" applyBorder="1" applyAlignment="1">
      <alignment vertical="center" wrapText="1"/>
    </xf>
    <xf numFmtId="0" fontId="57" fillId="0" borderId="268" xfId="274" applyFont="1" applyFill="1" applyBorder="1" applyAlignment="1">
      <alignment vertical="center" wrapText="1"/>
    </xf>
    <xf numFmtId="0" fontId="59" fillId="53" borderId="279" xfId="274" applyFont="1" applyFill="1" applyBorder="1" applyAlignment="1">
      <alignment horizontal="center" vertical="center" wrapText="1"/>
    </xf>
    <xf numFmtId="0" fontId="58" fillId="51" borderId="282" xfId="274" applyFont="1" applyFill="1" applyBorder="1" applyAlignment="1">
      <alignment horizontal="center" vertical="center" wrapText="1"/>
    </xf>
    <xf numFmtId="0" fontId="58" fillId="54" borderId="269" xfId="277" applyFont="1" applyFill="1" applyBorder="1" applyAlignment="1">
      <alignment horizontal="center" vertical="center" wrapText="1"/>
    </xf>
    <xf numFmtId="0" fontId="56" fillId="0" borderId="0" xfId="274" applyFont="1" applyFill="1" applyBorder="1" applyAlignment="1">
      <alignment vertical="center" wrapText="1"/>
    </xf>
    <xf numFmtId="0" fontId="59" fillId="53" borderId="283" xfId="274" applyFont="1" applyFill="1" applyBorder="1" applyAlignment="1">
      <alignment horizontal="center" vertical="center" wrapText="1"/>
    </xf>
    <xf numFmtId="0" fontId="56" fillId="0" borderId="276" xfId="274" applyFont="1" applyFill="1" applyBorder="1" applyAlignment="1">
      <alignment vertical="center" wrapText="1"/>
    </xf>
    <xf numFmtId="0" fontId="57" fillId="0" borderId="277" xfId="274" applyFont="1" applyFill="1" applyBorder="1" applyAlignment="1">
      <alignment vertical="center" wrapText="1"/>
    </xf>
    <xf numFmtId="176" fontId="40" fillId="0" borderId="0" xfId="274" applyNumberFormat="1" applyFont="1" applyFill="1" applyAlignment="1">
      <alignment horizontal="center" vertical="center" wrapText="1"/>
    </xf>
    <xf numFmtId="0" fontId="0" fillId="0" borderId="0" xfId="0" applyAlignment="1">
      <alignment horizontal="center" vertical="center"/>
    </xf>
    <xf numFmtId="0" fontId="58" fillId="46" borderId="278" xfId="274" applyFont="1" applyFill="1" applyBorder="1" applyAlignment="1">
      <alignment horizontal="center" vertical="center" wrapText="1"/>
    </xf>
    <xf numFmtId="0" fontId="56" fillId="46" borderId="270" xfId="274" applyFont="1" applyFill="1" applyBorder="1" applyAlignment="1">
      <alignment horizontal="left" vertical="center" wrapText="1"/>
    </xf>
    <xf numFmtId="0" fontId="56" fillId="46" borderId="273" xfId="274" applyFont="1" applyFill="1" applyBorder="1" applyAlignment="1">
      <alignment vertical="center" wrapText="1"/>
    </xf>
    <xf numFmtId="0" fontId="56" fillId="46" borderId="277" xfId="274" applyFont="1" applyFill="1" applyBorder="1" applyAlignment="1">
      <alignment vertical="center" wrapText="1"/>
    </xf>
    <xf numFmtId="0" fontId="0" fillId="0" borderId="1" xfId="0" applyBorder="1" applyAlignment="1">
      <alignment horizontal="center" vertical="center"/>
    </xf>
    <xf numFmtId="0" fontId="40" fillId="0" borderId="1" xfId="274" applyFont="1" applyFill="1" applyBorder="1" applyAlignment="1">
      <alignment horizontal="center" vertical="center" wrapText="1"/>
    </xf>
    <xf numFmtId="0" fontId="40" fillId="55" borderId="1" xfId="274" applyFont="1" applyFill="1" applyBorder="1" applyAlignment="1">
      <alignment horizontal="center" vertical="center" wrapText="1"/>
    </xf>
    <xf numFmtId="0" fontId="56" fillId="46" borderId="0" xfId="274" applyFont="1" applyFill="1" applyBorder="1" applyAlignment="1">
      <alignment vertical="center" wrapText="1"/>
    </xf>
    <xf numFmtId="0" fontId="58" fillId="56" borderId="284" xfId="274" applyFont="1" applyFill="1" applyBorder="1" applyAlignment="1">
      <alignment horizontal="left" vertical="center"/>
    </xf>
    <xf numFmtId="0" fontId="58" fillId="56" borderId="284" xfId="274" applyFont="1" applyFill="1" applyBorder="1" applyAlignment="1">
      <alignment horizontal="center" vertical="center"/>
    </xf>
    <xf numFmtId="0" fontId="58" fillId="56" borderId="284" xfId="274" applyFont="1" applyFill="1" applyBorder="1" applyAlignment="1">
      <alignment horizontal="center" vertical="center" wrapText="1"/>
    </xf>
    <xf numFmtId="10" fontId="40" fillId="0" borderId="1" xfId="10" applyNumberFormat="1" applyFont="1" applyFill="1" applyBorder="1" applyAlignment="1" applyProtection="1">
      <alignment horizontal="center" vertical="center" wrapText="1"/>
    </xf>
    <xf numFmtId="184" fontId="40" fillId="0" borderId="1" xfId="274" applyNumberFormat="1" applyFont="1" applyFill="1" applyBorder="1" applyAlignment="1">
      <alignment horizontal="center" vertical="center" wrapText="1"/>
    </xf>
    <xf numFmtId="0" fontId="58" fillId="46" borderId="284" xfId="274" applyFont="1" applyFill="1" applyBorder="1" applyAlignment="1">
      <alignment horizontal="center" vertical="center" wrapText="1"/>
    </xf>
    <xf numFmtId="184" fontId="60" fillId="0" borderId="1" xfId="274" applyNumberFormat="1" applyFont="1" applyFill="1" applyBorder="1" applyAlignment="1">
      <alignment horizontal="left" vertical="center" wrapText="1"/>
    </xf>
    <xf numFmtId="182" fontId="40" fillId="0" borderId="1" xfId="274" applyNumberFormat="1" applyFont="1" applyFill="1" applyBorder="1" applyAlignment="1">
      <alignment horizontal="center" vertical="center" wrapText="1"/>
    </xf>
    <xf numFmtId="182" fontId="60" fillId="0" borderId="1" xfId="274" applyNumberFormat="1" applyFont="1" applyFill="1" applyBorder="1" applyAlignment="1">
      <alignment horizontal="left" vertical="center" wrapText="1"/>
    </xf>
    <xf numFmtId="184" fontId="61" fillId="0" borderId="1" xfId="274" applyNumberFormat="1" applyFont="1" applyFill="1" applyBorder="1" applyAlignment="1">
      <alignment horizontal="left" vertical="center" wrapText="1"/>
    </xf>
    <xf numFmtId="0" fontId="5" fillId="0" borderId="2" xfId="111" applyFont="1" applyBorder="1" applyAlignment="1">
      <alignment vertical="center"/>
    </xf>
    <xf numFmtId="0" fontId="46" fillId="0" borderId="2" xfId="111" applyFont="1" applyBorder="1" applyAlignment="1">
      <alignment vertical="center"/>
    </xf>
    <xf numFmtId="0" fontId="46" fillId="0" borderId="2" xfId="111" applyFont="1" applyBorder="1" applyAlignment="1">
      <alignment horizontal="center" vertical="center"/>
    </xf>
    <xf numFmtId="0" fontId="46" fillId="0" borderId="2" xfId="111" applyFont="1" applyBorder="1" applyAlignment="1">
      <alignment horizontal="center" vertical="center" wrapText="1"/>
    </xf>
    <xf numFmtId="0" fontId="46" fillId="0" borderId="2" xfId="111" applyFont="1" applyBorder="1" applyAlignment="1">
      <alignment horizontal="left" vertical="top"/>
    </xf>
    <xf numFmtId="0" fontId="5" fillId="0" borderId="4" xfId="111" applyFont="1" applyBorder="1" applyAlignment="1">
      <alignment vertical="center"/>
    </xf>
    <xf numFmtId="0" fontId="63" fillId="57" borderId="287" xfId="133" applyFont="1" applyFill="1" applyBorder="1" applyAlignment="1">
      <alignment vertical="center" wrapText="1"/>
    </xf>
    <xf numFmtId="0" fontId="64" fillId="58" borderId="2" xfId="277" applyFont="1" applyFill="1" applyBorder="1" applyAlignment="1">
      <alignment horizontal="center" vertical="center"/>
    </xf>
    <xf numFmtId="0" fontId="64" fillId="58" borderId="289" xfId="277" applyFont="1" applyFill="1" applyBorder="1" applyAlignment="1">
      <alignment vertical="center"/>
    </xf>
    <xf numFmtId="0" fontId="64" fillId="0" borderId="1" xfId="277" applyFont="1" applyFill="1" applyBorder="1" applyAlignment="1">
      <alignment horizontal="center" vertical="center"/>
    </xf>
    <xf numFmtId="0" fontId="64" fillId="58" borderId="4" xfId="277" applyFont="1" applyFill="1" applyBorder="1" applyAlignment="1">
      <alignment vertical="center"/>
    </xf>
    <xf numFmtId="0" fontId="64" fillId="0" borderId="5" xfId="277" applyFont="1" applyFill="1" applyBorder="1" applyAlignment="1">
      <alignment horizontal="left" vertical="center"/>
    </xf>
    <xf numFmtId="0" fontId="64" fillId="0" borderId="6" xfId="277" applyFont="1" applyFill="1" applyBorder="1" applyAlignment="1">
      <alignment horizontal="left" vertical="center"/>
    </xf>
    <xf numFmtId="0" fontId="64" fillId="58" borderId="290" xfId="277" applyFont="1" applyFill="1" applyBorder="1" applyAlignment="1">
      <alignment horizontal="left" vertical="center"/>
    </xf>
    <xf numFmtId="0" fontId="66" fillId="58" borderId="128" xfId="277" applyFont="1" applyFill="1" applyBorder="1" applyAlignment="1">
      <alignment horizontal="left" vertical="center"/>
    </xf>
    <xf numFmtId="0" fontId="64" fillId="58" borderId="128" xfId="277" applyFont="1" applyFill="1" applyBorder="1" applyAlignment="1">
      <alignment horizontal="left" vertical="center"/>
    </xf>
    <xf numFmtId="0" fontId="64" fillId="58" borderId="34" xfId="277" applyFont="1" applyFill="1" applyBorder="1" applyAlignment="1">
      <alignment horizontal="center" vertical="center"/>
    </xf>
    <xf numFmtId="0" fontId="64" fillId="58" borderId="128" xfId="277" applyFont="1" applyFill="1" applyBorder="1" applyAlignment="1">
      <alignment horizontal="center" vertical="center"/>
    </xf>
    <xf numFmtId="0" fontId="64" fillId="59" borderId="289" xfId="277" applyFont="1" applyFill="1" applyBorder="1" applyAlignment="1">
      <alignment horizontal="left" vertical="center"/>
    </xf>
    <xf numFmtId="0" fontId="64" fillId="59" borderId="128" xfId="277" applyFont="1" applyFill="1" applyBorder="1" applyAlignment="1">
      <alignment horizontal="left" vertical="center"/>
    </xf>
    <xf numFmtId="0" fontId="64" fillId="59" borderId="268" xfId="277" applyFont="1" applyFill="1" applyBorder="1" applyAlignment="1">
      <alignment horizontal="left" vertical="center"/>
    </xf>
    <xf numFmtId="0" fontId="64" fillId="59" borderId="9" xfId="277" applyFont="1" applyFill="1" applyBorder="1" applyAlignment="1">
      <alignment horizontal="center" vertical="center"/>
    </xf>
    <xf numFmtId="0" fontId="11" fillId="60" borderId="291" xfId="0" applyFont="1" applyFill="1" applyBorder="1" applyAlignment="1">
      <alignment horizontal="center" vertical="center" wrapText="1"/>
    </xf>
    <xf numFmtId="0" fontId="11" fillId="60" borderId="271" xfId="0" applyFont="1" applyFill="1" applyBorder="1" applyAlignment="1">
      <alignment horizontal="center" vertical="center" wrapText="1"/>
    </xf>
    <xf numFmtId="0" fontId="67" fillId="60" borderId="271" xfId="0" applyFont="1" applyFill="1" applyBorder="1" applyAlignment="1">
      <alignment horizontal="center" vertical="center" wrapText="1"/>
    </xf>
    <xf numFmtId="0" fontId="12" fillId="61" borderId="24" xfId="0" applyFont="1" applyFill="1" applyBorder="1" applyAlignment="1">
      <alignment horizontal="left" vertical="center"/>
    </xf>
    <xf numFmtId="197" fontId="4" fillId="62" borderId="21" xfId="0" applyNumberFormat="1" applyFont="1" applyFill="1" applyBorder="1" applyAlignment="1">
      <alignment horizontal="left" vertical="center" wrapText="1"/>
    </xf>
    <xf numFmtId="197" fontId="36" fillId="62" borderId="21" xfId="0" applyNumberFormat="1" applyFont="1" applyFill="1" applyBorder="1" applyAlignment="1">
      <alignment horizontal="center" vertical="center" wrapText="1"/>
    </xf>
    <xf numFmtId="197" fontId="4" fillId="62" borderId="21" xfId="0" applyNumberFormat="1" applyFont="1" applyFill="1" applyBorder="1" applyAlignment="1">
      <alignment horizontal="center" vertical="center" wrapText="1"/>
    </xf>
    <xf numFmtId="0" fontId="12" fillId="61" borderId="291" xfId="0" applyFont="1" applyFill="1" applyBorder="1" applyAlignment="1">
      <alignment horizontal="left" vertical="center"/>
    </xf>
    <xf numFmtId="197" fontId="4" fillId="63" borderId="156" xfId="0" applyNumberFormat="1" applyFont="1" applyFill="1" applyBorder="1" applyAlignment="1">
      <alignment horizontal="left" vertical="center" wrapText="1"/>
    </xf>
    <xf numFmtId="197" fontId="4" fillId="63" borderId="156" xfId="0" applyNumberFormat="1" applyFont="1" applyFill="1" applyBorder="1" applyAlignment="1">
      <alignment horizontal="center" vertical="center" wrapText="1"/>
    </xf>
    <xf numFmtId="197" fontId="4" fillId="62" borderId="156" xfId="0" applyNumberFormat="1" applyFont="1" applyFill="1" applyBorder="1" applyAlignment="1">
      <alignment horizontal="left" vertical="center" wrapText="1"/>
    </xf>
    <xf numFmtId="197" fontId="4" fillId="62" borderId="156" xfId="0" applyNumberFormat="1" applyFont="1" applyFill="1" applyBorder="1" applyAlignment="1">
      <alignment horizontal="center" vertical="center" wrapText="1"/>
    </xf>
    <xf numFmtId="197" fontId="36" fillId="63" borderId="156" xfId="0" applyNumberFormat="1" applyFont="1" applyFill="1" applyBorder="1" applyAlignment="1">
      <alignment horizontal="center" vertical="center" wrapText="1"/>
    </xf>
    <xf numFmtId="197" fontId="36" fillId="62" borderId="156" xfId="0" applyNumberFormat="1" applyFont="1" applyFill="1" applyBorder="1" applyAlignment="1">
      <alignment horizontal="center" vertical="center" wrapText="1"/>
    </xf>
    <xf numFmtId="197" fontId="4" fillId="33" borderId="156" xfId="0" applyNumberFormat="1" applyFont="1" applyFill="1" applyBorder="1" applyAlignment="1">
      <alignment horizontal="left" vertical="center" wrapText="1"/>
    </xf>
    <xf numFmtId="197" fontId="4" fillId="33" borderId="156" xfId="0" applyNumberFormat="1" applyFont="1" applyFill="1" applyBorder="1" applyAlignment="1">
      <alignment horizontal="center" vertical="center" wrapText="1"/>
    </xf>
    <xf numFmtId="197" fontId="36" fillId="33" borderId="156" xfId="0" applyNumberFormat="1" applyFont="1" applyFill="1" applyBorder="1" applyAlignment="1">
      <alignment horizontal="left" vertical="center" wrapText="1"/>
    </xf>
    <xf numFmtId="197" fontId="36" fillId="62" borderId="156" xfId="0" applyNumberFormat="1" applyFont="1" applyFill="1" applyBorder="1" applyAlignment="1">
      <alignment horizontal="left" vertical="center" wrapText="1"/>
    </xf>
    <xf numFmtId="0" fontId="12" fillId="0" borderId="291" xfId="0" applyFont="1" applyBorder="1" applyAlignment="1">
      <alignment horizontal="center" vertical="center"/>
    </xf>
    <xf numFmtId="0" fontId="68" fillId="0" borderId="156" xfId="0" applyFont="1" applyBorder="1" applyAlignment="1">
      <alignment vertical="center"/>
    </xf>
    <xf numFmtId="0" fontId="12" fillId="0" borderId="156" xfId="0" applyFont="1" applyBorder="1" applyAlignment="1">
      <alignment horizontal="center" vertical="center"/>
    </xf>
    <xf numFmtId="0" fontId="12" fillId="0" borderId="156" xfId="0" applyFont="1" applyBorder="1" applyAlignment="1">
      <alignment horizontal="left" vertical="top" wrapText="1"/>
    </xf>
    <xf numFmtId="180" fontId="4" fillId="0" borderId="156" xfId="0" applyNumberFormat="1" applyFont="1" applyBorder="1" applyAlignment="1">
      <alignment horizontal="right" vertical="center"/>
    </xf>
    <xf numFmtId="0" fontId="69" fillId="64" borderId="3" xfId="111" applyFont="1" applyFill="1" applyBorder="1" applyAlignment="1">
      <alignment horizontal="center" vertical="center"/>
    </xf>
    <xf numFmtId="0" fontId="64" fillId="0" borderId="1" xfId="277" applyFont="1" applyFill="1" applyBorder="1" applyAlignment="1">
      <alignment vertical="center"/>
    </xf>
    <xf numFmtId="0" fontId="5" fillId="0" borderId="10" xfId="111" applyFont="1" applyBorder="1" applyAlignment="1">
      <alignment vertical="center"/>
    </xf>
    <xf numFmtId="0" fontId="64" fillId="0" borderId="1" xfId="277" applyFont="1" applyFill="1" applyBorder="1" applyAlignment="1">
      <alignment vertical="center" wrapText="1"/>
    </xf>
    <xf numFmtId="31" fontId="36" fillId="58" borderId="128" xfId="277" applyNumberFormat="1" applyFont="1" applyFill="1" applyBorder="1" applyAlignment="1">
      <alignment horizontal="center" vertical="center"/>
    </xf>
    <xf numFmtId="31" fontId="36" fillId="58" borderId="285" xfId="277" applyNumberFormat="1" applyFont="1" applyFill="1" applyBorder="1" applyAlignment="1">
      <alignment horizontal="center" vertical="center"/>
    </xf>
    <xf numFmtId="0" fontId="64" fillId="58" borderId="9" xfId="277" applyFont="1" applyFill="1" applyBorder="1" applyAlignment="1">
      <alignment vertical="center"/>
    </xf>
    <xf numFmtId="0" fontId="64" fillId="59" borderId="10" xfId="277" applyFont="1" applyFill="1" applyBorder="1" applyAlignment="1">
      <alignment horizontal="left" vertical="center"/>
    </xf>
    <xf numFmtId="0" fontId="4" fillId="62" borderId="21" xfId="0" applyFont="1" applyFill="1" applyBorder="1" applyAlignment="1">
      <alignment horizontal="left" vertical="center"/>
    </xf>
    <xf numFmtId="180" fontId="4" fillId="65" borderId="156" xfId="0" applyNumberFormat="1" applyFont="1" applyFill="1" applyBorder="1" applyAlignment="1">
      <alignment horizontal="left" vertical="center"/>
    </xf>
    <xf numFmtId="0" fontId="4" fillId="62" borderId="156" xfId="0" applyFont="1" applyFill="1" applyBorder="1" applyAlignment="1">
      <alignment horizontal="left" vertical="center"/>
    </xf>
    <xf numFmtId="0" fontId="4" fillId="0" borderId="156" xfId="0" applyFont="1" applyBorder="1" applyAlignment="1">
      <alignment vertical="center"/>
    </xf>
    <xf numFmtId="0" fontId="11" fillId="60" borderId="156" xfId="0" applyFont="1" applyFill="1" applyBorder="1" applyAlignment="1">
      <alignment horizontal="center" vertical="center" wrapText="1"/>
    </xf>
    <xf numFmtId="0" fontId="4" fillId="62" borderId="291" xfId="0" applyFont="1" applyFill="1" applyBorder="1" applyAlignment="1">
      <alignment horizontal="left" vertical="center"/>
    </xf>
    <xf numFmtId="0" fontId="4" fillId="63" borderId="156" xfId="0" applyFont="1" applyFill="1" applyBorder="1" applyAlignment="1">
      <alignment horizontal="left" vertical="center"/>
    </xf>
    <xf numFmtId="0" fontId="12" fillId="65" borderId="156" xfId="0" applyFont="1" applyFill="1" applyBorder="1" applyAlignment="1">
      <alignment horizontal="left" vertical="center"/>
    </xf>
    <xf numFmtId="0" fontId="4" fillId="62" borderId="156" xfId="0" applyFont="1" applyFill="1" applyBorder="1" applyAlignment="1">
      <alignment horizontal="center" vertical="center"/>
    </xf>
    <xf numFmtId="0" fontId="12" fillId="65" borderId="156" xfId="0" applyFont="1" applyFill="1" applyBorder="1" applyAlignment="1">
      <alignment horizontal="left" vertical="top"/>
    </xf>
    <xf numFmtId="0" fontId="46" fillId="0" borderId="291" xfId="0" applyFont="1" applyBorder="1" applyAlignment="1">
      <alignment vertical="center"/>
    </xf>
    <xf numFmtId="0" fontId="46" fillId="0" borderId="156" xfId="0" applyFont="1" applyBorder="1" applyAlignment="1">
      <alignment vertical="center"/>
    </xf>
    <xf numFmtId="0" fontId="46" fillId="0" borderId="156" xfId="0" applyFont="1" applyBorder="1" applyAlignment="1">
      <alignment horizontal="center" vertical="center"/>
    </xf>
    <xf numFmtId="0" fontId="46" fillId="0" borderId="156" xfId="0" applyFont="1" applyBorder="1" applyAlignment="1">
      <alignment horizontal="center" vertical="center" wrapText="1"/>
    </xf>
    <xf numFmtId="0" fontId="4" fillId="63" borderId="293" xfId="0" applyFont="1" applyFill="1" applyBorder="1" applyAlignment="1">
      <alignment horizontal="left" vertical="top"/>
    </xf>
    <xf numFmtId="0" fontId="4" fillId="65" borderId="291" xfId="0" applyFont="1" applyFill="1" applyBorder="1" applyAlignment="1">
      <alignment horizontal="left" vertical="center"/>
    </xf>
    <xf numFmtId="0" fontId="70" fillId="63" borderId="294" xfId="0" applyFont="1" applyFill="1" applyBorder="1" applyAlignment="1">
      <alignment horizontal="left" vertical="top"/>
    </xf>
    <xf numFmtId="0" fontId="4" fillId="0" borderId="156" xfId="0" applyFont="1" applyBorder="1" applyAlignment="1">
      <alignment horizontal="left" vertical="center"/>
    </xf>
    <xf numFmtId="0" fontId="3" fillId="0" borderId="1" xfId="277" applyFont="1" applyBorder="1" applyAlignment="1">
      <alignment horizontal="left"/>
    </xf>
    <xf numFmtId="0" fontId="3" fillId="0" borderId="1" xfId="0" applyFont="1" applyBorder="1" applyAlignment="1">
      <alignment horizontal="left"/>
    </xf>
    <xf numFmtId="0" fontId="3" fillId="0" borderId="1" xfId="277" applyBorder="1" applyAlignment="1">
      <alignment horizontal="left"/>
    </xf>
    <xf numFmtId="14" fontId="3" fillId="0" borderId="1" xfId="0" applyNumberFormat="1" applyFont="1" applyBorder="1" applyAlignment="1">
      <alignment horizontal="left"/>
    </xf>
    <xf numFmtId="0" fontId="71" fillId="0" borderId="0" xfId="277" applyFont="1" applyFill="1" applyBorder="1" applyAlignment="1">
      <alignment horizontal="left"/>
    </xf>
    <xf numFmtId="0" fontId="0" fillId="0" borderId="1" xfId="0" applyBorder="1" applyAlignment="1">
      <alignment vertical="center"/>
    </xf>
    <xf numFmtId="0" fontId="72" fillId="49" borderId="1" xfId="0" applyFont="1" applyFill="1" applyBorder="1" applyAlignment="1">
      <alignment horizontal="center" vertical="center"/>
    </xf>
    <xf numFmtId="0" fontId="13" fillId="0" borderId="29" xfId="0" applyFont="1" applyBorder="1" applyAlignment="1">
      <alignment vertical="center"/>
    </xf>
    <xf numFmtId="0" fontId="3" fillId="3" borderId="1" xfId="0" applyFont="1" applyFill="1" applyBorder="1" applyAlignment="1">
      <alignment horizontal="center"/>
    </xf>
    <xf numFmtId="0" fontId="30" fillId="21" borderId="1" xfId="0" applyFont="1" applyFill="1" applyBorder="1" applyAlignment="1">
      <alignment horizontal="center"/>
    </xf>
    <xf numFmtId="0" fontId="2" fillId="24" borderId="1" xfId="0" applyFont="1" applyFill="1" applyBorder="1" applyAlignment="1">
      <alignment horizontal="center" vertical="center"/>
    </xf>
    <xf numFmtId="0" fontId="2" fillId="22" borderId="1" xfId="0" applyFont="1" applyFill="1" applyBorder="1" applyAlignment="1">
      <alignment horizontal="center"/>
    </xf>
    <xf numFmtId="0" fontId="3" fillId="3" borderId="0" xfId="294" applyFont="1" applyFill="1" applyBorder="1" applyAlignment="1">
      <alignment horizontal="left"/>
    </xf>
    <xf numFmtId="0" fontId="3" fillId="3" borderId="0" xfId="294" applyFont="1" applyFill="1" applyAlignment="1">
      <alignment horizontal="left"/>
    </xf>
    <xf numFmtId="0" fontId="73" fillId="3" borderId="0" xfId="294" applyFont="1" applyFill="1" applyAlignment="1">
      <alignment horizontal="left"/>
    </xf>
    <xf numFmtId="0" fontId="3" fillId="3" borderId="295" xfId="294" applyFont="1" applyFill="1" applyBorder="1" applyAlignment="1">
      <alignment horizontal="left"/>
    </xf>
    <xf numFmtId="0" fontId="3" fillId="3" borderId="296" xfId="294" applyFont="1" applyFill="1" applyBorder="1" applyAlignment="1">
      <alignment horizontal="left"/>
    </xf>
    <xf numFmtId="0" fontId="73" fillId="3" borderId="296" xfId="294" applyFont="1" applyFill="1" applyBorder="1" applyAlignment="1">
      <alignment horizontal="left"/>
    </xf>
    <xf numFmtId="0" fontId="3" fillId="3" borderId="297" xfId="294" applyFont="1" applyFill="1" applyBorder="1" applyAlignment="1">
      <alignment horizontal="left"/>
    </xf>
    <xf numFmtId="182" fontId="3" fillId="3" borderId="0" xfId="294" applyNumberFormat="1" applyFont="1" applyFill="1" applyAlignment="1">
      <alignment horizontal="left"/>
    </xf>
    <xf numFmtId="0" fontId="13" fillId="3" borderId="298" xfId="294" applyFont="1" applyFill="1" applyBorder="1" applyAlignment="1">
      <alignment horizontal="left"/>
    </xf>
    <xf numFmtId="0" fontId="13" fillId="3" borderId="299" xfId="294" applyFont="1" applyFill="1" applyBorder="1" applyAlignment="1">
      <alignment horizontal="left"/>
    </xf>
    <xf numFmtId="0" fontId="13" fillId="3" borderId="0" xfId="294" applyFont="1" applyFill="1" applyBorder="1" applyAlignment="1">
      <alignment horizontal="left"/>
    </xf>
    <xf numFmtId="0" fontId="74" fillId="3" borderId="0" xfId="294" applyFont="1" applyFill="1" applyBorder="1" applyAlignment="1">
      <alignment horizontal="left"/>
    </xf>
    <xf numFmtId="0" fontId="75" fillId="3" borderId="0" xfId="8" applyFill="1" applyBorder="1" applyAlignment="1" applyProtection="1">
      <alignment horizontal="left"/>
    </xf>
    <xf numFmtId="0" fontId="75" fillId="3" borderId="0" xfId="8" applyFont="1" applyFill="1" applyBorder="1" applyAlignment="1" applyProtection="1">
      <alignment horizontal="left"/>
    </xf>
    <xf numFmtId="0" fontId="75" fillId="3" borderId="0" xfId="8" applyFill="1" applyAlignment="1" applyProtection="1">
      <alignment horizontal="left"/>
    </xf>
    <xf numFmtId="0" fontId="76" fillId="3" borderId="0" xfId="294" applyFont="1" applyFill="1" applyBorder="1" applyAlignment="1">
      <alignment horizontal="left"/>
    </xf>
    <xf numFmtId="0" fontId="75" fillId="0" borderId="0" xfId="8" applyFont="1" applyAlignment="1" applyProtection="1"/>
    <xf numFmtId="0" fontId="73" fillId="3" borderId="0" xfId="294" applyFont="1" applyFill="1" applyBorder="1" applyAlignment="1">
      <alignment horizontal="left"/>
    </xf>
    <xf numFmtId="0" fontId="3" fillId="3" borderId="299" xfId="294" applyFont="1" applyFill="1" applyBorder="1" applyAlignment="1">
      <alignment horizontal="left"/>
    </xf>
    <xf numFmtId="0" fontId="3" fillId="3" borderId="298" xfId="294" applyFont="1" applyFill="1" applyBorder="1" applyAlignment="1">
      <alignment horizontal="left"/>
    </xf>
    <xf numFmtId="0" fontId="3" fillId="3" borderId="300" xfId="294" applyFont="1" applyFill="1" applyBorder="1" applyAlignment="1">
      <alignment horizontal="left"/>
    </xf>
    <xf numFmtId="0" fontId="73" fillId="3" borderId="300" xfId="294" applyFont="1" applyFill="1" applyBorder="1" applyAlignment="1">
      <alignment horizontal="left"/>
    </xf>
    <xf numFmtId="0" fontId="3" fillId="3" borderId="301" xfId="294" applyFont="1" applyFill="1" applyBorder="1" applyAlignment="1">
      <alignment horizontal="left"/>
    </xf>
    <xf numFmtId="0" fontId="3" fillId="3" borderId="304" xfId="294" applyFont="1" applyFill="1" applyBorder="1" applyAlignment="1">
      <alignment horizontal="left"/>
    </xf>
    <xf numFmtId="0" fontId="73" fillId="3" borderId="304" xfId="294" applyFont="1" applyFill="1" applyBorder="1" applyAlignment="1">
      <alignment horizontal="left"/>
    </xf>
    <xf numFmtId="0" fontId="3" fillId="3" borderId="303" xfId="294" applyFont="1" applyFill="1" applyBorder="1" applyAlignment="1">
      <alignment horizontal="left"/>
    </xf>
    <xf numFmtId="0" fontId="3" fillId="3" borderId="0" xfId="294" applyFont="1" applyFill="1" applyBorder="1" applyAlignment="1" applyProtection="1">
      <alignment horizontal="left"/>
    </xf>
    <xf numFmtId="0" fontId="3" fillId="3" borderId="306" xfId="294" applyFont="1" applyFill="1" applyBorder="1" applyAlignment="1">
      <alignment horizontal="left"/>
    </xf>
    <xf numFmtId="0" fontId="3" fillId="0" borderId="0" xfId="277" applyAlignment="1">
      <alignment horizontal="center" vertical="center"/>
    </xf>
    <xf numFmtId="0" fontId="78" fillId="0" borderId="1" xfId="277" applyFont="1" applyBorder="1" applyAlignment="1">
      <alignment horizontal="center" vertical="center"/>
    </xf>
    <xf numFmtId="0" fontId="79" fillId="0" borderId="1" xfId="277" applyFont="1" applyBorder="1" applyAlignment="1">
      <alignment horizontal="center" vertical="center"/>
    </xf>
    <xf numFmtId="49" fontId="3" fillId="0" borderId="1" xfId="277" applyNumberFormat="1" applyBorder="1" applyAlignment="1">
      <alignment horizontal="center" vertical="center"/>
    </xf>
    <xf numFmtId="192" fontId="3" fillId="0" borderId="1" xfId="277" applyNumberFormat="1" applyBorder="1" applyAlignment="1">
      <alignment horizontal="center" vertical="center"/>
    </xf>
    <xf numFmtId="0" fontId="3" fillId="0" borderId="1" xfId="277" applyFont="1" applyBorder="1" applyAlignment="1">
      <alignment horizontal="center" vertical="center"/>
    </xf>
    <xf numFmtId="192" fontId="3" fillId="0" borderId="1" xfId="277" applyNumberFormat="1" applyFont="1" applyBorder="1" applyAlignment="1">
      <alignment horizontal="center" vertical="center"/>
    </xf>
    <xf numFmtId="0" fontId="3" fillId="0" borderId="1" xfId="277" applyFont="1" applyBorder="1" applyAlignment="1">
      <alignment horizontal="center" vertical="center" wrapText="1"/>
    </xf>
    <xf numFmtId="0" fontId="81" fillId="0" borderId="1" xfId="277" applyFont="1" applyBorder="1" applyAlignment="1">
      <alignment horizontal="left" vertical="center" wrapText="1"/>
    </xf>
    <xf numFmtId="0" fontId="13" fillId="3" borderId="0" xfId="277" applyFont="1" applyFill="1" applyBorder="1" applyAlignment="1">
      <alignment vertical="center"/>
    </xf>
    <xf numFmtId="0" fontId="13" fillId="3" borderId="0" xfId="277" applyNumberFormat="1" applyFont="1" applyFill="1" applyBorder="1" applyAlignment="1">
      <alignment horizontal="center" vertical="center"/>
    </xf>
    <xf numFmtId="0" fontId="13" fillId="3" borderId="0" xfId="277" applyNumberFormat="1" applyFont="1" applyFill="1" applyBorder="1" applyAlignment="1">
      <alignment vertical="center"/>
    </xf>
    <xf numFmtId="0" fontId="3" fillId="3" borderId="0" xfId="277" applyNumberFormat="1" applyFill="1" applyBorder="1"/>
    <xf numFmtId="0" fontId="13" fillId="3" borderId="0" xfId="277" applyNumberFormat="1" applyFont="1" applyFill="1" applyBorder="1"/>
    <xf numFmtId="0" fontId="13" fillId="3" borderId="0" xfId="277" applyFont="1" applyFill="1" applyBorder="1"/>
    <xf numFmtId="0" fontId="82" fillId="0" borderId="0" xfId="0" applyFont="1"/>
    <xf numFmtId="0" fontId="0" fillId="0" borderId="0" xfId="0" quotePrefix="1"/>
    <xf numFmtId="0" fontId="40" fillId="55" borderId="1" xfId="274" quotePrefix="1" applyFont="1" applyFill="1" applyBorder="1" applyAlignment="1">
      <alignment horizontal="center" vertical="center" wrapText="1"/>
    </xf>
    <xf numFmtId="58" fontId="2" fillId="2" borderId="2" xfId="277" applyNumberFormat="1" applyFont="1" applyFill="1" applyBorder="1" applyAlignment="1">
      <alignment horizontal="center" vertical="center"/>
    </xf>
    <xf numFmtId="197" fontId="4" fillId="102" borderId="2" xfId="279" applyNumberFormat="1" applyFont="1" applyFill="1" applyBorder="1" applyAlignment="1">
      <alignment horizontal="left" vertical="center" wrapText="1"/>
    </xf>
    <xf numFmtId="197" fontId="4" fillId="102" borderId="2" xfId="279" applyNumberFormat="1" applyFont="1" applyFill="1" applyBorder="1" applyAlignment="1">
      <alignment horizontal="center" vertical="center"/>
    </xf>
    <xf numFmtId="0" fontId="3" fillId="3" borderId="0" xfId="277" applyNumberFormat="1" applyFont="1" applyFill="1" applyAlignment="1"/>
    <xf numFmtId="197" fontId="4" fillId="80" borderId="2" xfId="279" applyNumberFormat="1" applyFont="1" applyFill="1" applyBorder="1" applyAlignment="1">
      <alignment horizontal="left" vertical="center" wrapText="1"/>
    </xf>
    <xf numFmtId="197" fontId="4" fillId="80" borderId="2" xfId="279" applyNumberFormat="1" applyFont="1" applyFill="1" applyBorder="1" applyAlignment="1">
      <alignment horizontal="center" vertical="center" wrapText="1"/>
    </xf>
    <xf numFmtId="0" fontId="49" fillId="0" borderId="0" xfId="0" applyFont="1" applyBorder="1" applyAlignment="1">
      <alignment horizontal="center" vertical="center"/>
    </xf>
    <xf numFmtId="0" fontId="0" fillId="0" borderId="0" xfId="0" applyBorder="1" applyAlignment="1">
      <alignment horizontal="center" vertical="center"/>
    </xf>
    <xf numFmtId="176" fontId="40" fillId="0" borderId="1" xfId="10" applyNumberFormat="1" applyFont="1" applyFill="1" applyBorder="1" applyAlignment="1" applyProtection="1">
      <alignment horizontal="center" vertical="center" wrapText="1"/>
    </xf>
    <xf numFmtId="0" fontId="48" fillId="0" borderId="0" xfId="189" applyFont="1" applyBorder="1" applyAlignment="1">
      <alignment horizontal="center" vertical="center"/>
    </xf>
    <xf numFmtId="0" fontId="80" fillId="0" borderId="8" xfId="277" applyFont="1" applyBorder="1" applyAlignment="1">
      <alignment horizontal="left" vertical="center" wrapText="1"/>
    </xf>
    <xf numFmtId="0" fontId="80" fillId="0" borderId="122" xfId="277" applyFont="1" applyBorder="1" applyAlignment="1">
      <alignment horizontal="left" vertical="center" wrapText="1"/>
    </xf>
    <xf numFmtId="0" fontId="80" fillId="0" borderId="29" xfId="277" applyFont="1" applyBorder="1" applyAlignment="1">
      <alignment horizontal="left" vertical="center" wrapText="1"/>
    </xf>
    <xf numFmtId="0" fontId="77" fillId="0" borderId="0" xfId="277" applyFont="1" applyAlignment="1">
      <alignment horizontal="center" vertical="center"/>
    </xf>
    <xf numFmtId="0" fontId="3" fillId="0" borderId="1" xfId="277" applyBorder="1" applyAlignment="1">
      <alignment horizontal="center" vertical="center"/>
    </xf>
    <xf numFmtId="0" fontId="3" fillId="0" borderId="1" xfId="277" applyFont="1" applyBorder="1" applyAlignment="1">
      <alignment horizontal="left" vertical="center" wrapText="1"/>
    </xf>
    <xf numFmtId="0" fontId="3" fillId="0" borderId="1" xfId="277" applyBorder="1" applyAlignment="1">
      <alignment horizontal="left" vertical="center" wrapText="1"/>
    </xf>
    <xf numFmtId="0" fontId="41" fillId="3" borderId="0" xfId="294" applyFont="1" applyFill="1" applyBorder="1" applyAlignment="1">
      <alignment horizontal="center"/>
    </xf>
    <xf numFmtId="0" fontId="3" fillId="3" borderId="302" xfId="294" applyFont="1" applyFill="1" applyBorder="1" applyAlignment="1">
      <alignment horizontal="center" vertical="center"/>
    </xf>
    <xf numFmtId="0" fontId="3" fillId="3" borderId="303" xfId="294" applyFont="1" applyFill="1" applyBorder="1" applyAlignment="1">
      <alignment horizontal="center" vertical="center"/>
    </xf>
    <xf numFmtId="0" fontId="3" fillId="3" borderId="305" xfId="294" applyFont="1" applyFill="1" applyBorder="1" applyAlignment="1">
      <alignment horizontal="center" vertical="center"/>
    </xf>
    <xf numFmtId="0" fontId="3" fillId="3" borderId="306" xfId="294" applyFont="1" applyFill="1" applyBorder="1" applyAlignment="1">
      <alignment horizontal="center" vertical="center"/>
    </xf>
    <xf numFmtId="0" fontId="3" fillId="3" borderId="307" xfId="294" applyFont="1" applyFill="1" applyBorder="1" applyAlignment="1">
      <alignment horizontal="center" vertical="center"/>
    </xf>
    <xf numFmtId="0" fontId="3" fillId="3" borderId="301" xfId="294" applyFont="1" applyFill="1" applyBorder="1" applyAlignment="1">
      <alignment horizontal="center" vertical="center"/>
    </xf>
    <xf numFmtId="0" fontId="2" fillId="66" borderId="1" xfId="0" applyFont="1" applyFill="1" applyBorder="1" applyAlignment="1">
      <alignment horizontal="center" vertical="center"/>
    </xf>
    <xf numFmtId="0" fontId="39" fillId="0" borderId="1" xfId="0" applyFont="1" applyBorder="1" applyAlignment="1">
      <alignment vertical="center"/>
    </xf>
    <xf numFmtId="0" fontId="0" fillId="0" borderId="1" xfId="0" applyBorder="1" applyAlignment="1">
      <alignment vertical="center"/>
    </xf>
    <xf numFmtId="0" fontId="72" fillId="49" borderId="5" xfId="0" applyFont="1" applyFill="1" applyBorder="1" applyAlignment="1">
      <alignment horizontal="center" vertical="center"/>
    </xf>
    <xf numFmtId="0" fontId="72" fillId="49" borderId="7" xfId="0" applyFont="1" applyFill="1" applyBorder="1" applyAlignment="1">
      <alignment horizontal="center" vertical="center"/>
    </xf>
    <xf numFmtId="0" fontId="72" fillId="49" borderId="6" xfId="0" applyFont="1" applyFill="1" applyBorder="1" applyAlignment="1">
      <alignment horizontal="center" vertical="center"/>
    </xf>
    <xf numFmtId="0" fontId="13" fillId="0" borderId="5" xfId="0" applyFont="1" applyBorder="1" applyAlignment="1">
      <alignment horizontal="left" vertical="center"/>
    </xf>
    <xf numFmtId="0" fontId="13" fillId="0" borderId="7" xfId="0" applyFont="1" applyBorder="1" applyAlignment="1">
      <alignment horizontal="left" vertical="center"/>
    </xf>
    <xf numFmtId="0" fontId="13" fillId="0" borderId="6" xfId="0" applyFont="1" applyBorder="1" applyAlignment="1">
      <alignment horizontal="left" vertical="center"/>
    </xf>
    <xf numFmtId="0" fontId="3" fillId="0" borderId="1" xfId="0" applyFont="1" applyBorder="1" applyAlignment="1">
      <alignment horizontal="left" vertical="top" wrapText="1"/>
    </xf>
    <xf numFmtId="0" fontId="17" fillId="0" borderId="0" xfId="277" applyFont="1" applyAlignment="1">
      <alignment horizontal="center"/>
    </xf>
    <xf numFmtId="0" fontId="62" fillId="0" borderId="2" xfId="111" applyFont="1" applyBorder="1" applyAlignment="1">
      <alignment horizontal="center" vertical="center"/>
    </xf>
    <xf numFmtId="0" fontId="63" fillId="57" borderId="286" xfId="133" applyFont="1" applyFill="1" applyBorder="1" applyAlignment="1">
      <alignment horizontal="center" vertical="center" wrapText="1"/>
    </xf>
    <xf numFmtId="0" fontId="63" fillId="57" borderId="287" xfId="133" applyFont="1" applyFill="1" applyBorder="1" applyAlignment="1">
      <alignment horizontal="center" vertical="center" wrapText="1"/>
    </xf>
    <xf numFmtId="0" fontId="63" fillId="57" borderId="288" xfId="133" applyFont="1" applyFill="1" applyBorder="1" applyAlignment="1">
      <alignment horizontal="center" vertical="center" wrapText="1"/>
    </xf>
    <xf numFmtId="0" fontId="69" fillId="64" borderId="292" xfId="111" applyFont="1" applyFill="1" applyBorder="1" applyAlignment="1">
      <alignment horizontal="center" vertical="center" wrapText="1"/>
    </xf>
    <xf numFmtId="0" fontId="69" fillId="64" borderId="288" xfId="111" applyFont="1" applyFill="1" applyBorder="1" applyAlignment="1">
      <alignment horizontal="center" vertical="center" wrapText="1"/>
    </xf>
    <xf numFmtId="0" fontId="64" fillId="0" borderId="1" xfId="277" applyFont="1" applyFill="1" applyBorder="1" applyAlignment="1">
      <alignment horizontal="left" vertical="center"/>
    </xf>
    <xf numFmtId="0" fontId="65" fillId="0" borderId="1" xfId="277" applyFont="1" applyFill="1" applyBorder="1" applyAlignment="1">
      <alignment horizontal="left" vertical="center"/>
    </xf>
    <xf numFmtId="0" fontId="64" fillId="0" borderId="1" xfId="277" applyFont="1" applyFill="1" applyBorder="1" applyAlignment="1">
      <alignment horizontal="center" vertical="center"/>
    </xf>
    <xf numFmtId="0" fontId="65" fillId="0" borderId="1" xfId="277" applyFont="1" applyFill="1" applyBorder="1" applyAlignment="1">
      <alignment horizontal="center" vertical="center"/>
    </xf>
    <xf numFmtId="197" fontId="36" fillId="0" borderId="1" xfId="277" applyNumberFormat="1" applyFont="1" applyFill="1" applyBorder="1" applyAlignment="1">
      <alignment horizontal="center" vertical="center"/>
    </xf>
    <xf numFmtId="0" fontId="36" fillId="0" borderId="1" xfId="277" applyNumberFormat="1" applyFont="1" applyFill="1" applyBorder="1" applyAlignment="1">
      <alignment horizontal="center" vertical="center"/>
    </xf>
    <xf numFmtId="184" fontId="36" fillId="0" borderId="1" xfId="277" applyNumberFormat="1" applyFont="1" applyFill="1" applyBorder="1" applyAlignment="1">
      <alignment horizontal="center" vertical="center"/>
    </xf>
    <xf numFmtId="0" fontId="4" fillId="0" borderId="1" xfId="277" quotePrefix="1" applyFont="1" applyFill="1" applyBorder="1" applyAlignment="1">
      <alignment horizontal="center" vertical="center"/>
    </xf>
    <xf numFmtId="0" fontId="4" fillId="0" borderId="1" xfId="277" applyFont="1" applyFill="1" applyBorder="1" applyAlignment="1">
      <alignment horizontal="center" vertical="center"/>
    </xf>
    <xf numFmtId="0" fontId="64" fillId="0" borderId="5" xfId="277" applyFont="1" applyFill="1" applyBorder="1" applyAlignment="1">
      <alignment horizontal="left" vertical="center"/>
    </xf>
    <xf numFmtId="0" fontId="64" fillId="0" borderId="6" xfId="277" applyFont="1" applyFill="1" applyBorder="1" applyAlignment="1">
      <alignment horizontal="left" vertical="center"/>
    </xf>
    <xf numFmtId="0" fontId="64" fillId="59" borderId="289" xfId="277" applyFont="1" applyFill="1" applyBorder="1" applyAlignment="1">
      <alignment horizontal="left" vertical="center"/>
    </xf>
    <xf numFmtId="0" fontId="64" fillId="59" borderId="128" xfId="277" applyFont="1" applyFill="1" applyBorder="1" applyAlignment="1">
      <alignment horizontal="left" vertical="center"/>
    </xf>
    <xf numFmtId="0" fontId="64" fillId="59" borderId="285" xfId="277" applyFont="1" applyFill="1" applyBorder="1" applyAlignment="1">
      <alignment horizontal="left" vertical="center"/>
    </xf>
    <xf numFmtId="0" fontId="64" fillId="59" borderId="4" xfId="277" applyFont="1" applyFill="1" applyBorder="1" applyAlignment="1">
      <alignment horizontal="left" vertical="center"/>
    </xf>
    <xf numFmtId="0" fontId="64" fillId="59" borderId="268" xfId="277" applyFont="1" applyFill="1" applyBorder="1" applyAlignment="1">
      <alignment horizontal="left" vertical="center"/>
    </xf>
    <xf numFmtId="0" fontId="64" fillId="59" borderId="10" xfId="277" applyFont="1" applyFill="1" applyBorder="1" applyAlignment="1">
      <alignment horizontal="left" vertical="center"/>
    </xf>
    <xf numFmtId="0" fontId="11" fillId="60" borderId="21" xfId="0" applyFont="1" applyFill="1" applyBorder="1" applyAlignment="1">
      <alignment horizontal="center" vertical="center" wrapText="1"/>
    </xf>
    <xf numFmtId="0" fontId="4" fillId="62" borderId="21" xfId="0" applyFont="1" applyFill="1" applyBorder="1" applyAlignment="1">
      <alignment horizontal="center" vertical="center" wrapText="1"/>
    </xf>
    <xf numFmtId="0" fontId="4" fillId="62" borderId="21" xfId="0" applyFont="1" applyFill="1" applyBorder="1" applyAlignment="1">
      <alignment horizontal="center" vertical="center"/>
    </xf>
    <xf numFmtId="0" fontId="12" fillId="65" borderId="21" xfId="0" applyFont="1" applyFill="1" applyBorder="1" applyAlignment="1">
      <alignment horizontal="center" vertical="top"/>
    </xf>
    <xf numFmtId="0" fontId="4" fillId="65" borderId="156" xfId="0" applyFont="1" applyFill="1" applyBorder="1" applyAlignment="1">
      <alignment horizontal="center" vertical="top"/>
    </xf>
    <xf numFmtId="0" fontId="4" fillId="65" borderId="21" xfId="0" applyFont="1" applyFill="1" applyBorder="1" applyAlignment="1">
      <alignment horizontal="center" vertical="center"/>
    </xf>
    <xf numFmtId="0" fontId="4" fillId="65" borderId="21" xfId="0" applyFont="1" applyFill="1" applyBorder="1" applyAlignment="1">
      <alignment horizontal="center" vertical="top"/>
    </xf>
    <xf numFmtId="197" fontId="4" fillId="62" borderId="21" xfId="0" applyNumberFormat="1" applyFont="1" applyFill="1" applyBorder="1" applyAlignment="1">
      <alignment horizontal="center" vertical="center" wrapText="1"/>
    </xf>
    <xf numFmtId="197" fontId="4" fillId="63" borderId="21" xfId="0" applyNumberFormat="1" applyFont="1" applyFill="1" applyBorder="1" applyAlignment="1">
      <alignment horizontal="center" vertical="center" wrapText="1"/>
    </xf>
    <xf numFmtId="0" fontId="11" fillId="60" borderId="24" xfId="0" applyFont="1" applyFill="1" applyBorder="1" applyAlignment="1">
      <alignment horizontal="center" vertical="center" wrapText="1"/>
    </xf>
    <xf numFmtId="0" fontId="64" fillId="59" borderId="3" xfId="277" applyFont="1" applyFill="1" applyBorder="1" applyAlignment="1">
      <alignment horizontal="center" vertical="center"/>
    </xf>
    <xf numFmtId="0" fontId="64" fillId="59" borderId="185" xfId="277" applyFont="1" applyFill="1" applyBorder="1" applyAlignment="1">
      <alignment horizontal="center" vertical="center"/>
    </xf>
    <xf numFmtId="0" fontId="64" fillId="59" borderId="9" xfId="277" applyFont="1" applyFill="1" applyBorder="1" applyAlignment="1">
      <alignment horizontal="center" vertical="center"/>
    </xf>
    <xf numFmtId="0" fontId="11" fillId="60" borderId="291" xfId="0" applyFont="1" applyFill="1" applyBorder="1" applyAlignment="1">
      <alignment horizontal="center" vertical="center" wrapText="1"/>
    </xf>
    <xf numFmtId="0" fontId="49" fillId="0" borderId="0" xfId="0" applyFont="1" applyAlignment="1">
      <alignment horizontal="center" vertical="center"/>
    </xf>
    <xf numFmtId="0" fontId="0" fillId="0" borderId="0" xfId="0" applyAlignment="1">
      <alignment horizontal="center" vertical="center"/>
    </xf>
    <xf numFmtId="0" fontId="56" fillId="46" borderId="128" xfId="274" applyFont="1" applyFill="1" applyBorder="1" applyAlignment="1">
      <alignment horizontal="center" vertical="center" wrapText="1"/>
    </xf>
    <xf numFmtId="0" fontId="56" fillId="46" borderId="285" xfId="274" applyFont="1" applyFill="1" applyBorder="1" applyAlignment="1">
      <alignment horizontal="center" vertical="center" wrapText="1"/>
    </xf>
    <xf numFmtId="0" fontId="56" fillId="46" borderId="0" xfId="274" applyFont="1" applyFill="1" applyBorder="1" applyAlignment="1">
      <alignment horizontal="center" vertical="center" wrapText="1"/>
    </xf>
    <xf numFmtId="0" fontId="49" fillId="0" borderId="31" xfId="0" applyFont="1" applyBorder="1" applyAlignment="1">
      <alignment horizontal="center" vertical="center"/>
    </xf>
    <xf numFmtId="0" fontId="0" fillId="0" borderId="31" xfId="0" applyBorder="1" applyAlignment="1">
      <alignment horizontal="center" vertical="center"/>
    </xf>
    <xf numFmtId="0" fontId="49" fillId="0" borderId="0" xfId="0" applyFont="1" applyBorder="1" applyAlignment="1">
      <alignment horizontal="center" vertical="center"/>
    </xf>
    <xf numFmtId="0" fontId="56" fillId="46" borderId="266" xfId="274" applyFont="1" applyFill="1" applyBorder="1" applyAlignment="1">
      <alignment horizontal="left" vertical="center" wrapText="1"/>
    </xf>
    <xf numFmtId="0" fontId="56" fillId="46" borderId="128" xfId="274" applyFont="1" applyFill="1" applyBorder="1" applyAlignment="1">
      <alignment horizontal="left" vertical="center" wrapText="1"/>
    </xf>
    <xf numFmtId="0" fontId="57" fillId="46" borderId="267" xfId="274" applyFont="1" applyFill="1" applyBorder="1" applyAlignment="1">
      <alignment horizontal="left" vertical="center" wrapText="1"/>
    </xf>
    <xf numFmtId="0" fontId="57" fillId="46" borderId="268" xfId="274" applyFont="1" applyFill="1" applyBorder="1" applyAlignment="1">
      <alignment horizontal="left" vertical="center" wrapText="1"/>
    </xf>
    <xf numFmtId="0" fontId="57" fillId="51" borderId="268" xfId="274" applyFont="1" applyFill="1" applyBorder="1" applyAlignment="1">
      <alignment horizontal="left" vertical="center" wrapText="1"/>
    </xf>
    <xf numFmtId="0" fontId="59" fillId="54" borderId="280" xfId="277" applyFont="1" applyFill="1" applyBorder="1" applyAlignment="1">
      <alignment horizontal="center" vertical="center" wrapText="1"/>
    </xf>
    <xf numFmtId="0" fontId="59" fillId="54" borderId="281" xfId="277" applyFont="1" applyFill="1" applyBorder="1" applyAlignment="1">
      <alignment horizontal="center" vertical="center" wrapText="1"/>
    </xf>
    <xf numFmtId="0" fontId="56" fillId="46" borderId="274" xfId="274" applyFont="1" applyFill="1" applyBorder="1" applyAlignment="1">
      <alignment horizontal="left" vertical="center" wrapText="1"/>
    </xf>
    <xf numFmtId="0" fontId="56" fillId="46" borderId="0" xfId="274" applyFont="1" applyFill="1" applyAlignment="1">
      <alignment horizontal="left" vertical="center" wrapText="1"/>
    </xf>
    <xf numFmtId="0" fontId="19" fillId="0" borderId="0" xfId="274" applyFont="1" applyAlignment="1">
      <alignment horizontal="left" vertical="top" wrapText="1"/>
    </xf>
    <xf numFmtId="0" fontId="57" fillId="46" borderId="4" xfId="274" applyFont="1" applyFill="1" applyBorder="1" applyAlignment="1">
      <alignment horizontal="left" vertical="center" wrapText="1"/>
    </xf>
    <xf numFmtId="0" fontId="57" fillId="46" borderId="273" xfId="274" applyFont="1" applyFill="1" applyBorder="1" applyAlignment="1">
      <alignment horizontal="left" vertical="center" wrapText="1"/>
    </xf>
    <xf numFmtId="0" fontId="57" fillId="46" borderId="277" xfId="274" applyFont="1" applyFill="1" applyBorder="1" applyAlignment="1">
      <alignment horizontal="left" vertical="center" wrapText="1"/>
    </xf>
    <xf numFmtId="0" fontId="45" fillId="39" borderId="32" xfId="133" applyFont="1" applyFill="1" applyBorder="1" applyAlignment="1">
      <alignment horizontal="left" vertical="center"/>
    </xf>
    <xf numFmtId="0" fontId="45" fillId="39" borderId="0" xfId="133" applyFont="1" applyFill="1" applyBorder="1" applyAlignment="1">
      <alignment horizontal="left" vertical="center"/>
    </xf>
    <xf numFmtId="0" fontId="51" fillId="48" borderId="1" xfId="283" applyFont="1" applyFill="1" applyBorder="1" applyAlignment="1">
      <alignment horizontal="center" vertical="center" wrapText="1"/>
    </xf>
    <xf numFmtId="198" fontId="51" fillId="48" borderId="32" xfId="283" applyNumberFormat="1" applyFont="1" applyFill="1" applyBorder="1" applyAlignment="1">
      <alignment horizontal="center" vertical="center" wrapText="1"/>
    </xf>
    <xf numFmtId="198" fontId="51" fillId="48" borderId="0" xfId="283" applyNumberFormat="1" applyFont="1" applyFill="1" applyBorder="1" applyAlignment="1">
      <alignment horizontal="center" vertical="center" wrapText="1"/>
    </xf>
    <xf numFmtId="198" fontId="51" fillId="48" borderId="36" xfId="283" applyNumberFormat="1" applyFont="1" applyFill="1" applyBorder="1" applyAlignment="1">
      <alignment horizontal="center" vertical="center" wrapText="1"/>
    </xf>
    <xf numFmtId="0" fontId="48" fillId="0" borderId="222" xfId="189" applyFont="1" applyBorder="1" applyAlignment="1">
      <alignment horizontal="center" vertical="center"/>
    </xf>
    <xf numFmtId="0" fontId="45" fillId="40" borderId="224" xfId="133" applyFont="1" applyFill="1" applyBorder="1" applyAlignment="1">
      <alignment horizontal="center" vertical="center"/>
    </xf>
    <xf numFmtId="0" fontId="45" fillId="40" borderId="225" xfId="133" applyFont="1" applyFill="1" applyBorder="1" applyAlignment="1">
      <alignment horizontal="center" vertical="center"/>
    </xf>
    <xf numFmtId="0" fontId="46" fillId="42" borderId="228" xfId="189" applyFont="1" applyFill="1" applyBorder="1" applyAlignment="1">
      <alignment horizontal="center"/>
    </xf>
    <xf numFmtId="0" fontId="46" fillId="42" borderId="229" xfId="189" applyFont="1" applyFill="1" applyBorder="1" applyAlignment="1">
      <alignment horizontal="center"/>
    </xf>
    <xf numFmtId="0" fontId="46" fillId="42" borderId="230" xfId="189" applyFont="1" applyFill="1" applyBorder="1" applyAlignment="1">
      <alignment horizontal="center"/>
    </xf>
    <xf numFmtId="0" fontId="46" fillId="42" borderId="231" xfId="189" applyFont="1" applyFill="1" applyBorder="1" applyAlignment="1">
      <alignment horizontal="center"/>
    </xf>
    <xf numFmtId="0" fontId="45" fillId="46" borderId="224" xfId="189" applyFont="1" applyFill="1" applyBorder="1" applyAlignment="1">
      <alignment horizontal="center" vertical="center"/>
    </xf>
    <xf numFmtId="0" fontId="45" fillId="46" borderId="225" xfId="189" applyFont="1" applyFill="1" applyBorder="1" applyAlignment="1">
      <alignment horizontal="center" vertical="center"/>
    </xf>
    <xf numFmtId="0" fontId="45" fillId="46" borderId="231" xfId="189" applyFont="1" applyFill="1" applyBorder="1" applyAlignment="1">
      <alignment horizontal="center" vertical="center"/>
    </xf>
    <xf numFmtId="0" fontId="45" fillId="46" borderId="228" xfId="189" applyFont="1" applyFill="1" applyBorder="1" applyAlignment="1">
      <alignment horizontal="center" vertical="center"/>
    </xf>
    <xf numFmtId="0" fontId="45" fillId="46" borderId="232" xfId="189" applyFont="1" applyFill="1" applyBorder="1" applyAlignment="1">
      <alignment horizontal="center" vertical="center"/>
    </xf>
    <xf numFmtId="0" fontId="46" fillId="42" borderId="229" xfId="189" applyFont="1" applyFill="1" applyBorder="1" applyAlignment="1">
      <alignment horizontal="center" vertical="center"/>
    </xf>
    <xf numFmtId="0" fontId="46" fillId="42" borderId="230" xfId="189" applyFont="1" applyFill="1" applyBorder="1" applyAlignment="1">
      <alignment horizontal="center" vertical="center"/>
    </xf>
    <xf numFmtId="0" fontId="46" fillId="42" borderId="11" xfId="189" applyFont="1" applyFill="1" applyBorder="1" applyAlignment="1">
      <alignment horizontal="center" vertical="center"/>
    </xf>
    <xf numFmtId="0" fontId="46" fillId="42" borderId="13" xfId="189" applyFont="1" applyFill="1" applyBorder="1" applyAlignment="1">
      <alignment horizontal="center" vertical="center"/>
    </xf>
    <xf numFmtId="0" fontId="46" fillId="42" borderId="5" xfId="189" applyFont="1" applyFill="1" applyBorder="1" applyAlignment="1">
      <alignment horizontal="center"/>
    </xf>
    <xf numFmtId="0" fontId="46" fillId="42" borderId="6" xfId="189" applyFont="1" applyFill="1" applyBorder="1" applyAlignment="1">
      <alignment horizontal="center"/>
    </xf>
    <xf numFmtId="0" fontId="46" fillId="42" borderId="1" xfId="189" applyFont="1" applyFill="1" applyBorder="1" applyAlignment="1">
      <alignment horizontal="center"/>
    </xf>
    <xf numFmtId="0" fontId="46" fillId="42" borderId="222" xfId="189" applyFont="1" applyFill="1" applyBorder="1" applyAlignment="1">
      <alignment horizontal="center" vertical="center"/>
    </xf>
    <xf numFmtId="0" fontId="46" fillId="42" borderId="245" xfId="189" applyFont="1" applyFill="1" applyBorder="1" applyAlignment="1">
      <alignment horizontal="center" vertical="center"/>
    </xf>
    <xf numFmtId="0" fontId="46" fillId="42" borderId="248" xfId="189" applyFont="1" applyFill="1" applyBorder="1" applyAlignment="1">
      <alignment horizontal="center" vertical="center"/>
    </xf>
    <xf numFmtId="0" fontId="46" fillId="42" borderId="249" xfId="189" applyFont="1" applyFill="1" applyBorder="1" applyAlignment="1">
      <alignment horizontal="center" vertical="center"/>
    </xf>
    <xf numFmtId="0" fontId="48" fillId="0" borderId="224" xfId="189" applyFont="1" applyBorder="1" applyAlignment="1">
      <alignment horizontal="center" vertical="center"/>
    </xf>
    <xf numFmtId="0" fontId="48" fillId="0" borderId="223" xfId="189" applyFont="1" applyBorder="1" applyAlignment="1">
      <alignment horizontal="center" vertical="center"/>
    </xf>
    <xf numFmtId="0" fontId="48" fillId="0" borderId="249" xfId="189" applyFont="1" applyBorder="1" applyAlignment="1">
      <alignment horizontal="center" vertical="center"/>
    </xf>
    <xf numFmtId="0" fontId="48" fillId="0" borderId="223" xfId="189" applyFont="1" applyFill="1" applyBorder="1" applyAlignment="1">
      <alignment horizontal="center"/>
    </xf>
    <xf numFmtId="0" fontId="44" fillId="41" borderId="226" xfId="189" applyFont="1" applyFill="1" applyBorder="1" applyAlignment="1">
      <alignment horizontal="left" vertical="center"/>
    </xf>
    <xf numFmtId="0" fontId="44" fillId="41" borderId="240" xfId="189" applyFont="1" applyFill="1" applyBorder="1" applyAlignment="1">
      <alignment horizontal="left" vertical="center"/>
    </xf>
    <xf numFmtId="0" fontId="46" fillId="41" borderId="226" xfId="189" applyFont="1" applyFill="1" applyBorder="1" applyAlignment="1">
      <alignment horizontal="center" vertical="center"/>
    </xf>
    <xf numFmtId="0" fontId="46" fillId="41" borderId="240" xfId="189" applyFont="1" applyFill="1" applyBorder="1" applyAlignment="1">
      <alignment horizontal="center" vertical="center"/>
    </xf>
    <xf numFmtId="0" fontId="46" fillId="0" borderId="1" xfId="283" applyFont="1" applyBorder="1" applyAlignment="1">
      <alignment horizontal="left" vertical="center"/>
    </xf>
    <xf numFmtId="0" fontId="47" fillId="0" borderId="1" xfId="283" applyFont="1" applyBorder="1" applyAlignment="1">
      <alignment horizontal="left" vertical="center"/>
    </xf>
    <xf numFmtId="0" fontId="47" fillId="0" borderId="1" xfId="283" applyFont="1" applyBorder="1" applyAlignment="1">
      <alignment horizontal="left" vertical="center" wrapText="1"/>
    </xf>
    <xf numFmtId="0" fontId="51" fillId="48" borderId="252" xfId="283" applyFont="1" applyFill="1" applyBorder="1" applyAlignment="1">
      <alignment horizontal="center" vertical="center" wrapText="1"/>
    </xf>
    <xf numFmtId="0" fontId="51" fillId="48" borderId="31" xfId="283" applyFont="1" applyFill="1" applyBorder="1" applyAlignment="1">
      <alignment horizontal="center" vertical="center" wrapText="1"/>
    </xf>
    <xf numFmtId="0" fontId="51" fillId="48" borderId="253" xfId="283" applyFont="1" applyFill="1" applyBorder="1" applyAlignment="1">
      <alignment horizontal="center" vertical="center" wrapText="1"/>
    </xf>
    <xf numFmtId="0" fontId="51" fillId="48" borderId="254" xfId="283" applyFont="1" applyFill="1" applyBorder="1" applyAlignment="1">
      <alignment horizontal="center" vertical="center" wrapText="1"/>
    </xf>
    <xf numFmtId="10" fontId="52" fillId="0" borderId="255" xfId="283" applyNumberFormat="1" applyFont="1" applyBorder="1" applyAlignment="1">
      <alignment horizontal="center" vertical="center" wrapText="1"/>
    </xf>
    <xf numFmtId="10" fontId="52" fillId="0" borderId="256" xfId="283" applyNumberFormat="1" applyFont="1" applyBorder="1" applyAlignment="1">
      <alignment horizontal="center" vertical="center" wrapText="1"/>
    </xf>
    <xf numFmtId="10" fontId="52" fillId="0" borderId="258" xfId="283" applyNumberFormat="1" applyFont="1" applyBorder="1" applyAlignment="1">
      <alignment horizontal="center" vertical="center" wrapText="1"/>
    </xf>
    <xf numFmtId="10" fontId="52" fillId="0" borderId="0" xfId="283" applyNumberFormat="1" applyFont="1" applyBorder="1" applyAlignment="1">
      <alignment horizontal="center" vertical="center" wrapText="1"/>
    </xf>
    <xf numFmtId="10" fontId="52" fillId="0" borderId="253" xfId="283" applyNumberFormat="1" applyFont="1" applyBorder="1" applyAlignment="1">
      <alignment horizontal="center" vertical="center" wrapText="1"/>
    </xf>
    <xf numFmtId="10" fontId="52" fillId="0" borderId="254" xfId="283" applyNumberFormat="1" applyFont="1" applyBorder="1" applyAlignment="1">
      <alignment horizontal="center" vertical="center" wrapText="1"/>
    </xf>
    <xf numFmtId="0" fontId="48" fillId="0" borderId="226" xfId="189" applyFont="1" applyBorder="1" applyAlignment="1">
      <alignment horizontal="center" vertical="center"/>
    </xf>
    <xf numFmtId="0" fontId="48" fillId="0" borderId="227" xfId="189" applyFont="1" applyBorder="1" applyAlignment="1">
      <alignment horizontal="center" vertical="center"/>
    </xf>
    <xf numFmtId="0" fontId="44" fillId="41" borderId="226" xfId="189" applyFont="1" applyFill="1" applyBorder="1" applyAlignment="1">
      <alignment horizontal="center" vertical="center"/>
    </xf>
    <xf numFmtId="0" fontId="44" fillId="41" borderId="227" xfId="189" applyFont="1" applyFill="1" applyBorder="1" applyAlignment="1">
      <alignment horizontal="center" vertical="center"/>
    </xf>
    <xf numFmtId="0" fontId="46" fillId="42" borderId="224" xfId="189" applyFont="1" applyFill="1" applyBorder="1" applyAlignment="1">
      <alignment horizontal="center"/>
    </xf>
    <xf numFmtId="0" fontId="46" fillId="42" borderId="249" xfId="189" applyFont="1" applyFill="1" applyBorder="1" applyAlignment="1">
      <alignment horizontal="center"/>
    </xf>
    <xf numFmtId="0" fontId="51" fillId="48" borderId="263" xfId="283" applyFont="1" applyFill="1" applyBorder="1" applyAlignment="1">
      <alignment horizontal="center" vertical="center" wrapText="1"/>
    </xf>
    <xf numFmtId="0" fontId="51" fillId="48" borderId="257" xfId="283" applyFont="1" applyFill="1" applyBorder="1" applyAlignment="1">
      <alignment horizontal="center" vertical="center" wrapText="1"/>
    </xf>
    <xf numFmtId="10" fontId="50" fillId="49" borderId="264" xfId="283" applyNumberFormat="1" applyFont="1" applyFill="1" applyBorder="1" applyAlignment="1">
      <alignment horizontal="center" vertical="center" wrapText="1"/>
    </xf>
    <xf numFmtId="10" fontId="50" fillId="49" borderId="265" xfId="283" applyNumberFormat="1" applyFont="1" applyFill="1" applyBorder="1" applyAlignment="1">
      <alignment horizontal="center" vertical="center" wrapText="1"/>
    </xf>
    <xf numFmtId="10" fontId="50" fillId="49" borderId="257" xfId="283" applyNumberFormat="1" applyFont="1" applyFill="1" applyBorder="1" applyAlignment="1">
      <alignment horizontal="center" vertical="center" wrapText="1"/>
    </xf>
    <xf numFmtId="0" fontId="47" fillId="0" borderId="5" xfId="283" applyFont="1" applyBorder="1" applyAlignment="1">
      <alignment horizontal="left" vertical="center" wrapText="1"/>
    </xf>
    <xf numFmtId="0" fontId="47" fillId="0" borderId="7" xfId="283" applyFont="1" applyBorder="1" applyAlignment="1">
      <alignment horizontal="left" vertical="center" wrapText="1"/>
    </xf>
    <xf numFmtId="0" fontId="47" fillId="0" borderId="6" xfId="283" applyFont="1" applyBorder="1" applyAlignment="1">
      <alignment horizontal="left" vertical="center" wrapText="1"/>
    </xf>
    <xf numFmtId="0" fontId="47" fillId="0" borderId="5" xfId="57" applyFont="1" applyBorder="1" applyAlignment="1">
      <alignment horizontal="left" vertical="center" wrapText="1"/>
    </xf>
    <xf numFmtId="0" fontId="47" fillId="0" borderId="7" xfId="57" applyFont="1" applyBorder="1" applyAlignment="1">
      <alignment horizontal="left" vertical="center" wrapText="1"/>
    </xf>
    <xf numFmtId="0" fontId="47" fillId="0" borderId="6" xfId="57" applyFont="1" applyBorder="1" applyAlignment="1">
      <alignment horizontal="left" vertical="center" wrapText="1"/>
    </xf>
    <xf numFmtId="0" fontId="46" fillId="42" borderId="232" xfId="189" applyFont="1" applyFill="1" applyBorder="1" applyAlignment="1">
      <alignment horizontal="center"/>
    </xf>
    <xf numFmtId="0" fontId="46" fillId="42" borderId="250" xfId="189" applyFont="1" applyFill="1" applyBorder="1" applyAlignment="1">
      <alignment horizontal="center"/>
    </xf>
    <xf numFmtId="0" fontId="46" fillId="42" borderId="34" xfId="189" applyFont="1" applyFill="1" applyBorder="1" applyAlignment="1">
      <alignment horizontal="left"/>
    </xf>
    <xf numFmtId="0" fontId="46" fillId="42" borderId="248" xfId="189" applyFont="1" applyFill="1" applyBorder="1" applyAlignment="1">
      <alignment horizontal="left"/>
    </xf>
    <xf numFmtId="0" fontId="3" fillId="0" borderId="210" xfId="277" applyBorder="1" applyAlignment="1">
      <alignment horizontal="center"/>
    </xf>
    <xf numFmtId="0" fontId="3" fillId="0" borderId="0" xfId="277" applyBorder="1" applyAlignment="1">
      <alignment horizontal="center"/>
    </xf>
    <xf numFmtId="0" fontId="3" fillId="3" borderId="0" xfId="277" applyFont="1" applyFill="1" applyAlignment="1">
      <alignment horizontal="left"/>
    </xf>
    <xf numFmtId="58" fontId="2" fillId="4" borderId="220" xfId="277" applyNumberFormat="1" applyFont="1" applyFill="1" applyBorder="1" applyAlignment="1">
      <alignment horizontal="center" vertical="center" wrapText="1"/>
    </xf>
    <xf numFmtId="58" fontId="2" fillId="4" borderId="221" xfId="277" applyNumberFormat="1" applyFont="1" applyFill="1" applyBorder="1" applyAlignment="1">
      <alignment horizontal="center" vertical="center" wrapText="1"/>
    </xf>
    <xf numFmtId="0" fontId="13" fillId="0" borderId="32" xfId="277" applyFont="1" applyFill="1" applyBorder="1" applyAlignment="1">
      <alignment horizontal="left" vertical="center"/>
    </xf>
    <xf numFmtId="0" fontId="13" fillId="0" borderId="0" xfId="277" applyFont="1" applyFill="1" applyBorder="1" applyAlignment="1">
      <alignment horizontal="left" vertical="center"/>
    </xf>
    <xf numFmtId="0" fontId="13" fillId="0" borderId="36" xfId="277" applyFont="1" applyFill="1" applyBorder="1" applyAlignment="1">
      <alignment horizontal="left" vertical="center"/>
    </xf>
    <xf numFmtId="58" fontId="2" fillId="2" borderId="209" xfId="277" applyNumberFormat="1" applyFont="1" applyFill="1" applyBorder="1" applyAlignment="1">
      <alignment horizontal="center" vertical="center" wrapText="1"/>
    </xf>
    <xf numFmtId="58" fontId="2" fillId="2" borderId="210" xfId="277" applyNumberFormat="1" applyFont="1" applyFill="1" applyBorder="1" applyAlignment="1">
      <alignment horizontal="center" vertical="center" wrapText="1"/>
    </xf>
    <xf numFmtId="58" fontId="2" fillId="2" borderId="211" xfId="277" applyNumberFormat="1" applyFont="1" applyFill="1" applyBorder="1" applyAlignment="1">
      <alignment horizontal="center" vertical="center" wrapText="1"/>
    </xf>
    <xf numFmtId="0" fontId="3" fillId="3" borderId="206" xfId="277" applyFont="1" applyFill="1" applyBorder="1" applyAlignment="1">
      <alignment horizontal="left"/>
    </xf>
    <xf numFmtId="0" fontId="2" fillId="2" borderId="213" xfId="277" applyFont="1" applyFill="1" applyBorder="1" applyAlignment="1">
      <alignment horizontal="center" vertical="center" wrapText="1"/>
    </xf>
    <xf numFmtId="0" fontId="2" fillId="2" borderId="214" xfId="277" applyFont="1" applyFill="1" applyBorder="1" applyAlignment="1">
      <alignment horizontal="center" vertical="center" wrapText="1"/>
    </xf>
    <xf numFmtId="0" fontId="2" fillId="2" borderId="215" xfId="277" applyFont="1" applyFill="1" applyBorder="1" applyAlignment="1">
      <alignment horizontal="center" vertical="center" wrapText="1"/>
    </xf>
    <xf numFmtId="58" fontId="2" fillId="2" borderId="208" xfId="277" applyNumberFormat="1" applyFont="1" applyFill="1" applyBorder="1" applyAlignment="1">
      <alignment horizontal="center" vertical="center" wrapText="1"/>
    </xf>
    <xf numFmtId="58" fontId="2" fillId="2" borderId="29" xfId="277" applyNumberFormat="1" applyFont="1" applyFill="1" applyBorder="1" applyAlignment="1">
      <alignment horizontal="center" vertical="center" wrapText="1"/>
    </xf>
    <xf numFmtId="58" fontId="2" fillId="2" borderId="207" xfId="277" applyNumberFormat="1" applyFont="1" applyFill="1" applyBorder="1" applyAlignment="1">
      <alignment horizontal="center" vertical="center" wrapText="1"/>
    </xf>
    <xf numFmtId="58" fontId="2" fillId="2" borderId="212" xfId="277" applyNumberFormat="1" applyFont="1" applyFill="1" applyBorder="1" applyAlignment="1">
      <alignment horizontal="center" vertical="center" wrapText="1"/>
    </xf>
    <xf numFmtId="0" fontId="35" fillId="30" borderId="0" xfId="277" applyFont="1" applyFill="1" applyAlignment="1">
      <alignment horizontal="left" vertical="top" wrapText="1"/>
    </xf>
    <xf numFmtId="0" fontId="41" fillId="0" borderId="31" xfId="277" applyFont="1" applyBorder="1" applyAlignment="1">
      <alignment horizontal="center" vertical="center"/>
    </xf>
    <xf numFmtId="0" fontId="41" fillId="0" borderId="0" xfId="277" applyFont="1" applyAlignment="1">
      <alignment horizontal="center" vertical="center"/>
    </xf>
    <xf numFmtId="0" fontId="13" fillId="0" borderId="1" xfId="277" applyFont="1" applyFill="1" applyBorder="1" applyAlignment="1">
      <alignment horizontal="left" vertical="center"/>
    </xf>
    <xf numFmtId="0" fontId="17" fillId="3" borderId="0" xfId="277" applyFont="1" applyFill="1" applyAlignment="1">
      <alignment horizontal="center"/>
    </xf>
    <xf numFmtId="0" fontId="2" fillId="2" borderId="178" xfId="277" applyFont="1" applyFill="1" applyBorder="1" applyAlignment="1">
      <alignment horizontal="center" vertical="center"/>
    </xf>
    <xf numFmtId="0" fontId="2" fillId="2" borderId="171" xfId="277" applyFont="1" applyFill="1" applyBorder="1" applyAlignment="1">
      <alignment horizontal="center" vertical="center"/>
    </xf>
    <xf numFmtId="0" fontId="30" fillId="21" borderId="179" xfId="277" applyFont="1" applyFill="1" applyBorder="1" applyAlignment="1">
      <alignment horizontal="center"/>
    </xf>
    <xf numFmtId="0" fontId="30" fillId="21" borderId="180" xfId="277" applyFont="1" applyFill="1" applyBorder="1" applyAlignment="1">
      <alignment horizontal="center"/>
    </xf>
    <xf numFmtId="0" fontId="18" fillId="0" borderId="145" xfId="277" applyFont="1" applyFill="1" applyBorder="1" applyAlignment="1">
      <alignment horizontal="center" vertical="center"/>
    </xf>
    <xf numFmtId="0" fontId="18" fillId="0" borderId="69" xfId="277" applyFont="1" applyFill="1" applyBorder="1" applyAlignment="1">
      <alignment horizontal="center" vertical="center"/>
    </xf>
    <xf numFmtId="0" fontId="2" fillId="4" borderId="177" xfId="277" applyFont="1" applyFill="1" applyBorder="1" applyAlignment="1">
      <alignment horizontal="center" vertical="center"/>
    </xf>
    <xf numFmtId="0" fontId="2" fillId="4" borderId="135" xfId="277" applyFont="1" applyFill="1" applyBorder="1" applyAlignment="1">
      <alignment horizontal="center" vertical="center"/>
    </xf>
    <xf numFmtId="0" fontId="2" fillId="4" borderId="186" xfId="277" applyFont="1" applyFill="1" applyBorder="1" applyAlignment="1">
      <alignment horizontal="center" vertical="center"/>
    </xf>
    <xf numFmtId="0" fontId="2" fillId="4" borderId="187" xfId="277" applyFont="1" applyFill="1" applyBorder="1" applyAlignment="1">
      <alignment horizontal="center" vertical="center"/>
    </xf>
    <xf numFmtId="177" fontId="30" fillId="21" borderId="179" xfId="277" applyNumberFormat="1" applyFont="1" applyFill="1" applyBorder="1" applyAlignment="1">
      <alignment horizontal="center"/>
    </xf>
    <xf numFmtId="177" fontId="30" fillId="21" borderId="180" xfId="277" applyNumberFormat="1" applyFont="1" applyFill="1" applyBorder="1" applyAlignment="1">
      <alignment horizontal="center"/>
    </xf>
    <xf numFmtId="10" fontId="37" fillId="21" borderId="179" xfId="277" applyNumberFormat="1" applyFont="1" applyFill="1" applyBorder="1" applyAlignment="1">
      <alignment horizontal="center"/>
    </xf>
    <xf numFmtId="10" fontId="37" fillId="21" borderId="180" xfId="277" applyNumberFormat="1" applyFont="1" applyFill="1" applyBorder="1" applyAlignment="1">
      <alignment horizontal="center"/>
    </xf>
    <xf numFmtId="10" fontId="37" fillId="21" borderId="181" xfId="277" applyNumberFormat="1" applyFont="1" applyFill="1" applyBorder="1" applyAlignment="1">
      <alignment horizontal="center"/>
    </xf>
    <xf numFmtId="10" fontId="37" fillId="21" borderId="182" xfId="277" applyNumberFormat="1" applyFont="1" applyFill="1" applyBorder="1" applyAlignment="1">
      <alignment horizontal="center"/>
    </xf>
    <xf numFmtId="0" fontId="2" fillId="24" borderId="177" xfId="277" applyFont="1" applyFill="1" applyBorder="1" applyAlignment="1">
      <alignment horizontal="center" vertical="center"/>
    </xf>
    <xf numFmtId="0" fontId="2" fillId="24" borderId="135" xfId="277" applyFont="1" applyFill="1" applyBorder="1" applyAlignment="1">
      <alignment horizontal="center" vertical="center"/>
    </xf>
    <xf numFmtId="0" fontId="25" fillId="25" borderId="183" xfId="0" applyFont="1" applyFill="1" applyBorder="1" applyAlignment="1">
      <alignment horizontal="center" vertical="center" wrapText="1"/>
    </xf>
    <xf numFmtId="0" fontId="25" fillId="25" borderId="184" xfId="0" applyFont="1" applyFill="1" applyBorder="1" applyAlignment="1">
      <alignment horizontal="center" vertical="center" wrapText="1"/>
    </xf>
    <xf numFmtId="0" fontId="24" fillId="25" borderId="3" xfId="0" applyFont="1" applyFill="1" applyBorder="1" applyAlignment="1">
      <alignment horizontal="left" vertical="center" wrapText="1"/>
    </xf>
    <xf numFmtId="0" fontId="24" fillId="25" borderId="185" xfId="0" applyFont="1" applyFill="1" applyBorder="1" applyAlignment="1">
      <alignment horizontal="left" vertical="center" wrapText="1"/>
    </xf>
    <xf numFmtId="0" fontId="24" fillId="25" borderId="9" xfId="0" applyFont="1" applyFill="1" applyBorder="1" applyAlignment="1">
      <alignment horizontal="left" vertical="center" wrapText="1"/>
    </xf>
    <xf numFmtId="0" fontId="3" fillId="0" borderId="190" xfId="277" applyFont="1" applyFill="1" applyBorder="1" applyAlignment="1">
      <alignment horizontal="center"/>
    </xf>
    <xf numFmtId="0" fontId="3" fillId="0" borderId="189" xfId="277" applyFont="1" applyFill="1" applyBorder="1" applyAlignment="1">
      <alignment horizontal="center"/>
    </xf>
    <xf numFmtId="0" fontId="3" fillId="0" borderId="192" xfId="277" applyFont="1" applyFill="1" applyBorder="1" applyAlignment="1">
      <alignment horizontal="center"/>
    </xf>
    <xf numFmtId="0" fontId="38" fillId="2" borderId="194" xfId="277" applyFont="1" applyFill="1" applyBorder="1" applyAlignment="1">
      <alignment horizontal="center" vertical="center"/>
    </xf>
    <xf numFmtId="0" fontId="38" fillId="2" borderId="197" xfId="277" applyFont="1" applyFill="1" applyBorder="1" applyAlignment="1">
      <alignment horizontal="center" vertical="center"/>
    </xf>
    <xf numFmtId="0" fontId="38" fillId="2" borderId="195" xfId="277" applyFont="1" applyFill="1" applyBorder="1" applyAlignment="1">
      <alignment horizontal="center" vertical="center"/>
    </xf>
    <xf numFmtId="0" fontId="38" fillId="2" borderId="195" xfId="277" applyNumberFormat="1" applyFont="1" applyFill="1" applyBorder="1" applyAlignment="1">
      <alignment horizontal="center" vertical="center" wrapText="1"/>
    </xf>
    <xf numFmtId="0" fontId="38" fillId="2" borderId="197" xfId="277" applyNumberFormat="1" applyFont="1" applyFill="1" applyBorder="1" applyAlignment="1">
      <alignment horizontal="center" vertical="center" wrapText="1"/>
    </xf>
    <xf numFmtId="0" fontId="3" fillId="24" borderId="198" xfId="277" applyFont="1" applyFill="1" applyBorder="1" applyAlignment="1">
      <alignment horizontal="center" vertical="center"/>
    </xf>
    <xf numFmtId="0" fontId="3" fillId="24" borderId="200" xfId="277" applyFont="1" applyFill="1" applyBorder="1" applyAlignment="1">
      <alignment horizontal="center" vertical="center"/>
    </xf>
    <xf numFmtId="0" fontId="3" fillId="24" borderId="199" xfId="277" applyFont="1" applyFill="1" applyBorder="1" applyAlignment="1">
      <alignment horizontal="center" vertical="center"/>
    </xf>
    <xf numFmtId="0" fontId="3" fillId="24" borderId="201" xfId="277" applyFont="1" applyFill="1" applyBorder="1" applyAlignment="1">
      <alignment horizontal="center" vertical="center"/>
    </xf>
    <xf numFmtId="9" fontId="26" fillId="3" borderId="202" xfId="277" applyNumberFormat="1" applyFont="1" applyFill="1" applyBorder="1" applyAlignment="1">
      <alignment horizontal="center" vertical="center"/>
    </xf>
    <xf numFmtId="9" fontId="26" fillId="3" borderId="203" xfId="277" applyNumberFormat="1" applyFont="1" applyFill="1" applyBorder="1" applyAlignment="1">
      <alignment horizontal="center" vertical="center"/>
    </xf>
    <xf numFmtId="9" fontId="26" fillId="3" borderId="204" xfId="277" applyNumberFormat="1" applyFont="1" applyFill="1" applyBorder="1" applyAlignment="1">
      <alignment horizontal="center" vertical="center"/>
    </xf>
    <xf numFmtId="9" fontId="26" fillId="0" borderId="204" xfId="277" applyNumberFormat="1" applyFont="1" applyFill="1" applyBorder="1" applyAlignment="1">
      <alignment horizontal="center" vertical="center"/>
    </xf>
    <xf numFmtId="9" fontId="26" fillId="0" borderId="203" xfId="277" applyNumberFormat="1" applyFont="1" applyFill="1" applyBorder="1" applyAlignment="1">
      <alignment horizontal="center" vertical="center"/>
    </xf>
    <xf numFmtId="0" fontId="3" fillId="3" borderId="129" xfId="277" applyFont="1" applyFill="1" applyBorder="1" applyAlignment="1">
      <alignment horizontal="left"/>
    </xf>
    <xf numFmtId="0" fontId="0" fillId="0" borderId="129" xfId="0" applyBorder="1" applyAlignment="1"/>
    <xf numFmtId="0" fontId="0" fillId="0" borderId="130" xfId="0" applyBorder="1" applyAlignment="1"/>
    <xf numFmtId="185" fontId="30" fillId="21" borderId="152" xfId="277" applyNumberFormat="1" applyFont="1" applyFill="1" applyBorder="1" applyAlignment="1">
      <alignment horizontal="center" vertical="center"/>
    </xf>
    <xf numFmtId="185" fontId="30" fillId="21" borderId="153" xfId="277" applyNumberFormat="1" applyFont="1" applyFill="1" applyBorder="1" applyAlignment="1">
      <alignment horizontal="center" vertical="center"/>
    </xf>
    <xf numFmtId="0" fontId="3" fillId="3" borderId="0" xfId="277" applyFont="1" applyFill="1" applyBorder="1" applyAlignment="1">
      <alignment horizontal="left"/>
    </xf>
    <xf numFmtId="0" fontId="2" fillId="2" borderId="2" xfId="277" applyFont="1" applyFill="1" applyBorder="1" applyAlignment="1">
      <alignment horizontal="center" vertical="center"/>
    </xf>
    <xf numFmtId="0" fontId="24" fillId="25" borderId="2" xfId="0" applyFont="1" applyFill="1" applyBorder="1" applyAlignment="1">
      <alignment horizontal="left" vertical="center" wrapText="1"/>
    </xf>
    <xf numFmtId="0" fontId="2" fillId="4" borderId="145" xfId="277" applyFont="1" applyFill="1" applyBorder="1" applyAlignment="1">
      <alignment horizontal="center" vertical="center" wrapText="1"/>
    </xf>
    <xf numFmtId="0" fontId="2" fillId="4" borderId="149" xfId="277" applyFont="1" applyFill="1" applyBorder="1" applyAlignment="1">
      <alignment horizontal="center" vertical="center" wrapText="1"/>
    </xf>
    <xf numFmtId="0" fontId="3" fillId="21" borderId="146" xfId="277" applyNumberFormat="1" applyFont="1" applyFill="1" applyBorder="1" applyAlignment="1">
      <alignment horizontal="center" vertical="center"/>
    </xf>
    <xf numFmtId="0" fontId="3" fillId="21" borderId="150" xfId="277" applyNumberFormat="1" applyFont="1" applyFill="1" applyBorder="1" applyAlignment="1">
      <alignment horizontal="center" vertical="center"/>
    </xf>
    <xf numFmtId="0" fontId="35" fillId="30" borderId="0" xfId="277" applyNumberFormat="1" applyFont="1" applyFill="1" applyAlignment="1">
      <alignment horizontal="left" vertical="top" wrapText="1"/>
    </xf>
    <xf numFmtId="0" fontId="3" fillId="3" borderId="0" xfId="277" applyFont="1" applyFill="1" applyAlignment="1">
      <alignment horizontal="left" vertical="top" wrapText="1"/>
    </xf>
    <xf numFmtId="58" fontId="2" fillId="2" borderId="2" xfId="277" applyNumberFormat="1" applyFont="1" applyFill="1" applyBorder="1" applyAlignment="1">
      <alignment horizontal="center" vertical="center"/>
    </xf>
    <xf numFmtId="0" fontId="24" fillId="25" borderId="2" xfId="0" applyFont="1" applyFill="1" applyBorder="1" applyAlignment="1">
      <alignment horizontal="center" vertical="center" wrapText="1"/>
    </xf>
    <xf numFmtId="58" fontId="2" fillId="2" borderId="3" xfId="277" applyNumberFormat="1" applyFont="1" applyFill="1" applyBorder="1" applyAlignment="1">
      <alignment horizontal="center" vertical="center" wrapText="1"/>
    </xf>
    <xf numFmtId="58" fontId="2" fillId="2" borderId="9" xfId="277" applyNumberFormat="1" applyFont="1" applyFill="1" applyBorder="1" applyAlignment="1">
      <alignment horizontal="center" vertical="center" wrapText="1"/>
    </xf>
    <xf numFmtId="0" fontId="28" fillId="3" borderId="128" xfId="277" applyNumberFormat="1" applyFont="1" applyFill="1" applyBorder="1" applyAlignment="1">
      <alignment horizontal="left" vertical="top"/>
    </xf>
    <xf numFmtId="58" fontId="2" fillId="2" borderId="3" xfId="277" applyNumberFormat="1" applyFont="1" applyFill="1" applyBorder="1" applyAlignment="1">
      <alignment horizontal="center" vertical="center"/>
    </xf>
    <xf numFmtId="58" fontId="2" fillId="2" borderId="9" xfId="277" applyNumberFormat="1" applyFont="1" applyFill="1" applyBorder="1" applyAlignment="1">
      <alignment horizontal="center" vertical="center"/>
    </xf>
    <xf numFmtId="58" fontId="2" fillId="2" borderId="2" xfId="277" applyNumberFormat="1" applyFont="1" applyFill="1" applyBorder="1" applyAlignment="1">
      <alignment horizontal="center" vertical="center" wrapText="1"/>
    </xf>
    <xf numFmtId="58" fontId="2" fillId="2" borderId="321" xfId="277" applyNumberFormat="1" applyFont="1" applyFill="1" applyBorder="1" applyAlignment="1">
      <alignment horizontal="center" vertical="center"/>
    </xf>
    <xf numFmtId="58" fontId="2" fillId="2" borderId="322" xfId="277" applyNumberFormat="1" applyFont="1" applyFill="1" applyBorder="1" applyAlignment="1">
      <alignment horizontal="center" vertical="center"/>
    </xf>
    <xf numFmtId="0" fontId="24" fillId="25" borderId="2" xfId="0" applyFont="1" applyFill="1" applyBorder="1" applyAlignment="1">
      <alignment horizontal="center" vertical="center"/>
    </xf>
    <xf numFmtId="0" fontId="3" fillId="0" borderId="117" xfId="277" applyBorder="1" applyAlignment="1">
      <alignment horizontal="center" vertical="center"/>
    </xf>
    <xf numFmtId="0" fontId="3" fillId="0" borderId="118" xfId="277" applyBorder="1" applyAlignment="1">
      <alignment horizontal="center" vertical="center"/>
    </xf>
    <xf numFmtId="58" fontId="3" fillId="24" borderId="97" xfId="277" applyNumberFormat="1" applyFont="1" applyFill="1" applyBorder="1" applyAlignment="1">
      <alignment horizontal="center" vertical="center" wrapText="1"/>
    </xf>
    <xf numFmtId="58" fontId="3" fillId="24" borderId="98" xfId="277" applyNumberFormat="1" applyFont="1" applyFill="1" applyBorder="1" applyAlignment="1">
      <alignment horizontal="center" vertical="center" wrapText="1"/>
    </xf>
    <xf numFmtId="0" fontId="22" fillId="0" borderId="106" xfId="277" applyFont="1" applyBorder="1" applyAlignment="1">
      <alignment horizontal="center" vertical="center"/>
    </xf>
    <xf numFmtId="0" fontId="22" fillId="0" borderId="107" xfId="277" applyFont="1" applyBorder="1" applyAlignment="1">
      <alignment horizontal="center" vertical="center"/>
    </xf>
    <xf numFmtId="0" fontId="22" fillId="0" borderId="110" xfId="277" applyFont="1" applyBorder="1" applyAlignment="1">
      <alignment horizontal="center" vertical="center"/>
    </xf>
    <xf numFmtId="0" fontId="22" fillId="0" borderId="111" xfId="277" applyFont="1" applyBorder="1" applyAlignment="1">
      <alignment horizontal="center" vertical="center"/>
    </xf>
    <xf numFmtId="58" fontId="2" fillId="2" borderId="99" xfId="277" applyNumberFormat="1" applyFont="1" applyFill="1" applyBorder="1" applyAlignment="1">
      <alignment horizontal="center" vertical="center" wrapText="1"/>
    </xf>
    <xf numFmtId="58" fontId="2" fillId="2" borderId="101" xfId="277" applyNumberFormat="1" applyFont="1" applyFill="1" applyBorder="1" applyAlignment="1">
      <alignment horizontal="center" vertical="center" wrapText="1"/>
    </xf>
    <xf numFmtId="58" fontId="2" fillId="2" borderId="102" xfId="277" applyNumberFormat="1" applyFont="1" applyFill="1" applyBorder="1" applyAlignment="1">
      <alignment horizontal="center" vertical="center" wrapText="1"/>
    </xf>
    <xf numFmtId="181" fontId="21" fillId="2" borderId="99" xfId="111" applyNumberFormat="1" applyFont="1" applyFill="1" applyBorder="1" applyAlignment="1">
      <alignment horizontal="center" vertical="center" wrapText="1"/>
    </xf>
    <xf numFmtId="181" fontId="21" fillId="2" borderId="102" xfId="111" applyNumberFormat="1" applyFont="1" applyFill="1" applyBorder="1" applyAlignment="1">
      <alignment horizontal="center" vertical="center" wrapText="1"/>
    </xf>
    <xf numFmtId="181" fontId="21" fillId="2" borderId="103" xfId="111" applyNumberFormat="1" applyFont="1" applyFill="1" applyBorder="1" applyAlignment="1">
      <alignment horizontal="center" vertical="center" wrapText="1"/>
    </xf>
    <xf numFmtId="181" fontId="21" fillId="2" borderId="113" xfId="111" applyNumberFormat="1" applyFont="1" applyFill="1" applyBorder="1" applyAlignment="1">
      <alignment horizontal="center" vertical="center" wrapText="1"/>
    </xf>
    <xf numFmtId="181" fontId="21" fillId="2" borderId="114" xfId="111" applyNumberFormat="1" applyFont="1" applyFill="1" applyBorder="1" applyAlignment="1">
      <alignment horizontal="center" vertical="center" wrapText="1"/>
    </xf>
    <xf numFmtId="181" fontId="21" fillId="2" borderId="115" xfId="111" applyNumberFormat="1" applyFont="1" applyFill="1" applyBorder="1" applyAlignment="1">
      <alignment horizontal="center" vertical="center" wrapText="1"/>
    </xf>
    <xf numFmtId="181" fontId="21" fillId="2" borderId="116" xfId="111" applyNumberFormat="1" applyFont="1" applyFill="1" applyBorder="1" applyAlignment="1">
      <alignment horizontal="center" vertical="center" wrapText="1"/>
    </xf>
    <xf numFmtId="0" fontId="22" fillId="0" borderId="1" xfId="277" applyFont="1" applyBorder="1" applyAlignment="1">
      <alignment horizontal="center" vertical="center"/>
    </xf>
    <xf numFmtId="0" fontId="22" fillId="0" borderId="112" xfId="277" applyFont="1" applyBorder="1" applyAlignment="1">
      <alignment horizontal="center" vertical="center"/>
    </xf>
    <xf numFmtId="0" fontId="22" fillId="0" borderId="95" xfId="277" applyFont="1" applyBorder="1" applyAlignment="1">
      <alignment horizontal="center" vertical="center"/>
    </xf>
    <xf numFmtId="0" fontId="22" fillId="0" borderId="100" xfId="277" applyFont="1" applyBorder="1" applyAlignment="1">
      <alignment horizontal="center" vertical="center"/>
    </xf>
    <xf numFmtId="58" fontId="3" fillId="24" borderId="119" xfId="277" applyNumberFormat="1" applyFont="1" applyFill="1" applyBorder="1" applyAlignment="1">
      <alignment horizontal="center" vertical="center" wrapText="1"/>
    </xf>
    <xf numFmtId="58" fontId="3" fillId="24" borderId="120" xfId="277" applyNumberFormat="1" applyFont="1" applyFill="1" applyBorder="1" applyAlignment="1">
      <alignment horizontal="center" vertical="center" wrapText="1"/>
    </xf>
    <xf numFmtId="58" fontId="3" fillId="24" borderId="121" xfId="277" applyNumberFormat="1" applyFont="1" applyFill="1" applyBorder="1" applyAlignment="1">
      <alignment horizontal="center" vertical="center" wrapText="1"/>
    </xf>
    <xf numFmtId="0" fontId="22" fillId="0" borderId="5" xfId="277" applyFont="1" applyBorder="1" applyAlignment="1">
      <alignment horizontal="left" vertical="center"/>
    </xf>
    <xf numFmtId="0" fontId="22" fillId="0" borderId="7" xfId="277" applyFont="1" applyBorder="1" applyAlignment="1">
      <alignment horizontal="left" vertical="center"/>
    </xf>
    <xf numFmtId="0" fontId="22" fillId="0" borderId="107" xfId="277" applyFont="1" applyBorder="1" applyAlignment="1">
      <alignment horizontal="left" vertical="center"/>
    </xf>
    <xf numFmtId="0" fontId="22" fillId="0" borderId="127" xfId="277" applyFont="1" applyBorder="1" applyAlignment="1">
      <alignment horizontal="left" vertical="center"/>
    </xf>
    <xf numFmtId="0" fontId="22" fillId="0" borderId="108" xfId="277" applyFont="1" applyBorder="1" applyAlignment="1">
      <alignment horizontal="left" vertical="center"/>
    </xf>
    <xf numFmtId="0" fontId="22" fillId="0" borderId="111" xfId="277" applyFont="1" applyBorder="1" applyAlignment="1">
      <alignment horizontal="left" vertical="center"/>
    </xf>
    <xf numFmtId="0" fontId="3" fillId="21" borderId="98" xfId="277" applyFill="1" applyBorder="1" applyAlignment="1">
      <alignment horizontal="center" vertical="center"/>
    </xf>
    <xf numFmtId="0" fontId="3" fillId="21" borderId="100" xfId="277" applyFill="1" applyBorder="1" applyAlignment="1">
      <alignment horizontal="center" vertical="center"/>
    </xf>
    <xf numFmtId="58" fontId="2" fillId="2" borderId="90" xfId="277" applyNumberFormat="1" applyFont="1" applyFill="1" applyBorder="1" applyAlignment="1">
      <alignment horizontal="center" vertical="center" wrapText="1"/>
    </xf>
    <xf numFmtId="58" fontId="2" fillId="2" borderId="94" xfId="277" applyNumberFormat="1" applyFont="1" applyFill="1" applyBorder="1" applyAlignment="1">
      <alignment horizontal="center" vertical="center" wrapText="1"/>
    </xf>
    <xf numFmtId="181" fontId="21" fillId="4" borderId="97" xfId="111" applyNumberFormat="1" applyFont="1" applyFill="1" applyBorder="1" applyAlignment="1">
      <alignment horizontal="center" vertical="center" wrapText="1"/>
    </xf>
    <xf numFmtId="181" fontId="21" fillId="4" borderId="95" xfId="111" applyNumberFormat="1" applyFont="1" applyFill="1" applyBorder="1" applyAlignment="1">
      <alignment horizontal="center" vertical="center" wrapText="1"/>
    </xf>
    <xf numFmtId="0" fontId="19" fillId="3" borderId="34" xfId="277" applyFont="1" applyFill="1" applyBorder="1" applyAlignment="1">
      <alignment horizontal="left" wrapText="1"/>
    </xf>
    <xf numFmtId="0" fontId="0" fillId="0" borderId="38" xfId="0" applyBorder="1" applyAlignment="1">
      <alignment horizontal="left"/>
    </xf>
    <xf numFmtId="183" fontId="18" fillId="21" borderId="39" xfId="277" applyNumberFormat="1" applyFont="1" applyFill="1" applyBorder="1" applyAlignment="1">
      <alignment horizontal="center" vertical="center"/>
    </xf>
    <xf numFmtId="183" fontId="18" fillId="21" borderId="40" xfId="277" applyNumberFormat="1" applyFont="1" applyFill="1" applyBorder="1" applyAlignment="1">
      <alignment horizontal="center" vertical="center"/>
    </xf>
    <xf numFmtId="0" fontId="2" fillId="22" borderId="48" xfId="277" applyFont="1" applyFill="1" applyBorder="1" applyAlignment="1">
      <alignment horizontal="center" vertical="center"/>
    </xf>
    <xf numFmtId="0" fontId="2" fillId="22" borderId="49" xfId="277" applyFont="1" applyFill="1" applyBorder="1" applyAlignment="1">
      <alignment horizontal="center" vertical="center"/>
    </xf>
    <xf numFmtId="177" fontId="1" fillId="21" borderId="52" xfId="111" applyNumberFormat="1" applyFont="1" applyFill="1" applyBorder="1" applyAlignment="1">
      <alignment horizontal="center" vertical="center" wrapText="1"/>
    </xf>
    <xf numFmtId="177" fontId="1" fillId="21" borderId="53" xfId="111" applyNumberFormat="1" applyFont="1" applyFill="1" applyBorder="1" applyAlignment="1">
      <alignment horizontal="center" vertical="center" wrapText="1"/>
    </xf>
    <xf numFmtId="0" fontId="3" fillId="20" borderId="5" xfId="277" applyFont="1" applyFill="1" applyBorder="1" applyAlignment="1">
      <alignment horizontal="left"/>
    </xf>
    <xf numFmtId="0" fontId="3" fillId="20" borderId="7" xfId="277" applyFont="1" applyFill="1" applyBorder="1" applyAlignment="1">
      <alignment horizontal="left"/>
    </xf>
    <xf numFmtId="0" fontId="3" fillId="20" borderId="6" xfId="277" applyFont="1" applyFill="1" applyBorder="1" applyAlignment="1">
      <alignment horizontal="left"/>
    </xf>
    <xf numFmtId="177" fontId="1" fillId="21" borderId="54" xfId="111" applyNumberFormat="1" applyFont="1" applyFill="1" applyBorder="1" applyAlignment="1">
      <alignment horizontal="center" vertical="center" wrapText="1"/>
    </xf>
    <xf numFmtId="177" fontId="1" fillId="21" borderId="55" xfId="111" applyNumberFormat="1" applyFont="1" applyFill="1" applyBorder="1" applyAlignment="1">
      <alignment horizontal="center" vertical="center" wrapText="1"/>
    </xf>
    <xf numFmtId="177" fontId="1" fillId="21" borderId="56" xfId="111" applyNumberFormat="1" applyFont="1" applyFill="1" applyBorder="1" applyAlignment="1">
      <alignment horizontal="center" vertical="center" wrapText="1"/>
    </xf>
    <xf numFmtId="0" fontId="1" fillId="19" borderId="1" xfId="237" applyFont="1" applyFill="1" applyBorder="1" applyAlignment="1">
      <alignment horizontal="center" vertical="center" wrapText="1"/>
    </xf>
    <xf numFmtId="0" fontId="1" fillId="12" borderId="30" xfId="237" applyFont="1" applyFill="1" applyBorder="1" applyAlignment="1">
      <alignment horizontal="left" vertical="center" wrapText="1"/>
    </xf>
    <xf numFmtId="0" fontId="1" fillId="12" borderId="31" xfId="237" applyFont="1" applyFill="1" applyBorder="1" applyAlignment="1">
      <alignment horizontal="left" vertical="center" wrapText="1"/>
    </xf>
    <xf numFmtId="0" fontId="1" fillId="12" borderId="35" xfId="237" applyFont="1" applyFill="1" applyBorder="1" applyAlignment="1">
      <alignment horizontal="left" vertical="center" wrapText="1"/>
    </xf>
    <xf numFmtId="0" fontId="1" fillId="12" borderId="32" xfId="237" applyFont="1" applyFill="1" applyBorder="1" applyAlignment="1">
      <alignment horizontal="left" vertical="center" wrapText="1"/>
    </xf>
    <xf numFmtId="0" fontId="1" fillId="12" borderId="0" xfId="237" applyFont="1" applyFill="1" applyBorder="1" applyAlignment="1">
      <alignment horizontal="left" vertical="center" wrapText="1"/>
    </xf>
    <xf numFmtId="0" fontId="1" fillId="12" borderId="36" xfId="237" applyFont="1" applyFill="1" applyBorder="1" applyAlignment="1">
      <alignment horizontal="left" vertical="center" wrapText="1"/>
    </xf>
    <xf numFmtId="0" fontId="1" fillId="12" borderId="33" xfId="237" applyFont="1" applyFill="1" applyBorder="1" applyAlignment="1">
      <alignment horizontal="left" vertical="center" wrapText="1"/>
    </xf>
    <xf numFmtId="0" fontId="1" fillId="12" borderId="34" xfId="237" applyFont="1" applyFill="1" applyBorder="1" applyAlignment="1">
      <alignment horizontal="left" vertical="center" wrapText="1"/>
    </xf>
    <xf numFmtId="0" fontId="1" fillId="12" borderId="37" xfId="237" applyFont="1" applyFill="1" applyBorder="1" applyAlignment="1">
      <alignment horizontal="left" vertical="center" wrapText="1"/>
    </xf>
    <xf numFmtId="0" fontId="1" fillId="16" borderId="1" xfId="237" applyFont="1" applyFill="1" applyBorder="1" applyAlignment="1">
      <alignment horizontal="center" vertical="center" wrapText="1"/>
    </xf>
    <xf numFmtId="0" fontId="14" fillId="17" borderId="1" xfId="237" applyFont="1" applyFill="1" applyBorder="1" applyAlignment="1">
      <alignment horizontal="center" vertical="center" wrapText="1"/>
    </xf>
    <xf numFmtId="0" fontId="1" fillId="17" borderId="8" xfId="237" applyFont="1" applyFill="1" applyBorder="1" applyAlignment="1">
      <alignment horizontal="center" vertical="center" wrapText="1"/>
    </xf>
    <xf numFmtId="0" fontId="1" fillId="17" borderId="29" xfId="237" applyFont="1" applyFill="1" applyBorder="1" applyAlignment="1">
      <alignment horizontal="center" vertical="center" wrapText="1"/>
    </xf>
    <xf numFmtId="0" fontId="1" fillId="17" borderId="1" xfId="237" applyFont="1" applyFill="1" applyBorder="1" applyAlignment="1">
      <alignment horizontal="center" vertical="center" wrapText="1"/>
    </xf>
    <xf numFmtId="0" fontId="12" fillId="15" borderId="26" xfId="285" applyFont="1" applyFill="1" applyBorder="1" applyAlignment="1">
      <alignment vertical="center" wrapText="1" readingOrder="1"/>
    </xf>
    <xf numFmtId="0" fontId="12" fillId="15" borderId="27" xfId="285" applyFont="1" applyFill="1" applyBorder="1" applyAlignment="1">
      <alignment vertical="center" wrapText="1" readingOrder="1"/>
    </xf>
    <xf numFmtId="0" fontId="12" fillId="15" borderId="25" xfId="285" applyFont="1" applyFill="1" applyBorder="1" applyAlignment="1">
      <alignment vertical="center" wrapText="1" readingOrder="1"/>
    </xf>
    <xf numFmtId="0" fontId="4" fillId="0" borderId="0" xfId="285" applyFont="1" applyAlignment="1">
      <alignment horizontal="left" vertical="top" wrapText="1"/>
    </xf>
    <xf numFmtId="0" fontId="13" fillId="0" borderId="0" xfId="285" applyAlignment="1">
      <alignment horizontal="left" vertical="top" wrapText="1"/>
    </xf>
    <xf numFmtId="0" fontId="11" fillId="13" borderId="18" xfId="285" applyFont="1" applyFill="1" applyBorder="1" applyAlignment="1">
      <alignment horizontal="center" vertical="center" wrapText="1" readingOrder="1"/>
    </xf>
    <xf numFmtId="0" fontId="11" fillId="13" borderId="19" xfId="285" applyFont="1" applyFill="1" applyBorder="1" applyAlignment="1">
      <alignment horizontal="center" vertical="center" wrapText="1" readingOrder="1"/>
    </xf>
    <xf numFmtId="0" fontId="11" fillId="13" borderId="17" xfId="285" applyFont="1" applyFill="1" applyBorder="1" applyAlignment="1">
      <alignment horizontal="center" vertical="center" wrapText="1" readingOrder="1"/>
    </xf>
    <xf numFmtId="0" fontId="12" fillId="14" borderId="22" xfId="285" applyFont="1" applyFill="1" applyBorder="1" applyAlignment="1">
      <alignment horizontal="left" vertical="top" wrapText="1" readingOrder="1"/>
    </xf>
    <xf numFmtId="0" fontId="12" fillId="14" borderId="23" xfId="285" applyFont="1" applyFill="1" applyBorder="1" applyAlignment="1">
      <alignment horizontal="left" vertical="top" wrapText="1" readingOrder="1"/>
    </xf>
    <xf numFmtId="0" fontId="12" fillId="14" borderId="21" xfId="285" applyFont="1" applyFill="1" applyBorder="1" applyAlignment="1">
      <alignment horizontal="left" vertical="top" wrapText="1" readingOrder="1"/>
    </xf>
    <xf numFmtId="0" fontId="4" fillId="0" borderId="5" xfId="202" applyFont="1" applyFill="1" applyBorder="1" applyAlignment="1">
      <alignment horizontal="center" vertical="center"/>
    </xf>
    <xf numFmtId="0" fontId="4" fillId="0" borderId="7" xfId="202" applyFont="1" applyFill="1" applyBorder="1" applyAlignment="1">
      <alignment horizontal="center" vertical="center"/>
    </xf>
    <xf numFmtId="0" fontId="4" fillId="0" borderId="6" xfId="202" applyFont="1" applyFill="1" applyBorder="1" applyAlignment="1">
      <alignment horizontal="center" vertical="center"/>
    </xf>
    <xf numFmtId="177" fontId="4" fillId="0" borderId="2" xfId="0" applyNumberFormat="1" applyFont="1" applyBorder="1" applyAlignment="1">
      <alignment vertical="center" wrapText="1"/>
    </xf>
    <xf numFmtId="177" fontId="4" fillId="0" borderId="3" xfId="0" applyNumberFormat="1" applyFont="1" applyBorder="1" applyAlignment="1">
      <alignment vertical="center" wrapText="1"/>
    </xf>
    <xf numFmtId="0" fontId="4" fillId="5" borderId="5" xfId="0" applyFont="1" applyFill="1" applyBorder="1" applyAlignment="1">
      <alignment horizontal="center"/>
    </xf>
    <xf numFmtId="0" fontId="4" fillId="5" borderId="6" xfId="0" applyFont="1" applyFill="1" applyBorder="1" applyAlignment="1">
      <alignment horizontal="center"/>
    </xf>
    <xf numFmtId="0" fontId="4" fillId="5" borderId="7" xfId="0" applyFont="1" applyFill="1" applyBorder="1" applyAlignment="1">
      <alignment horizontal="center"/>
    </xf>
  </cellXfs>
  <cellStyles count="331">
    <cellStyle name="_Yanlian-CRS-CMMI ML4-SERVICE PLAN_20080408" xfId="41"/>
    <cellStyle name="_Yanlian-CRS-CMMI ML4-SERVICE PLAN_20080408 2" xfId="20"/>
    <cellStyle name="_项目度量管理模版323" xfId="45"/>
    <cellStyle name="_项目度量管理模版323 2" xfId="36"/>
    <cellStyle name="_项目预算模板(成本)" xfId="17"/>
    <cellStyle name="_项目预算模板(成本) 2" xfId="46"/>
    <cellStyle name="0,0_x000d__x000a_NA_x000d__x000a_" xfId="16"/>
    <cellStyle name="0,0_x000d__x000a_NA_x000d__x000a_ 2" xfId="49"/>
    <cellStyle name="20% - Accent1" xfId="43"/>
    <cellStyle name="20% - Accent1 2" xfId="33"/>
    <cellStyle name="20% - Accent2" xfId="28"/>
    <cellStyle name="20% - Accent2 2" xfId="23"/>
    <cellStyle name="20% - Accent3" xfId="30"/>
    <cellStyle name="20% - Accent3 2" xfId="26"/>
    <cellStyle name="20% - Accent4" xfId="3"/>
    <cellStyle name="20% - Accent4 2" xfId="51"/>
    <cellStyle name="20% - Accent5" xfId="52"/>
    <cellStyle name="20% - Accent5 2" xfId="53"/>
    <cellStyle name="20% - Accent6" xfId="54"/>
    <cellStyle name="20% - Accent6 2" xfId="55"/>
    <cellStyle name="20% - 强调文字颜色 1 2" xfId="56"/>
    <cellStyle name="20% - 强调文字颜色 2 2" xfId="58"/>
    <cellStyle name="20% - 强调文字颜色 3 2" xfId="60"/>
    <cellStyle name="20% - 强调文字颜色 4 2" xfId="62"/>
    <cellStyle name="20% - 强调文字颜色 5 2" xfId="64"/>
    <cellStyle name="20% - 强调文字颜色 6 2" xfId="65"/>
    <cellStyle name="40% - Accent1" xfId="66"/>
    <cellStyle name="40% - Accent1 2" xfId="67"/>
    <cellStyle name="40% - Accent2" xfId="68"/>
    <cellStyle name="40% - Accent2 2" xfId="69"/>
    <cellStyle name="40% - Accent3" xfId="70"/>
    <cellStyle name="40% - Accent3 2" xfId="71"/>
    <cellStyle name="40% - Accent4" xfId="74"/>
    <cellStyle name="40% - Accent4 2" xfId="77"/>
    <cellStyle name="40% - Accent5" xfId="79"/>
    <cellStyle name="40% - Accent5 2" xfId="80"/>
    <cellStyle name="40% - Accent6" xfId="82"/>
    <cellStyle name="40% - Accent6 2" xfId="84"/>
    <cellStyle name="40% - 强调文字颜色 1 2" xfId="86"/>
    <cellStyle name="40% - 强调文字颜色 2 2" xfId="87"/>
    <cellStyle name="40% - 强调文字颜色 3 2" xfId="88"/>
    <cellStyle name="40% - 强调文字颜色 4 2" xfId="22"/>
    <cellStyle name="40% - 强调文字颜色 5 2" xfId="89"/>
    <cellStyle name="40% - 强调文字颜色 6 2" xfId="90"/>
    <cellStyle name="60% - Accent1" xfId="91"/>
    <cellStyle name="60% - Accent1 2" xfId="92"/>
    <cellStyle name="60% - Accent2" xfId="95"/>
    <cellStyle name="60% - Accent2 2" xfId="97"/>
    <cellStyle name="60% - Accent3" xfId="99"/>
    <cellStyle name="60% - Accent3 2" xfId="102"/>
    <cellStyle name="60% - Accent4" xfId="104"/>
    <cellStyle name="60% - Accent4 2" xfId="106"/>
    <cellStyle name="60% - Accent5" xfId="109"/>
    <cellStyle name="60% - Accent5 2" xfId="110"/>
    <cellStyle name="60% - Accent6" xfId="112"/>
    <cellStyle name="60% - Accent6 2" xfId="113"/>
    <cellStyle name="60% - 强调文字颜色 1 2" xfId="115"/>
    <cellStyle name="60% - 强调文字颜色 2 2" xfId="117"/>
    <cellStyle name="60% - 强调文字颜色 3 2" xfId="118"/>
    <cellStyle name="60% - 强调文字颜色 4 2" xfId="120"/>
    <cellStyle name="60% - 强调文字颜色 5 2" xfId="121"/>
    <cellStyle name="60% - 强调文字颜色 6 2" xfId="122"/>
    <cellStyle name="Accent1" xfId="124"/>
    <cellStyle name="Accent1 - 20%" xfId="42"/>
    <cellStyle name="Accent1 - 20% 2" xfId="32"/>
    <cellStyle name="Accent1 - 40%" xfId="125"/>
    <cellStyle name="Accent1 - 40% 2" xfId="126"/>
    <cellStyle name="Accent1 - 60%" xfId="127"/>
    <cellStyle name="Accent1 - 60% 2" xfId="129"/>
    <cellStyle name="Accent1 2" xfId="130"/>
    <cellStyle name="Accent2" xfId="133"/>
    <cellStyle name="Accent2 - 20%" xfId="134"/>
    <cellStyle name="Accent2 - 20% 2" xfId="135"/>
    <cellStyle name="Accent2 - 40%" xfId="1"/>
    <cellStyle name="Accent2 - 40% 2" xfId="31"/>
    <cellStyle name="Accent2 - 60%" xfId="7"/>
    <cellStyle name="Accent2 - 60% 2" xfId="137"/>
    <cellStyle name="Accent2 2" xfId="139"/>
    <cellStyle name="Accent2 3" xfId="140"/>
    <cellStyle name="Accent3" xfId="141"/>
    <cellStyle name="Accent3 - 20%" xfId="143"/>
    <cellStyle name="Accent3 - 20% 2" xfId="144"/>
    <cellStyle name="Accent3 - 40%" xfId="145"/>
    <cellStyle name="Accent3 - 40% 2" xfId="146"/>
    <cellStyle name="Accent3 - 60%" xfId="148"/>
    <cellStyle name="Accent3 - 60% 2" xfId="149"/>
    <cellStyle name="Accent3 2" xfId="150"/>
    <cellStyle name="Accent4" xfId="151"/>
    <cellStyle name="Accent4 - 20%" xfId="153"/>
    <cellStyle name="Accent4 - 20% 2" xfId="154"/>
    <cellStyle name="Accent4 - 40%" xfId="155"/>
    <cellStyle name="Accent4 - 40% 2" xfId="158"/>
    <cellStyle name="Accent4 - 60%" xfId="159"/>
    <cellStyle name="Accent4 - 60% 2" xfId="160"/>
    <cellStyle name="Accent4 2" xfId="162"/>
    <cellStyle name="Accent5" xfId="163"/>
    <cellStyle name="Accent5 - 20%" xfId="164"/>
    <cellStyle name="Accent5 - 20% 2" xfId="165"/>
    <cellStyle name="Accent5 - 40%" xfId="166"/>
    <cellStyle name="Accent5 - 40% 2" xfId="168"/>
    <cellStyle name="Accent5 - 60%" xfId="170"/>
    <cellStyle name="Accent5 - 60% 2" xfId="172"/>
    <cellStyle name="Accent5 2" xfId="142"/>
    <cellStyle name="Accent6" xfId="161"/>
    <cellStyle name="Accent6 - 20%" xfId="173"/>
    <cellStyle name="Accent6 - 20% 2" xfId="174"/>
    <cellStyle name="Accent6 - 40%" xfId="157"/>
    <cellStyle name="Accent6 - 40% 2" xfId="175"/>
    <cellStyle name="Accent6 - 60%" xfId="176"/>
    <cellStyle name="Accent6 - 60% 2" xfId="2"/>
    <cellStyle name="Accent6 2" xfId="18"/>
    <cellStyle name="Bad" xfId="101"/>
    <cellStyle name="Bad 2" xfId="177"/>
    <cellStyle name="Calc Currency (0)" xfId="178"/>
    <cellStyle name="Calc Currency (0) 2" xfId="179"/>
    <cellStyle name="Calculation" xfId="44"/>
    <cellStyle name="Calculation 2" xfId="35"/>
    <cellStyle name="Check Cell" xfId="181"/>
    <cellStyle name="Check Cell 2" xfId="183"/>
    <cellStyle name="Emphasis 1" xfId="11"/>
    <cellStyle name="Emphasis 1 2" xfId="147"/>
    <cellStyle name="Emphasis 2" xfId="184"/>
    <cellStyle name="Emphasis 2 2" xfId="40"/>
    <cellStyle name="Emphasis 3" xfId="185"/>
    <cellStyle name="Emphasis 3 2" xfId="186"/>
    <cellStyle name="Explanatory Text" xfId="188"/>
    <cellStyle name="Explanatory Text 2" xfId="190"/>
    <cellStyle name="Good" xfId="193"/>
    <cellStyle name="Good 2" xfId="194"/>
    <cellStyle name="Grey" xfId="48"/>
    <cellStyle name="Grey 2" xfId="195"/>
    <cellStyle name="Header1" xfId="197"/>
    <cellStyle name="Header2" xfId="198"/>
    <cellStyle name="Heading 1" xfId="201"/>
    <cellStyle name="Heading 1 2" xfId="204"/>
    <cellStyle name="Heading 2" xfId="59"/>
    <cellStyle name="Heading 2 2" xfId="205"/>
    <cellStyle name="Heading 3" xfId="25"/>
    <cellStyle name="Heading 3 2" xfId="39"/>
    <cellStyle name="Heading 4" xfId="114"/>
    <cellStyle name="Heading 4 2" xfId="206"/>
    <cellStyle name="Input" xfId="21"/>
    <cellStyle name="Input [yellow]" xfId="207"/>
    <cellStyle name="Input [yellow] 2" xfId="208"/>
    <cellStyle name="Input 2" xfId="5"/>
    <cellStyle name="Input_2011年佰钧成组织度量数据表-提交" xfId="209"/>
    <cellStyle name="Linked Cell" xfId="211"/>
    <cellStyle name="Linked Cell 2" xfId="212"/>
    <cellStyle name="LISAM" xfId="196"/>
    <cellStyle name="LISAM 2" xfId="132"/>
    <cellStyle name="Milliers [0]_1" xfId="213"/>
    <cellStyle name="Milliers_1" xfId="215"/>
    <cellStyle name="Mon閠aire [0]_1OP" xfId="216"/>
    <cellStyle name="Mon閠aire_10]" xfId="218"/>
    <cellStyle name="Neutral" xfId="119"/>
    <cellStyle name="Neutral 2" xfId="219"/>
    <cellStyle name="no dec" xfId="34"/>
    <cellStyle name="no dec 2" xfId="222"/>
    <cellStyle name="Normal - Style1" xfId="73"/>
    <cellStyle name="Normal - Style1 2" xfId="76"/>
    <cellStyle name="Normal_#18-Internet" xfId="85"/>
    <cellStyle name="Note" xfId="223"/>
    <cellStyle name="Note 2" xfId="225"/>
    <cellStyle name="Output" xfId="226"/>
    <cellStyle name="Output 2" xfId="227"/>
    <cellStyle name="Percent [2]" xfId="228"/>
    <cellStyle name="Percent [2] 2" xfId="229"/>
    <cellStyle name="Sheet Title" xfId="167"/>
    <cellStyle name="Sheet Title 2" xfId="230"/>
    <cellStyle name="style" xfId="231"/>
    <cellStyle name="Style 1" xfId="233"/>
    <cellStyle name="Style 1 2" xfId="234"/>
    <cellStyle name="style 2" xfId="235"/>
    <cellStyle name="style1" xfId="236"/>
    <cellStyle name="style2" xfId="221"/>
    <cellStyle name="Title" xfId="238"/>
    <cellStyle name="Title 2" xfId="94"/>
    <cellStyle name="Total" xfId="239"/>
    <cellStyle name="Total 2" xfId="240"/>
    <cellStyle name="Warning Text" xfId="220"/>
    <cellStyle name="Warning Text 2" xfId="241"/>
    <cellStyle name="ハイパーリンク" xfId="72"/>
    <cellStyle name="ハイパーリンク 2" xfId="75"/>
    <cellStyle name="百分比" xfId="10" builtinId="5"/>
    <cellStyle name="百分比 2" xfId="243"/>
    <cellStyle name="百分比 2 2" xfId="244"/>
    <cellStyle name="百分比 2 2 2" xfId="152"/>
    <cellStyle name="百分比 2 3" xfId="245"/>
    <cellStyle name="百分比 3" xfId="246"/>
    <cellStyle name="百分比 4" xfId="14"/>
    <cellStyle name="百分比 5" xfId="15"/>
    <cellStyle name="版本" xfId="247"/>
    <cellStyle name="捠壿 [0.00]_1997 Turns杮" xfId="248"/>
    <cellStyle name="捠壿_1997 Turns7 Tu" xfId="249"/>
    <cellStyle name="标题 1 1" xfId="251"/>
    <cellStyle name="标题 1 2" xfId="252"/>
    <cellStyle name="标题 2 1" xfId="254"/>
    <cellStyle name="标题 2 2" xfId="47"/>
    <cellStyle name="标题 3 2" xfId="255"/>
    <cellStyle name="标题 4 2" xfId="256"/>
    <cellStyle name="标题 5" xfId="224"/>
    <cellStyle name="標準_22_画面設計書" xfId="257"/>
    <cellStyle name="表示済みのハイパーリンク" xfId="258"/>
    <cellStyle name="表示済みのハイパーリンク 2" xfId="19"/>
    <cellStyle name="差 2" xfId="259"/>
    <cellStyle name="差_CIENET-CRS-CMMI ML5-SERVICE PLAN_20071027" xfId="261"/>
    <cellStyle name="差_CIENET-CRS-CMMI ML5-SERVICE PLAN_20071027 2" xfId="262"/>
    <cellStyle name="差_CIENET-CRS-CMMI ML5-SERVICE PLAN_20071209" xfId="263"/>
    <cellStyle name="差_CIENET-CRS-CMMI ML5-SERVICE PLAN_20071209 2" xfId="232"/>
    <cellStyle name="差_MySoft-CRS-CMMI ML3-ServicePlan-20080118" xfId="200"/>
    <cellStyle name="差_MySoft-CRS-CMMI ML3-ServicePlan-20080118 2" xfId="203"/>
    <cellStyle name="差_NEWYULONG-CRS-CMMI ML5-SERVICE PLAN_20071125" xfId="250"/>
    <cellStyle name="差_NEWYULONG-CRS-CMMI ML5-SERVICE PLAN_20071125 2" xfId="264"/>
    <cellStyle name="差_PROJ-04-T02C 项目里程碑报告" xfId="265"/>
    <cellStyle name="差_PROJ-04-T02C 项目里程碑报告 2" xfId="266"/>
    <cellStyle name="差_REF-TEMP-PMC-项目周报" xfId="267"/>
    <cellStyle name="差_REF-TEMP-PMC-项目周报 2" xfId="214"/>
    <cellStyle name="差_YD_OPM_STANDARD_OSSP过程文档体系文件编写规范_样式" xfId="268"/>
    <cellStyle name="差_YD_OPM_STANDARD_OSSP过程文档体系文件编写规范_样式 2" xfId="269"/>
    <cellStyle name="差_决策分析" xfId="271"/>
    <cellStyle name="差_决策分析 2" xfId="27"/>
    <cellStyle name="常规" xfId="0" builtinId="0"/>
    <cellStyle name="常规 10" xfId="192"/>
    <cellStyle name="常规 11" xfId="272"/>
    <cellStyle name="常规 12" xfId="169"/>
    <cellStyle name="常规 12 2" xfId="171"/>
    <cellStyle name="常规 13" xfId="274"/>
    <cellStyle name="常规 13 2" xfId="260"/>
    <cellStyle name="常规 14" xfId="275"/>
    <cellStyle name="常规 14 2" xfId="276"/>
    <cellStyle name="常规 15" xfId="180"/>
    <cellStyle name="常规 16" xfId="277"/>
    <cellStyle name="常规 17" xfId="278"/>
    <cellStyle name="常规 2" xfId="237"/>
    <cellStyle name="常规 2 2" xfId="93"/>
    <cellStyle name="常规 2 2 12" xfId="279"/>
    <cellStyle name="常规 2 2 2" xfId="96"/>
    <cellStyle name="常规 2 3" xfId="98"/>
    <cellStyle name="常规 2 3 2" xfId="100"/>
    <cellStyle name="常规 2 4" xfId="103"/>
    <cellStyle name="常规 2 4 2" xfId="105"/>
    <cellStyle name="常规 2 5" xfId="108"/>
    <cellStyle name="常规 2 6" xfId="111"/>
    <cellStyle name="常规 2 6 2 2" xfId="280"/>
    <cellStyle name="常规 2 6 2 2 2" xfId="281"/>
    <cellStyle name="常规 2 6 2 2 3" xfId="282"/>
    <cellStyle name="常规 2 6 2 2 4" xfId="283"/>
    <cellStyle name="常规 2 6 2 2 5" xfId="57"/>
    <cellStyle name="常规 2_ODC属性分类和评估" xfId="284"/>
    <cellStyle name="常规 3" xfId="61"/>
    <cellStyle name="常规 3 2" xfId="285"/>
    <cellStyle name="常规 3 2 2" xfId="286"/>
    <cellStyle name="常规 3 3" xfId="156"/>
    <cellStyle name="常规 3 4" xfId="287"/>
    <cellStyle name="常规 3_2011年佰钧成组织度量数据表-提交" xfId="182"/>
    <cellStyle name="常规 4" xfId="50"/>
    <cellStyle name="常规 4 2" xfId="289"/>
    <cellStyle name="常规 4_测试和验收流程" xfId="290"/>
    <cellStyle name="常规 5" xfId="116"/>
    <cellStyle name="常规 6" xfId="13"/>
    <cellStyle name="常规 7" xfId="291"/>
    <cellStyle name="常规 8" xfId="83"/>
    <cellStyle name="常规 9" xfId="292"/>
    <cellStyle name="常规_PIM003 AMS项目度量数据表" xfId="202"/>
    <cellStyle name="常规_PIM003 AMS项目度量数据表 3" xfId="189"/>
    <cellStyle name="常规_PM_PR_20020401" xfId="293"/>
    <cellStyle name="常规_sst3A1" xfId="294"/>
    <cellStyle name="常规_度量数据收集参考列表-V0.1" xfId="295"/>
    <cellStyle name="常规_原始数据 2" xfId="128"/>
    <cellStyle name="超链接" xfId="8" builtinId="8"/>
    <cellStyle name="超链接 2" xfId="136"/>
    <cellStyle name="超链接 3" xfId="296"/>
    <cellStyle name="超链接 4" xfId="297"/>
    <cellStyle name="超链接 5" xfId="298"/>
    <cellStyle name="超链接 6" xfId="299"/>
    <cellStyle name="超链接 7" xfId="300"/>
    <cellStyle name="超链接 8" xfId="270"/>
    <cellStyle name="超链接 9" xfId="191"/>
    <cellStyle name="好 2" xfId="301"/>
    <cellStyle name="好_CIENET-CRS-CMMI ML5-SERVICE PLAN_20071027" xfId="302"/>
    <cellStyle name="好_CIENET-CRS-CMMI ML5-SERVICE PLAN_20071027 2" xfId="303"/>
    <cellStyle name="好_CIENET-CRS-CMMI ML5-SERVICE PLAN_20071209" xfId="304"/>
    <cellStyle name="好_CIENET-CRS-CMMI ML5-SERVICE PLAN_20071209 2" xfId="305"/>
    <cellStyle name="好_MySoft-CRS-CMMI ML3-ServicePlan-20080118" xfId="131"/>
    <cellStyle name="好_MySoft-CRS-CMMI ML3-ServicePlan-20080118 2" xfId="138"/>
    <cellStyle name="好_NEWYULONG-CRS-CMMI ML5-SERVICE PLAN_20071125" xfId="307"/>
    <cellStyle name="好_NEWYULONG-CRS-CMMI ML5-SERVICE PLAN_20071125 2" xfId="12"/>
    <cellStyle name="好_PROJ-04-T02C 项目里程碑报告" xfId="9"/>
    <cellStyle name="好_PROJ-04-T02C 项目里程碑报告 2" xfId="242"/>
    <cellStyle name="好_REF-TEMP-PMC-项目周报" xfId="308"/>
    <cellStyle name="好_REF-TEMP-PMC-项目周报 2" xfId="273"/>
    <cellStyle name="好_YD_OPM_STANDARD_OSSP过程文档体系文件编写规范_样式" xfId="253"/>
    <cellStyle name="好_YD_OPM_STANDARD_OSSP过程文档体系文件编写规范_样式 2" xfId="306"/>
    <cellStyle name="好_决策分析" xfId="309"/>
    <cellStyle name="好_决策分析 2" xfId="310"/>
    <cellStyle name="汇总 2" xfId="311"/>
    <cellStyle name="计算 2" xfId="4"/>
    <cellStyle name="检查单元格 2" xfId="210"/>
    <cellStyle name="解释性文本 2" xfId="312"/>
    <cellStyle name="禁止写入" xfId="313"/>
    <cellStyle name="警告文本 2" xfId="78"/>
    <cellStyle name="链接单元格 2" xfId="314"/>
    <cellStyle name="普通_expenses_AR-ITD (2)" xfId="24"/>
    <cellStyle name="强调文字颜色 1 2" xfId="187"/>
    <cellStyle name="强调文字颜色 2 2" xfId="315"/>
    <cellStyle name="强调文字颜色 3 2" xfId="316"/>
    <cellStyle name="强调文字颜色 4 2" xfId="107"/>
    <cellStyle name="强调文字颜色 5 2" xfId="317"/>
    <cellStyle name="强调文字颜色 6 2" xfId="318"/>
    <cellStyle name="日期" xfId="6"/>
    <cellStyle name="适中 2" xfId="38"/>
    <cellStyle name="输出 2" xfId="29"/>
    <cellStyle name="输入 2" xfId="320"/>
    <cellStyle name="填充色1" xfId="321"/>
    <cellStyle name="填充色2" xfId="63"/>
    <cellStyle name="样式 1" xfId="322"/>
    <cellStyle name="样式 1 2" xfId="323"/>
    <cellStyle name="一般_CPK" xfId="324"/>
    <cellStyle name="昗弨_1997 Turns7 Tu" xfId="325"/>
    <cellStyle name="正文" xfId="319"/>
    <cellStyle name="寘嬫愗傝 [0.00]_1997 Turnsyns Wins" xfId="199"/>
    <cellStyle name="寘嬫愗傝_1997 Turns7 Turnsy" xfId="217"/>
    <cellStyle name="注释 2" xfId="326"/>
    <cellStyle name="注释 2 2" xfId="327"/>
    <cellStyle name="注释 3" xfId="328"/>
    <cellStyle name="自动填写" xfId="37"/>
    <cellStyle name="콤마 [0]_laroux" xfId="288"/>
    <cellStyle name="콤마_laroux" xfId="81"/>
    <cellStyle name="통화 [0]_laroux" xfId="123"/>
    <cellStyle name="통화_laroux" xfId="329"/>
    <cellStyle name="표준_AP" xfId="330"/>
  </cellStyles>
  <dxfs count="110">
    <dxf>
      <fill>
        <patternFill patternType="solid">
          <bgColor theme="5" tint="0.79949339274269848"/>
        </patternFill>
      </fill>
    </dxf>
    <dxf>
      <fill>
        <patternFill patternType="solid">
          <bgColor theme="6" tint="0.59996337778862885"/>
        </patternFill>
      </fill>
    </dxf>
    <dxf>
      <fill>
        <patternFill patternType="solid">
          <bgColor theme="6" tint="0.59996337778862885"/>
        </patternFill>
      </fill>
    </dxf>
    <dxf>
      <fill>
        <patternFill patternType="solid">
          <bgColor theme="5" tint="0.79949339274269848"/>
        </patternFill>
      </fill>
    </dxf>
    <dxf>
      <fill>
        <patternFill patternType="solid">
          <bgColor theme="6" tint="0.59996337778862885"/>
        </patternFill>
      </fill>
    </dxf>
    <dxf>
      <fill>
        <patternFill patternType="solid">
          <bgColor theme="5" tint="0.79949339274269848"/>
        </patternFill>
      </fill>
    </dxf>
    <dxf>
      <fill>
        <patternFill patternType="solid">
          <bgColor theme="5" tint="0.79949339274269848"/>
        </patternFill>
      </fill>
    </dxf>
    <dxf>
      <fill>
        <patternFill patternType="solid">
          <bgColor theme="6" tint="0.59996337778862885"/>
        </patternFill>
      </fill>
    </dxf>
    <dxf>
      <fill>
        <patternFill patternType="solid">
          <bgColor theme="6" tint="0.59996337778862885"/>
        </patternFill>
      </fill>
    </dxf>
    <dxf>
      <fill>
        <patternFill patternType="solid">
          <bgColor theme="5" tint="0.79949339274269848"/>
        </patternFill>
      </fill>
    </dxf>
    <dxf>
      <fill>
        <patternFill patternType="solid">
          <bgColor theme="6" tint="0.59996337778862885"/>
        </patternFill>
      </fill>
    </dxf>
    <dxf>
      <fill>
        <patternFill patternType="solid">
          <bgColor theme="5" tint="0.79949339274269848"/>
        </patternFill>
      </fill>
    </dxf>
    <dxf>
      <fill>
        <patternFill patternType="solid">
          <bgColor theme="6" tint="0.59996337778862885"/>
        </patternFill>
      </fill>
    </dxf>
    <dxf>
      <fill>
        <patternFill patternType="solid">
          <bgColor theme="5" tint="0.79949339274269848"/>
        </patternFill>
      </fill>
    </dxf>
    <dxf>
      <fill>
        <patternFill patternType="solid">
          <bgColor theme="5" tint="0.59996337778862885"/>
        </patternFill>
      </fill>
    </dxf>
    <dxf>
      <fill>
        <patternFill patternType="solid">
          <bgColor theme="5" tint="0.59996337778862885"/>
        </patternFill>
      </fill>
    </dxf>
    <dxf>
      <fill>
        <patternFill patternType="solid">
          <bgColor theme="6" tint="0.39945677053132728"/>
        </patternFill>
      </fill>
    </dxf>
    <dxf>
      <fill>
        <patternFill patternType="solid">
          <bgColor theme="6" tint="0.59996337778862885"/>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s>
  <tableStyles count="0"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externalLink" Target="externalLinks/externalLink1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externalLink" Target="externalLinks/externalLink9.xml"/><Relationship Id="rId35" Type="http://schemas.openxmlformats.org/officeDocument/2006/relationships/sharedStrings" Target="sharedStrings.xml"/></Relationships>
</file>

<file path=xl/charts/_rels/chart5.xml.rels><?xml version="1.0" encoding="UTF-8" standalone="yes"?>
<Relationships xmlns="http://schemas.openxmlformats.org/package/2006/relationships"><Relationship Id="rId1" Type="http://schemas.openxmlformats.org/officeDocument/2006/relationships/image" Target="../media/image10.jpeg"/></Relationships>
</file>

<file path=xl/charts/_rels/chart6.xml.rels><?xml version="1.0" encoding="UTF-8" standalone="yes"?>
<Relationships xmlns="http://schemas.openxmlformats.org/package/2006/relationships"><Relationship Id="rId1" Type="http://schemas.openxmlformats.org/officeDocument/2006/relationships/image" Target="../media/image10.jpeg"/></Relationships>
</file>

<file path=xl/charts/_rels/chart7.xml.rels><?xml version="1.0" encoding="UTF-8" standalone="yes"?>
<Relationships xmlns="http://schemas.openxmlformats.org/package/2006/relationships"><Relationship Id="rId1" Type="http://schemas.openxmlformats.org/officeDocument/2006/relationships/image" Target="../media/image10.jpeg"/></Relationships>
</file>

<file path=xl/charts/_rels/chart8.xml.rels><?xml version="1.0" encoding="UTF-8" standalone="yes"?>
<Relationships xmlns="http://schemas.openxmlformats.org/package/2006/relationships"><Relationship Id="rId1" Type="http://schemas.openxmlformats.org/officeDocument/2006/relationships/image" Target="../media/image10.jpeg"/></Relationships>
</file>

<file path=xl/charts/_rels/chart9.xml.rels><?xml version="1.0" encoding="UTF-8" standalone="yes"?>
<Relationships xmlns="http://schemas.openxmlformats.org/package/2006/relationships"><Relationship Id="rId1" Type="http://schemas.openxmlformats.org/officeDocument/2006/relationships/image" Target="../media/image10.jpeg"/></Relationships>
</file>

<file path=xl/charts/_rels/chart10.xml.rels><?xml version="1.0" encoding="UTF-8" standalone="yes"?>
<Relationships xmlns="http://schemas.openxmlformats.org/package/2006/relationships"><Relationship Id="rId1" Type="http://schemas.openxmlformats.org/officeDocument/2006/relationships/image" Target="../media/image10.jpeg"/></Relationships>
</file>

<file path=xl/charts/_rels/chart11.xml.rels><?xml version="1.0" encoding="UTF-8" standalone="yes"?>
<Relationships xmlns="http://schemas.openxmlformats.org/package/2006/relationships"><Relationship Id="rId1" Type="http://schemas.openxmlformats.org/officeDocument/2006/relationships/image" Target="../media/image10.jpeg"/></Relationships>
</file>

<file path=xl/charts/_rels/chart13.xml.rels><?xml version="1.0" encoding="UTF-8" standalone="yes"?>
<Relationships xmlns="http://schemas.openxmlformats.org/package/2006/relationships"><Relationship Id="rId1" Type="http://schemas.openxmlformats.org/officeDocument/2006/relationships/image" Target="../media/image10.jpeg"/></Relationships>
</file>

<file path=xl/charts/_rels/chart14.xml.rels><?xml version="1.0" encoding="UTF-8" standalone="yes"?>
<Relationships xmlns="http://schemas.openxmlformats.org/package/2006/relationships"><Relationship Id="rId1" Type="http://schemas.openxmlformats.org/officeDocument/2006/relationships/image" Target="../media/image10.jpeg"/></Relationships>
</file>

<file path=xl/charts/_rels/chart15.xml.rels><?xml version="1.0" encoding="UTF-8" standalone="yes"?>
<Relationships xmlns="http://schemas.openxmlformats.org/package/2006/relationships"><Relationship Id="rId1" Type="http://schemas.openxmlformats.org/officeDocument/2006/relationships/image" Target="../media/image10.jpeg"/></Relationships>
</file>

<file path=xl/charts/_rels/chart16.xml.rels><?xml version="1.0" encoding="UTF-8" standalone="yes"?>
<Relationships xmlns="http://schemas.openxmlformats.org/package/2006/relationships"><Relationship Id="rId1" Type="http://schemas.openxmlformats.org/officeDocument/2006/relationships/image" Target="../media/image10.jpeg"/></Relationships>
</file>

<file path=xl/charts/_rels/chart17.xml.rels><?xml version="1.0" encoding="UTF-8" standalone="yes"?>
<Relationships xmlns="http://schemas.openxmlformats.org/package/2006/relationships"><Relationship Id="rId1" Type="http://schemas.openxmlformats.org/officeDocument/2006/relationships/image" Target="../media/image10.jpeg"/></Relationships>
</file>

<file path=xl/charts/_rels/chart18.xml.rels><?xml version="1.0" encoding="UTF-8" standalone="yes"?>
<Relationships xmlns="http://schemas.openxmlformats.org/package/2006/relationships"><Relationship Id="rId1" Type="http://schemas.openxmlformats.org/officeDocument/2006/relationships/image" Target="../media/image10.jpeg"/></Relationships>
</file>

<file path=xl/charts/_rels/chart19.xml.rels><?xml version="1.0" encoding="UTF-8" standalone="yes"?>
<Relationships xmlns="http://schemas.openxmlformats.org/package/2006/relationships"><Relationship Id="rId1" Type="http://schemas.openxmlformats.org/officeDocument/2006/relationships/image" Target="../media/image10.jpeg"/></Relationships>
</file>

<file path=xl/charts/_rels/chart20.xml.rels><?xml version="1.0" encoding="UTF-8" standalone="yes"?>
<Relationships xmlns="http://schemas.openxmlformats.org/package/2006/relationships"><Relationship Id="rId1" Type="http://schemas.openxmlformats.org/officeDocument/2006/relationships/image" Target="../media/image10.jpeg"/></Relationships>
</file>

<file path=xl/charts/_rels/chart21.xml.rels><?xml version="1.0" encoding="UTF-8" standalone="yes"?>
<Relationships xmlns="http://schemas.openxmlformats.org/package/2006/relationships"><Relationship Id="rId1" Type="http://schemas.openxmlformats.org/officeDocument/2006/relationships/image" Target="../media/image10.jpeg"/></Relationships>
</file>

<file path=xl/charts/_rels/chart22.xml.rels><?xml version="1.0" encoding="UTF-8" standalone="yes"?>
<Relationships xmlns="http://schemas.openxmlformats.org/package/2006/relationships"><Relationship Id="rId1" Type="http://schemas.openxmlformats.org/officeDocument/2006/relationships/image" Target="../media/image10.jpeg"/></Relationships>
</file>

<file path=xl/charts/_rels/chart23.xml.rels><?xml version="1.0" encoding="UTF-8" standalone="yes"?>
<Relationships xmlns="http://schemas.openxmlformats.org/package/2006/relationships"><Relationship Id="rId1" Type="http://schemas.openxmlformats.org/officeDocument/2006/relationships/image" Target="../media/image10.jpeg"/></Relationships>
</file>

<file path=xl/charts/_rels/chart24.xml.rels><?xml version="1.0" encoding="UTF-8" standalone="yes"?>
<Relationships xmlns="http://schemas.openxmlformats.org/package/2006/relationships"><Relationship Id="rId1" Type="http://schemas.openxmlformats.org/officeDocument/2006/relationships/image" Target="../media/image10.jpeg"/></Relationships>
</file>

<file path=xl/charts/_rels/chart25.xml.rels><?xml version="1.0" encoding="UTF-8" standalone="yes"?>
<Relationships xmlns="http://schemas.openxmlformats.org/package/2006/relationships"><Relationship Id="rId1" Type="http://schemas.openxmlformats.org/officeDocument/2006/relationships/image" Target="../media/image10.jpeg"/></Relationships>
</file>

<file path=xl/charts/_rels/chart26.xml.rels><?xml version="1.0" encoding="UTF-8" standalone="yes"?>
<Relationships xmlns="http://schemas.openxmlformats.org/package/2006/relationships"><Relationship Id="rId1" Type="http://schemas.openxmlformats.org/officeDocument/2006/relationships/image" Target="../media/image10.jpeg"/></Relationships>
</file>

<file path=xl/charts/_rels/chart27.xml.rels><?xml version="1.0" encoding="UTF-8" standalone="yes"?>
<Relationships xmlns="http://schemas.openxmlformats.org/package/2006/relationships"><Relationship Id="rId1" Type="http://schemas.openxmlformats.org/officeDocument/2006/relationships/image" Target="../media/image10.jpeg"/></Relationships>
</file>

<file path=xl/charts/_rels/chart28.xml.rels><?xml version="1.0" encoding="UTF-8" standalone="yes"?>
<Relationships xmlns="http://schemas.openxmlformats.org/package/2006/relationships"><Relationship Id="rId1" Type="http://schemas.openxmlformats.org/officeDocument/2006/relationships/image" Target="../media/image10.jpeg"/></Relationships>
</file>

<file path=xl/charts/_rels/chart29.xml.rels><?xml version="1.0" encoding="UTF-8" standalone="yes"?>
<Relationships xmlns="http://schemas.openxmlformats.org/package/2006/relationships"><Relationship Id="rId1" Type="http://schemas.openxmlformats.org/officeDocument/2006/relationships/image" Target="../media/image10.jpeg"/></Relationships>
</file>

<file path=xl/charts/_rels/chart30.xml.rels><?xml version="1.0" encoding="UTF-8" standalone="yes"?>
<Relationships xmlns="http://schemas.openxmlformats.org/package/2006/relationships"><Relationship Id="rId1" Type="http://schemas.openxmlformats.org/officeDocument/2006/relationships/image" Target="../media/image10.jpeg"/></Relationships>
</file>

<file path=xl/charts/_rels/chart31.xml.rels><?xml version="1.0" encoding="UTF-8" standalone="yes"?>
<Relationships xmlns="http://schemas.openxmlformats.org/package/2006/relationships"><Relationship Id="rId1" Type="http://schemas.openxmlformats.org/officeDocument/2006/relationships/image" Target="../media/image10.jpeg"/></Relationships>
</file>

<file path=xl/charts/_rels/chart32.xml.rels><?xml version="1.0" encoding="UTF-8" standalone="yes"?>
<Relationships xmlns="http://schemas.openxmlformats.org/package/2006/relationships"><Relationship Id="rId1" Type="http://schemas.openxmlformats.org/officeDocument/2006/relationships/image" Target="../media/image10.jpeg"/></Relationships>
</file>

<file path=xl/charts/_rels/chart33.xml.rels><?xml version="1.0" encoding="UTF-8" standalone="yes"?>
<Relationships xmlns="http://schemas.openxmlformats.org/package/2006/relationships"><Relationship Id="rId1" Type="http://schemas.openxmlformats.org/officeDocument/2006/relationships/image" Target="../media/image10.jpeg"/></Relationships>
</file>

<file path=xl/charts/_rels/chart37.xml.rels><?xml version="1.0" encoding="UTF-8" standalone="yes"?>
<Relationships xmlns="http://schemas.openxmlformats.org/package/2006/relationships"><Relationship Id="rId1" Type="http://schemas.openxmlformats.org/officeDocument/2006/relationships/image" Target="../media/image10.jpeg"/></Relationships>
</file>

<file path=xl/charts/_rels/chart41.xml.rels><?xml version="1.0" encoding="UTF-8" standalone="yes"?>
<Relationships xmlns="http://schemas.openxmlformats.org/package/2006/relationships"><Relationship Id="rId1" Type="http://schemas.openxmlformats.org/officeDocument/2006/relationships/image" Target="../media/image10.jpeg"/></Relationships>
</file>

<file path=xl/charts/_rels/chart45.xml.rels><?xml version="1.0" encoding="UTF-8" standalone="yes"?>
<Relationships xmlns="http://schemas.openxmlformats.org/package/2006/relationships"><Relationship Id="rId1" Type="http://schemas.openxmlformats.org/officeDocument/2006/relationships/image" Target="../media/image10.jpeg"/></Relationships>
</file>

<file path=xl/charts/_rels/chart49.xml.rels><?xml version="1.0" encoding="UTF-8" standalone="yes"?>
<Relationships xmlns="http://schemas.openxmlformats.org/package/2006/relationships"><Relationship Id="rId1" Type="http://schemas.openxmlformats.org/officeDocument/2006/relationships/image" Target="../media/image10.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需求!$B$27:$B$30</c:f>
              <c:strCache>
                <c:ptCount val="4"/>
                <c:pt idx="0">
                  <c:v>需求过程</c:v>
                </c:pt>
                <c:pt idx="1">
                  <c:v>设计过程</c:v>
                </c:pt>
                <c:pt idx="2">
                  <c:v>开发过程</c:v>
                </c:pt>
                <c:pt idx="3">
                  <c:v>测试过程</c:v>
                </c:pt>
              </c:strCache>
            </c:strRef>
          </c:cat>
          <c:val>
            <c:numRef>
              <c:f>需求!$J$27:$J$30</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195295488"/>
        <c:axId val="188637184"/>
      </c:barChart>
      <c:catAx>
        <c:axId val="1952954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8637184"/>
        <c:crosses val="autoZero"/>
        <c:auto val="1"/>
        <c:lblAlgn val="ctr"/>
        <c:lblOffset val="100"/>
        <c:noMultiLvlLbl val="0"/>
      </c:catAx>
      <c:valAx>
        <c:axId val="18863718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529548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需求!$B$52:$B$55</c:f>
              <c:strCache>
                <c:ptCount val="4"/>
                <c:pt idx="0">
                  <c:v>需求过程</c:v>
                </c:pt>
                <c:pt idx="1">
                  <c:v>设计过程</c:v>
                </c:pt>
                <c:pt idx="2">
                  <c:v>开发过程</c:v>
                </c:pt>
                <c:pt idx="3">
                  <c:v>测试过程</c:v>
                </c:pt>
              </c:strCache>
            </c:strRef>
          </c:cat>
          <c:val>
            <c:numRef>
              <c:f>需求!$J$52:$J$55</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188666240"/>
        <c:axId val="188667776"/>
      </c:barChart>
      <c:catAx>
        <c:axId val="18866624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8667776"/>
        <c:crosses val="autoZero"/>
        <c:auto val="1"/>
        <c:lblAlgn val="ctr"/>
        <c:lblOffset val="100"/>
        <c:noMultiLvlLbl val="0"/>
      </c:catAx>
      <c:valAx>
        <c:axId val="18866777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886662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需求!$B$16:$B$19</c:f>
              <c:strCache>
                <c:ptCount val="4"/>
                <c:pt idx="0">
                  <c:v>需求过程</c:v>
                </c:pt>
                <c:pt idx="1">
                  <c:v>设计过程</c:v>
                </c:pt>
                <c:pt idx="2">
                  <c:v>开发过程</c:v>
                </c:pt>
                <c:pt idx="3">
                  <c:v>测试过程</c:v>
                </c:pt>
              </c:strCache>
            </c:strRef>
          </c:cat>
          <c:val>
            <c:numRef>
              <c:f>需求!$J$16:$J$19</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195250432"/>
        <c:axId val="195395584"/>
      </c:barChart>
      <c:catAx>
        <c:axId val="19525043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5395584"/>
        <c:crosses val="autoZero"/>
        <c:auto val="1"/>
        <c:lblAlgn val="ctr"/>
        <c:lblOffset val="100"/>
        <c:noMultiLvlLbl val="0"/>
      </c:catAx>
      <c:valAx>
        <c:axId val="19539558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525043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需求!$B$41:$B$44</c:f>
              <c:strCache>
                <c:ptCount val="4"/>
                <c:pt idx="0">
                  <c:v>需求过程</c:v>
                </c:pt>
                <c:pt idx="1">
                  <c:v>设计过程</c:v>
                </c:pt>
                <c:pt idx="2">
                  <c:v>开发过程</c:v>
                </c:pt>
                <c:pt idx="3">
                  <c:v>测试过程</c:v>
                </c:pt>
              </c:strCache>
            </c:strRef>
          </c:cat>
          <c:val>
            <c:numRef>
              <c:f>需求!$J$41:$J$44</c:f>
              <c:numCache>
                <c:formatCode>0.00_ </c:formatCode>
                <c:ptCount val="4"/>
                <c:pt idx="0">
                  <c:v>9.0090090090090297E-3</c:v>
                </c:pt>
                <c:pt idx="1">
                  <c:v>1</c:v>
                </c:pt>
                <c:pt idx="2">
                  <c:v>1</c:v>
                </c:pt>
                <c:pt idx="3">
                  <c:v>1</c:v>
                </c:pt>
              </c:numCache>
            </c:numRef>
          </c:val>
        </c:ser>
        <c:dLbls>
          <c:showLegendKey val="0"/>
          <c:showVal val="0"/>
          <c:showCatName val="0"/>
          <c:showSerName val="0"/>
          <c:showPercent val="0"/>
          <c:showBubbleSize val="0"/>
        </c:dLbls>
        <c:gapWidth val="150"/>
        <c:axId val="207204736"/>
        <c:axId val="207206272"/>
      </c:barChart>
      <c:catAx>
        <c:axId val="20720473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7206272"/>
        <c:crosses val="autoZero"/>
        <c:auto val="1"/>
        <c:lblAlgn val="ctr"/>
        <c:lblOffset val="100"/>
        <c:noMultiLvlLbl val="0"/>
      </c:catAx>
      <c:valAx>
        <c:axId val="20720627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72047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layout/>
      <c:overlay val="0"/>
    </c:title>
    <c:autoTitleDeleted val="0"/>
    <c:plotArea>
      <c:layout/>
      <c:lineChart>
        <c:grouping val="standard"/>
        <c:varyColors val="0"/>
        <c:ser>
          <c:idx val="0"/>
          <c:order val="0"/>
          <c:tx>
            <c:strRef>
              <c:f>工作量分布!$D$22</c:f>
              <c:strCache>
                <c:ptCount val="1"/>
                <c:pt idx="0">
                  <c:v>LOL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工作量分布!$E$22:$I$22</c:f>
              <c:numCache>
                <c:formatCode>0.0000_ </c:formatCode>
                <c:ptCount val="5"/>
                <c:pt idx="0">
                  <c:v>3.3E-3</c:v>
                </c:pt>
                <c:pt idx="1">
                  <c:v>0.29799999999999999</c:v>
                </c:pt>
                <c:pt idx="2">
                  <c:v>0.29799999999999999</c:v>
                </c:pt>
                <c:pt idx="4">
                  <c:v>0</c:v>
                </c:pt>
              </c:numCache>
            </c:numRef>
          </c:val>
          <c:smooth val="0"/>
        </c:ser>
        <c:ser>
          <c:idx val="1"/>
          <c:order val="1"/>
          <c:tx>
            <c:strRef>
              <c:f>工作量分布!$D$23</c:f>
              <c:strCache>
                <c:ptCount val="1"/>
                <c:pt idx="0">
                  <c:v>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工作量分布!$E$23:$I$23</c:f>
              <c:numCache>
                <c:formatCode>0.0000_ </c:formatCode>
                <c:ptCount val="5"/>
                <c:pt idx="0">
                  <c:v>0.15</c:v>
                </c:pt>
                <c:pt idx="1">
                  <c:v>0.51170000000000004</c:v>
                </c:pt>
                <c:pt idx="2">
                  <c:v>0.51170000000000004</c:v>
                </c:pt>
                <c:pt idx="4">
                  <c:v>2.53E-2</c:v>
                </c:pt>
              </c:numCache>
            </c:numRef>
          </c:val>
          <c:smooth val="0"/>
        </c:ser>
        <c:ser>
          <c:idx val="2"/>
          <c:order val="2"/>
          <c:tx>
            <c:strRef>
              <c:f>工作量分布!$D$24</c:f>
              <c:strCache>
                <c:ptCount val="1"/>
                <c:pt idx="0">
                  <c:v>UOL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工作量分布!$E$24:$I$24</c:f>
              <c:numCache>
                <c:formatCode>0.0000_ </c:formatCode>
                <c:ptCount val="5"/>
                <c:pt idx="0">
                  <c:v>0.29670000000000002</c:v>
                </c:pt>
                <c:pt idx="1">
                  <c:v>0.66610000000000003</c:v>
                </c:pt>
                <c:pt idx="2">
                  <c:v>0.66610000000000003</c:v>
                </c:pt>
                <c:pt idx="4">
                  <c:v>7.8399999999999997E-2</c:v>
                </c:pt>
              </c:numCache>
            </c:numRef>
          </c:val>
          <c:smooth val="0"/>
        </c:ser>
        <c:ser>
          <c:idx val="3"/>
          <c:order val="3"/>
          <c:tx>
            <c:strRef>
              <c:f>工作量分布!$D$25</c:f>
              <c:strCache>
                <c:ptCount val="1"/>
                <c:pt idx="0">
                  <c:v>计划数据</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工作量分布!$E$25:$I$25</c:f>
              <c:numCache>
                <c:formatCode>General</c:formatCode>
                <c:ptCount val="5"/>
                <c:pt idx="0">
                  <c:v>6.1134507042253497E-2</c:v>
                </c:pt>
                <c:pt idx="1">
                  <c:v>0.51996246487727982</c:v>
                </c:pt>
                <c:pt idx="2">
                  <c:v>0.50915206598242202</c:v>
                </c:pt>
                <c:pt idx="3">
                  <c:v>0</c:v>
                </c:pt>
                <c:pt idx="4">
                  <c:v>4.0756338028169012E-2</c:v>
                </c:pt>
              </c:numCache>
            </c:numRef>
          </c:val>
          <c:smooth val="0"/>
        </c:ser>
        <c:ser>
          <c:idx val="4"/>
          <c:order val="4"/>
          <c:tx>
            <c:strRef>
              <c:f>工作量分布!$D$26</c:f>
              <c:strCache>
                <c:ptCount val="1"/>
                <c:pt idx="0">
                  <c:v>实际数据</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工作量分布!$E$26:$I$26</c:f>
              <c:numCache>
                <c:formatCode>General</c:formatCode>
                <c:ptCount val="5"/>
                <c:pt idx="0">
                  <c:v>4.2253521126760597E-2</c:v>
                </c:pt>
                <c:pt idx="1">
                  <c:v>0.51473684210526316</c:v>
                </c:pt>
                <c:pt idx="2">
                  <c:v>0.28936170212765999</c:v>
                </c:pt>
                <c:pt idx="3">
                  <c:v>0</c:v>
                </c:pt>
                <c:pt idx="4">
                  <c:v>1.8485915492957746E-2</c:v>
                </c:pt>
              </c:numCache>
            </c:numRef>
          </c:val>
          <c:smooth val="0"/>
        </c:ser>
        <c:dLbls>
          <c:showLegendKey val="0"/>
          <c:showVal val="0"/>
          <c:showCatName val="0"/>
          <c:showSerName val="0"/>
          <c:showPercent val="0"/>
          <c:showBubbleSize val="0"/>
        </c:dLbls>
        <c:marker val="1"/>
        <c:smooth val="0"/>
        <c:axId val="209516416"/>
        <c:axId val="209517952"/>
      </c:lineChart>
      <c:catAx>
        <c:axId val="20951641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9517952"/>
        <c:crosses val="autoZero"/>
        <c:auto val="1"/>
        <c:lblAlgn val="ctr"/>
        <c:lblOffset val="100"/>
        <c:noMultiLvlLbl val="0"/>
      </c:catAx>
      <c:valAx>
        <c:axId val="20951795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95164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0.223</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0.44590000000000002</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0.19232157464212679</c:v>
                </c:pt>
                <c:pt idx="1">
                  <c:v>0.48080393660531695</c:v>
                </c:pt>
                <c:pt idx="2">
                  <c:v>0.57696472392638032</c:v>
                </c:pt>
                <c:pt idx="3">
                  <c:v>0.6731255112474438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6.3905930470347649E-2</c:v>
                </c:pt>
                <c:pt idx="1">
                  <c:v>0.47418200408997957</c:v>
                </c:pt>
                <c:pt idx="2">
                  <c:v>1.1477505112474438</c:v>
                </c:pt>
                <c:pt idx="3">
                  <c:v>0.25690184049079756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01304704"/>
        <c:axId val="201306496"/>
      </c:lineChart>
      <c:catAx>
        <c:axId val="20130470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1306496"/>
        <c:crosses val="autoZero"/>
        <c:auto val="1"/>
        <c:lblAlgn val="ctr"/>
        <c:lblOffset val="100"/>
        <c:noMultiLvlLbl val="0"/>
      </c:catAx>
      <c:valAx>
        <c:axId val="2013064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13047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工作量分布!$D$108</c:f>
              <c:strCache>
                <c:ptCount val="1"/>
                <c:pt idx="0">
                  <c:v>LOL</c:v>
                </c:pt>
              </c:strCache>
            </c:strRef>
          </c:tx>
          <c:val>
            <c:numRef>
              <c:f>工作量分布!$E$108:$H$108</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工作量分布!$D$109</c:f>
              <c:strCache>
                <c:ptCount val="1"/>
                <c:pt idx="0">
                  <c:v>OL</c:v>
                </c:pt>
              </c:strCache>
            </c:strRef>
          </c:tx>
          <c:val>
            <c:numRef>
              <c:f>工作量分布!$E$109:$H$109</c:f>
              <c:numCache>
                <c:formatCode>0.0000_ </c:formatCode>
                <c:ptCount val="4"/>
                <c:pt idx="0">
                  <c:v>0.13200000000000001</c:v>
                </c:pt>
                <c:pt idx="1">
                  <c:v>0.223</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工作量分布!$D$110</c:f>
              <c:strCache>
                <c:ptCount val="1"/>
                <c:pt idx="0">
                  <c:v>UOL</c:v>
                </c:pt>
              </c:strCache>
            </c:strRef>
          </c:tx>
          <c:val>
            <c:numRef>
              <c:f>工作量分布!$E$110:$H$110</c:f>
              <c:numCache>
                <c:formatCode>0.0000_ </c:formatCode>
                <c:ptCount val="4"/>
                <c:pt idx="0">
                  <c:v>0.252</c:v>
                </c:pt>
                <c:pt idx="1">
                  <c:v>0.44590000000000002</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工作量分布!$D$111</c:f>
              <c:strCache>
                <c:ptCount val="1"/>
                <c:pt idx="0">
                  <c:v>计划数据</c:v>
                </c:pt>
              </c:strCache>
            </c:strRef>
          </c:tx>
          <c:val>
            <c:numRef>
              <c:f>工作量分布!$E$111:$H$111</c:f>
              <c:numCache>
                <c:formatCode>General</c:formatCode>
                <c:ptCount val="4"/>
                <c:pt idx="0">
                  <c:v>0</c:v>
                </c:pt>
                <c:pt idx="1">
                  <c:v>0.58921493212669696</c:v>
                </c:pt>
                <c:pt idx="2">
                  <c:v>0.58921493212669696</c:v>
                </c:pt>
                <c:pt idx="3">
                  <c:v>0.78561990950226201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工作量分布!$D$112</c:f>
              <c:strCache>
                <c:ptCount val="1"/>
                <c:pt idx="0">
                  <c:v>实际数据</c:v>
                </c:pt>
              </c:strCache>
            </c:strRef>
          </c:tx>
          <c:val>
            <c:numRef>
              <c:f>工作量分布!$E$112:$H$112</c:f>
              <c:numCache>
                <c:formatCode>General</c:formatCode>
                <c:ptCount val="4"/>
                <c:pt idx="0">
                  <c:v>0</c:v>
                </c:pt>
                <c:pt idx="1">
                  <c:v>0.37330316742081399</c:v>
                </c:pt>
                <c:pt idx="2">
                  <c:v>2.83371040723982</c:v>
                </c:pt>
                <c:pt idx="3">
                  <c:v>0.24886877828054299</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13724544"/>
        <c:axId val="213730432"/>
      </c:lineChart>
      <c:catAx>
        <c:axId val="21372454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730432"/>
        <c:crosses val="autoZero"/>
        <c:auto val="1"/>
        <c:lblAlgn val="ctr"/>
        <c:lblOffset val="100"/>
        <c:noMultiLvlLbl val="0"/>
      </c:catAx>
      <c:valAx>
        <c:axId val="21373043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72454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0.223</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0.44590000000000002</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0.19232157464212679</c:v>
                </c:pt>
                <c:pt idx="1">
                  <c:v>0.48080393660531695</c:v>
                </c:pt>
                <c:pt idx="2">
                  <c:v>0.57696472392638032</c:v>
                </c:pt>
                <c:pt idx="3">
                  <c:v>0.6731255112474438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6.3905930470347649E-2</c:v>
                </c:pt>
                <c:pt idx="1">
                  <c:v>0.47418200408997957</c:v>
                </c:pt>
                <c:pt idx="2">
                  <c:v>1.1477505112474438</c:v>
                </c:pt>
                <c:pt idx="3">
                  <c:v>0.25690184049079756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13451136"/>
        <c:axId val="213452672"/>
      </c:lineChart>
      <c:catAx>
        <c:axId val="2134511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452672"/>
        <c:crosses val="autoZero"/>
        <c:auto val="1"/>
        <c:lblAlgn val="ctr"/>
        <c:lblOffset val="100"/>
        <c:noMultiLvlLbl val="0"/>
      </c:catAx>
      <c:valAx>
        <c:axId val="21345267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4511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工作量分布!$P$22</c:f>
              <c:strCache>
                <c:ptCount val="1"/>
                <c:pt idx="0">
                  <c:v>项目实际数据</c:v>
                </c:pt>
              </c:strCache>
            </c:strRef>
          </c:tx>
          <c:cat>
            <c:strRef>
              <c:f>工作量分布!$O$23:$O$26</c:f>
              <c:strCache>
                <c:ptCount val="4"/>
                <c:pt idx="0">
                  <c:v>产品立项阶段</c:v>
                </c:pt>
                <c:pt idx="1">
                  <c:v>迭代一</c:v>
                </c:pt>
                <c:pt idx="2">
                  <c:v>迭代二</c:v>
                </c:pt>
                <c:pt idx="3">
                  <c:v>系统集成与验收结项阶段</c:v>
                </c:pt>
              </c:strCache>
            </c:strRef>
          </c:cat>
          <c:val>
            <c:numRef>
              <c:f>工作量分布!$P$23:$P$26</c:f>
              <c:numCache>
                <c:formatCode>0.00%</c:formatCode>
                <c:ptCount val="4"/>
                <c:pt idx="0">
                  <c:v>-0.30884334934512903</c:v>
                </c:pt>
                <c:pt idx="1">
                  <c:v>1.0152027880196099E-2</c:v>
                </c:pt>
                <c:pt idx="2">
                  <c:v>0.75956963979219305</c:v>
                </c:pt>
                <c:pt idx="3">
                  <c:v>-0.54642844800774104</c:v>
                </c:pt>
              </c:numCache>
            </c:numRef>
          </c:val>
          <c:smooth val="0"/>
        </c:ser>
        <c:ser>
          <c:idx val="1"/>
          <c:order val="1"/>
          <c:tx>
            <c:strRef>
              <c:f>工作量分布!$Q$22</c:f>
              <c:strCache>
                <c:ptCount val="1"/>
                <c:pt idx="0">
                  <c:v>LOL</c:v>
                </c:pt>
              </c:strCache>
            </c:strRef>
          </c:tx>
          <c:cat>
            <c:strRef>
              <c:f>工作量分布!$O$23:$O$26</c:f>
              <c:strCache>
                <c:ptCount val="4"/>
                <c:pt idx="0">
                  <c:v>产品立项阶段</c:v>
                </c:pt>
                <c:pt idx="1">
                  <c:v>迭代一</c:v>
                </c:pt>
                <c:pt idx="2">
                  <c:v>迭代二</c:v>
                </c:pt>
                <c:pt idx="3">
                  <c:v>系统集成与验收结项阶段</c:v>
                </c:pt>
              </c:strCache>
            </c:strRef>
          </c:cat>
          <c:val>
            <c:numRef>
              <c:f>工作量分布!$Q$23:$Q$26</c:f>
              <c:numCache>
                <c:formatCode>0.0000_);[Red]\(0.0000\)</c:formatCode>
                <c:ptCount val="4"/>
                <c:pt idx="0">
                  <c:v>-0.38769999999999999</c:v>
                </c:pt>
                <c:pt idx="1">
                  <c:v>-0.38769999999999999</c:v>
                </c:pt>
                <c:pt idx="2">
                  <c:v>-0.38769999999999999</c:v>
                </c:pt>
                <c:pt idx="3">
                  <c:v>-0.38769999999999999</c:v>
                </c:pt>
              </c:numCache>
            </c:numRef>
          </c:val>
          <c:smooth val="0"/>
        </c:ser>
        <c:ser>
          <c:idx val="2"/>
          <c:order val="2"/>
          <c:tx>
            <c:strRef>
              <c:f>工作量分布!$R$22</c:f>
              <c:strCache>
                <c:ptCount val="1"/>
                <c:pt idx="0">
                  <c:v>OL</c:v>
                </c:pt>
              </c:strCache>
            </c:strRef>
          </c:tx>
          <c:cat>
            <c:strRef>
              <c:f>工作量分布!$O$23:$O$26</c:f>
              <c:strCache>
                <c:ptCount val="4"/>
                <c:pt idx="0">
                  <c:v>产品立项阶段</c:v>
                </c:pt>
                <c:pt idx="1">
                  <c:v>迭代一</c:v>
                </c:pt>
                <c:pt idx="2">
                  <c:v>迭代二</c:v>
                </c:pt>
                <c:pt idx="3">
                  <c:v>系统集成与验收结项阶段</c:v>
                </c:pt>
              </c:strCache>
            </c:strRef>
          </c:cat>
          <c:val>
            <c:numRef>
              <c:f>工作量分布!$R$23:$R$26</c:f>
              <c:numCache>
                <c:formatCode>0.0000_);[Red]\(0.0000\)</c:formatCode>
                <c:ptCount val="4"/>
                <c:pt idx="0">
                  <c:v>4.4999999999999997E-3</c:v>
                </c:pt>
                <c:pt idx="1">
                  <c:v>4.4999999999999997E-3</c:v>
                </c:pt>
                <c:pt idx="2">
                  <c:v>4.4999999999999997E-3</c:v>
                </c:pt>
                <c:pt idx="3">
                  <c:v>4.4999999999999997E-3</c:v>
                </c:pt>
              </c:numCache>
            </c:numRef>
          </c:val>
          <c:smooth val="0"/>
        </c:ser>
        <c:ser>
          <c:idx val="3"/>
          <c:order val="3"/>
          <c:tx>
            <c:strRef>
              <c:f>工作量分布!$S$22</c:f>
              <c:strCache>
                <c:ptCount val="1"/>
                <c:pt idx="0">
                  <c:v>UOL</c:v>
                </c:pt>
              </c:strCache>
            </c:strRef>
          </c:tx>
          <c:cat>
            <c:strRef>
              <c:f>工作量分布!$O$23:$O$26</c:f>
              <c:strCache>
                <c:ptCount val="4"/>
                <c:pt idx="0">
                  <c:v>产品立项阶段</c:v>
                </c:pt>
                <c:pt idx="1">
                  <c:v>迭代一</c:v>
                </c:pt>
                <c:pt idx="2">
                  <c:v>迭代二</c:v>
                </c:pt>
                <c:pt idx="3">
                  <c:v>系统集成与验收结项阶段</c:v>
                </c:pt>
              </c:strCache>
            </c:strRef>
          </c:cat>
          <c:val>
            <c:numRef>
              <c:f>工作量分布!$S$23:$S$26</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213500672"/>
        <c:axId val="213502208"/>
      </c:lineChart>
      <c:catAx>
        <c:axId val="21350067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02208"/>
        <c:crosses val="autoZero"/>
        <c:auto val="1"/>
        <c:lblAlgn val="ctr"/>
        <c:lblOffset val="100"/>
        <c:noMultiLvlLbl val="0"/>
      </c:catAx>
      <c:valAx>
        <c:axId val="213502208"/>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0067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工作量分布!$P$63</c:f>
              <c:strCache>
                <c:ptCount val="1"/>
                <c:pt idx="0">
                  <c:v>项目实际数据</c:v>
                </c:pt>
              </c:strCache>
            </c:strRef>
          </c:tx>
          <c:cat>
            <c:strRef>
              <c:f>工作量分布!$O$64:$O$67</c:f>
              <c:strCache>
                <c:ptCount val="4"/>
                <c:pt idx="0">
                  <c:v>需求过程</c:v>
                </c:pt>
                <c:pt idx="1">
                  <c:v>设计过程</c:v>
                </c:pt>
                <c:pt idx="2">
                  <c:v>开发过程</c:v>
                </c:pt>
                <c:pt idx="3">
                  <c:v>测试过程</c:v>
                </c:pt>
              </c:strCache>
            </c:strRef>
          </c:cat>
          <c:val>
            <c:numRef>
              <c:f>工作量分布!$P$64:$P$67</c:f>
              <c:numCache>
                <c:formatCode>0.00%</c:formatCode>
                <c:ptCount val="4"/>
                <c:pt idx="0">
                  <c:v>-0.66771314872361998</c:v>
                </c:pt>
                <c:pt idx="1">
                  <c:v>-1.37726254117033E-2</c:v>
                </c:pt>
                <c:pt idx="2">
                  <c:v>0.98929061630793003</c:v>
                </c:pt>
                <c:pt idx="3">
                  <c:v>-0.61834481653398599</c:v>
                </c:pt>
              </c:numCache>
            </c:numRef>
          </c:val>
          <c:smooth val="0"/>
        </c:ser>
        <c:ser>
          <c:idx val="1"/>
          <c:order val="1"/>
          <c:tx>
            <c:strRef>
              <c:f>工作量分布!$Q$63</c:f>
              <c:strCache>
                <c:ptCount val="1"/>
                <c:pt idx="0">
                  <c:v>LOL</c:v>
                </c:pt>
              </c:strCache>
            </c:strRef>
          </c:tx>
          <c:cat>
            <c:strRef>
              <c:f>工作量分布!$O$64:$O$67</c:f>
              <c:strCache>
                <c:ptCount val="4"/>
                <c:pt idx="0">
                  <c:v>需求过程</c:v>
                </c:pt>
                <c:pt idx="1">
                  <c:v>设计过程</c:v>
                </c:pt>
                <c:pt idx="2">
                  <c:v>开发过程</c:v>
                </c:pt>
                <c:pt idx="3">
                  <c:v>测试过程</c:v>
                </c:pt>
              </c:strCache>
            </c:strRef>
          </c:cat>
          <c:val>
            <c:numRef>
              <c:f>工作量分布!$Q$64:$Q$67</c:f>
              <c:numCache>
                <c:formatCode>0.0000_);[Red]\(0.0000\)</c:formatCode>
                <c:ptCount val="4"/>
                <c:pt idx="0">
                  <c:v>-0.38769999999999999</c:v>
                </c:pt>
                <c:pt idx="1">
                  <c:v>-0.38769999999999999</c:v>
                </c:pt>
                <c:pt idx="2">
                  <c:v>-0.38769999999999999</c:v>
                </c:pt>
                <c:pt idx="3">
                  <c:v>-0.38769999999999999</c:v>
                </c:pt>
              </c:numCache>
            </c:numRef>
          </c:val>
          <c:smooth val="0"/>
        </c:ser>
        <c:ser>
          <c:idx val="2"/>
          <c:order val="2"/>
          <c:tx>
            <c:strRef>
              <c:f>工作量分布!$R$63</c:f>
              <c:strCache>
                <c:ptCount val="1"/>
                <c:pt idx="0">
                  <c:v>OL</c:v>
                </c:pt>
              </c:strCache>
            </c:strRef>
          </c:tx>
          <c:cat>
            <c:strRef>
              <c:f>工作量分布!$O$64:$O$67</c:f>
              <c:strCache>
                <c:ptCount val="4"/>
                <c:pt idx="0">
                  <c:v>需求过程</c:v>
                </c:pt>
                <c:pt idx="1">
                  <c:v>设计过程</c:v>
                </c:pt>
                <c:pt idx="2">
                  <c:v>开发过程</c:v>
                </c:pt>
                <c:pt idx="3">
                  <c:v>测试过程</c:v>
                </c:pt>
              </c:strCache>
            </c:strRef>
          </c:cat>
          <c:val>
            <c:numRef>
              <c:f>工作量分布!$R$64:$R$67</c:f>
              <c:numCache>
                <c:formatCode>0.0000_);[Red]\(0.0000\)</c:formatCode>
                <c:ptCount val="4"/>
                <c:pt idx="0">
                  <c:v>4.4999999999999997E-3</c:v>
                </c:pt>
                <c:pt idx="1">
                  <c:v>4.4999999999999997E-3</c:v>
                </c:pt>
                <c:pt idx="2">
                  <c:v>4.4999999999999997E-3</c:v>
                </c:pt>
                <c:pt idx="3">
                  <c:v>4.4999999999999997E-3</c:v>
                </c:pt>
              </c:numCache>
            </c:numRef>
          </c:val>
          <c:smooth val="0"/>
        </c:ser>
        <c:ser>
          <c:idx val="3"/>
          <c:order val="3"/>
          <c:tx>
            <c:strRef>
              <c:f>工作量分布!$S$63</c:f>
              <c:strCache>
                <c:ptCount val="1"/>
                <c:pt idx="0">
                  <c:v>UOL</c:v>
                </c:pt>
              </c:strCache>
            </c:strRef>
          </c:tx>
          <c:cat>
            <c:strRef>
              <c:f>工作量分布!$O$64:$O$67</c:f>
              <c:strCache>
                <c:ptCount val="4"/>
                <c:pt idx="0">
                  <c:v>需求过程</c:v>
                </c:pt>
                <c:pt idx="1">
                  <c:v>设计过程</c:v>
                </c:pt>
                <c:pt idx="2">
                  <c:v>开发过程</c:v>
                </c:pt>
                <c:pt idx="3">
                  <c:v>测试过程</c:v>
                </c:pt>
              </c:strCache>
            </c:strRef>
          </c:cat>
          <c:val>
            <c:numRef>
              <c:f>工作量分布!$S$64:$S$67</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213533440"/>
        <c:axId val="213534976"/>
      </c:lineChart>
      <c:catAx>
        <c:axId val="21353344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34976"/>
        <c:crosses val="autoZero"/>
        <c:auto val="1"/>
        <c:lblAlgn val="ctr"/>
        <c:lblOffset val="100"/>
        <c:noMultiLvlLbl val="0"/>
      </c:catAx>
      <c:valAx>
        <c:axId val="213534976"/>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334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工作量分布!$P$108</c:f>
              <c:strCache>
                <c:ptCount val="1"/>
                <c:pt idx="0">
                  <c:v>项目实际数据</c:v>
                </c:pt>
              </c:strCache>
            </c:strRef>
          </c:tx>
          <c:cat>
            <c:strRef>
              <c:f>工作量分布!$O$109:$O$112</c:f>
              <c:strCache>
                <c:ptCount val="4"/>
                <c:pt idx="0">
                  <c:v>需求过程</c:v>
                </c:pt>
                <c:pt idx="1">
                  <c:v>设计过程</c:v>
                </c:pt>
                <c:pt idx="2">
                  <c:v>开发过程</c:v>
                </c:pt>
                <c:pt idx="3">
                  <c:v>测试过程</c:v>
                </c:pt>
              </c:strCache>
            </c:strRef>
          </c:cat>
          <c:val>
            <c:numRef>
              <c:f>工作量分布!$P$109:$P$112</c:f>
              <c:numCache>
                <c:formatCode>0.00%</c:formatCode>
                <c:ptCount val="4"/>
                <c:pt idx="0">
                  <c:v>0</c:v>
                </c:pt>
                <c:pt idx="1">
                  <c:v>-0.366439736899702</c:v>
                </c:pt>
                <c:pt idx="2">
                  <c:v>3.8092983608068098</c:v>
                </c:pt>
                <c:pt idx="3">
                  <c:v>-0.68321986844985105</c:v>
                </c:pt>
              </c:numCache>
            </c:numRef>
          </c:val>
          <c:smooth val="0"/>
        </c:ser>
        <c:ser>
          <c:idx val="1"/>
          <c:order val="1"/>
          <c:tx>
            <c:strRef>
              <c:f>工作量分布!$Q$108</c:f>
              <c:strCache>
                <c:ptCount val="1"/>
                <c:pt idx="0">
                  <c:v>LOL</c:v>
                </c:pt>
              </c:strCache>
            </c:strRef>
          </c:tx>
          <c:cat>
            <c:strRef>
              <c:f>工作量分布!$O$109:$O$112</c:f>
              <c:strCache>
                <c:ptCount val="4"/>
                <c:pt idx="0">
                  <c:v>需求过程</c:v>
                </c:pt>
                <c:pt idx="1">
                  <c:v>设计过程</c:v>
                </c:pt>
                <c:pt idx="2">
                  <c:v>开发过程</c:v>
                </c:pt>
                <c:pt idx="3">
                  <c:v>测试过程</c:v>
                </c:pt>
              </c:strCache>
            </c:strRef>
          </c:cat>
          <c:val>
            <c:numRef>
              <c:f>工作量分布!$Q$109:$Q$112</c:f>
              <c:numCache>
                <c:formatCode>0.0000_);[Red]\(0.0000\)</c:formatCode>
                <c:ptCount val="4"/>
                <c:pt idx="0">
                  <c:v>-0.38769999999999999</c:v>
                </c:pt>
                <c:pt idx="1">
                  <c:v>-0.38769999999999999</c:v>
                </c:pt>
                <c:pt idx="2">
                  <c:v>-0.38769999999999999</c:v>
                </c:pt>
                <c:pt idx="3">
                  <c:v>-0.38769999999999999</c:v>
                </c:pt>
              </c:numCache>
            </c:numRef>
          </c:val>
          <c:smooth val="0"/>
        </c:ser>
        <c:ser>
          <c:idx val="2"/>
          <c:order val="2"/>
          <c:tx>
            <c:strRef>
              <c:f>工作量分布!$R$108</c:f>
              <c:strCache>
                <c:ptCount val="1"/>
                <c:pt idx="0">
                  <c:v>OL</c:v>
                </c:pt>
              </c:strCache>
            </c:strRef>
          </c:tx>
          <c:cat>
            <c:strRef>
              <c:f>工作量分布!$O$109:$O$112</c:f>
              <c:strCache>
                <c:ptCount val="4"/>
                <c:pt idx="0">
                  <c:v>需求过程</c:v>
                </c:pt>
                <c:pt idx="1">
                  <c:v>设计过程</c:v>
                </c:pt>
                <c:pt idx="2">
                  <c:v>开发过程</c:v>
                </c:pt>
                <c:pt idx="3">
                  <c:v>测试过程</c:v>
                </c:pt>
              </c:strCache>
            </c:strRef>
          </c:cat>
          <c:val>
            <c:numRef>
              <c:f>工作量分布!$R$109:$R$112</c:f>
              <c:numCache>
                <c:formatCode>0.0000_);[Red]\(0.0000\)</c:formatCode>
                <c:ptCount val="4"/>
                <c:pt idx="0">
                  <c:v>4.4999999999999997E-3</c:v>
                </c:pt>
                <c:pt idx="1">
                  <c:v>4.4999999999999997E-3</c:v>
                </c:pt>
                <c:pt idx="2">
                  <c:v>4.4999999999999997E-3</c:v>
                </c:pt>
                <c:pt idx="3">
                  <c:v>4.4999999999999997E-3</c:v>
                </c:pt>
              </c:numCache>
            </c:numRef>
          </c:val>
          <c:smooth val="0"/>
        </c:ser>
        <c:ser>
          <c:idx val="3"/>
          <c:order val="3"/>
          <c:tx>
            <c:strRef>
              <c:f>工作量分布!$S$108</c:f>
              <c:strCache>
                <c:ptCount val="1"/>
                <c:pt idx="0">
                  <c:v>UOL</c:v>
                </c:pt>
              </c:strCache>
            </c:strRef>
          </c:tx>
          <c:cat>
            <c:strRef>
              <c:f>工作量分布!$O$109:$O$112</c:f>
              <c:strCache>
                <c:ptCount val="4"/>
                <c:pt idx="0">
                  <c:v>需求过程</c:v>
                </c:pt>
                <c:pt idx="1">
                  <c:v>设计过程</c:v>
                </c:pt>
                <c:pt idx="2">
                  <c:v>开发过程</c:v>
                </c:pt>
                <c:pt idx="3">
                  <c:v>测试过程</c:v>
                </c:pt>
              </c:strCache>
            </c:strRef>
          </c:cat>
          <c:val>
            <c:numRef>
              <c:f>工作量分布!$S$109:$S$112</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213570304"/>
        <c:axId val="213571840"/>
      </c:lineChart>
      <c:catAx>
        <c:axId val="21357030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71840"/>
        <c:crosses val="autoZero"/>
        <c:auto val="1"/>
        <c:lblAlgn val="ctr"/>
        <c:lblOffset val="100"/>
        <c:noMultiLvlLbl val="0"/>
      </c:catAx>
      <c:valAx>
        <c:axId val="21357184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703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项目进度!$A$55:$A$57</c:f>
              <c:strCache>
                <c:ptCount val="2"/>
                <c:pt idx="0">
                  <c:v>迭代一偏差</c:v>
                </c:pt>
                <c:pt idx="1">
                  <c:v>迭代二偏差</c:v>
                </c:pt>
              </c:strCache>
            </c:strRef>
          </c:cat>
          <c:val>
            <c:numRef>
              <c:f>项目进度!$F$55:$F$57</c:f>
              <c:numCache>
                <c:formatCode>0.00_);[Red]\(0.00\)</c:formatCode>
                <c:ptCount val="2"/>
                <c:pt idx="0">
                  <c:v>0.42452488389710502</c:v>
                </c:pt>
                <c:pt idx="1">
                  <c:v>0</c:v>
                </c:pt>
              </c:numCache>
            </c:numRef>
          </c:val>
        </c:ser>
        <c:dLbls>
          <c:showLegendKey val="0"/>
          <c:showVal val="0"/>
          <c:showCatName val="0"/>
          <c:showSerName val="0"/>
          <c:showPercent val="0"/>
          <c:showBubbleSize val="0"/>
        </c:dLbls>
        <c:gapWidth val="150"/>
        <c:axId val="213852160"/>
        <c:axId val="213853696"/>
      </c:barChart>
      <c:catAx>
        <c:axId val="213852160"/>
        <c:scaling>
          <c:orientation val="minMax"/>
        </c:scaling>
        <c:delete val="1"/>
        <c:axPos val="b"/>
        <c:numFmt formatCode="General" sourceLinked="0"/>
        <c:majorTickMark val="out"/>
        <c:minorTickMark val="none"/>
        <c:tickLblPos val="nextTo"/>
        <c:crossAx val="213853696"/>
        <c:crosses val="autoZero"/>
        <c:auto val="1"/>
        <c:lblAlgn val="ctr"/>
        <c:lblOffset val="100"/>
        <c:noMultiLvlLbl val="0"/>
      </c:catAx>
      <c:valAx>
        <c:axId val="213853696"/>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8521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项目进度!$B$25</c:f>
              <c:strCache>
                <c:ptCount val="1"/>
                <c:pt idx="0">
                  <c:v>进度偏差</c:v>
                </c:pt>
              </c:strCache>
            </c:strRef>
          </c:tx>
          <c:cat>
            <c:strRef>
              <c:f>项目进度!$C$24:$W$24</c:f>
              <c:strCache>
                <c:ptCount val="21"/>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strCache>
            </c:strRef>
          </c:cat>
          <c:val>
            <c:numRef>
              <c:f>项目进度!$C$25:$W$25</c:f>
              <c:numCache>
                <c:formatCode>0.00%</c:formatCode>
                <c:ptCount val="21"/>
                <c:pt idx="0">
                  <c:v>0</c:v>
                </c:pt>
                <c:pt idx="1">
                  <c:v>0</c:v>
                </c:pt>
                <c:pt idx="2">
                  <c:v>0</c:v>
                </c:pt>
                <c:pt idx="3">
                  <c:v>0</c:v>
                </c:pt>
                <c:pt idx="4">
                  <c:v>0.02</c:v>
                </c:pt>
                <c:pt idx="5">
                  <c:v>0.02</c:v>
                </c:pt>
                <c:pt idx="6">
                  <c:v>0.06</c:v>
                </c:pt>
                <c:pt idx="7">
                  <c:v>7.0000000000000007E-2</c:v>
                </c:pt>
                <c:pt idx="8">
                  <c:v>7.0000000000000007E-2</c:v>
                </c:pt>
                <c:pt idx="9">
                  <c:v>0.02</c:v>
                </c:pt>
                <c:pt idx="10">
                  <c:v>0</c:v>
                </c:pt>
                <c:pt idx="11">
                  <c:v>0</c:v>
                </c:pt>
                <c:pt idx="12">
                  <c:v>0</c:v>
                </c:pt>
                <c:pt idx="13">
                  <c:v>0.01</c:v>
                </c:pt>
                <c:pt idx="14">
                  <c:v>0</c:v>
                </c:pt>
                <c:pt idx="15">
                  <c:v>0</c:v>
                </c:pt>
                <c:pt idx="16">
                  <c:v>0</c:v>
                </c:pt>
                <c:pt idx="17">
                  <c:v>0.03</c:v>
                </c:pt>
                <c:pt idx="18">
                  <c:v>0.03</c:v>
                </c:pt>
                <c:pt idx="19">
                  <c:v>0.01</c:v>
                </c:pt>
                <c:pt idx="20">
                  <c:v>0</c:v>
                </c:pt>
              </c:numCache>
            </c:numRef>
          </c:val>
          <c:smooth val="0"/>
        </c:ser>
        <c:ser>
          <c:idx val="1"/>
          <c:order val="1"/>
          <c:tx>
            <c:strRef>
              <c:f>项目进度!$B$26</c:f>
              <c:strCache>
                <c:ptCount val="1"/>
                <c:pt idx="0">
                  <c:v>LOL</c:v>
                </c:pt>
              </c:strCache>
            </c:strRef>
          </c:tx>
          <c:cat>
            <c:strRef>
              <c:f>项目进度!$C$24:$W$24</c:f>
              <c:strCache>
                <c:ptCount val="21"/>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strCache>
            </c:strRef>
          </c:cat>
          <c:val>
            <c:numRef>
              <c:f>项目进度!$C$26:$W$26</c:f>
              <c:numCache>
                <c:formatCode>0.00%</c:formatCode>
                <c:ptCount val="21"/>
                <c:pt idx="0">
                  <c:v>-0.1037</c:v>
                </c:pt>
                <c:pt idx="1">
                  <c:v>-0.1037</c:v>
                </c:pt>
                <c:pt idx="2">
                  <c:v>-0.1037</c:v>
                </c:pt>
                <c:pt idx="3">
                  <c:v>-0.1037</c:v>
                </c:pt>
                <c:pt idx="4">
                  <c:v>-0.1037</c:v>
                </c:pt>
                <c:pt idx="5">
                  <c:v>-0.1037</c:v>
                </c:pt>
                <c:pt idx="6">
                  <c:v>-0.1037</c:v>
                </c:pt>
                <c:pt idx="7">
                  <c:v>-0.1037</c:v>
                </c:pt>
                <c:pt idx="8">
                  <c:v>-0.1037</c:v>
                </c:pt>
                <c:pt idx="9">
                  <c:v>-0.1037</c:v>
                </c:pt>
                <c:pt idx="10">
                  <c:v>-0.1037</c:v>
                </c:pt>
                <c:pt idx="11">
                  <c:v>-0.1037</c:v>
                </c:pt>
                <c:pt idx="12">
                  <c:v>-0.1037</c:v>
                </c:pt>
                <c:pt idx="13">
                  <c:v>-0.1037</c:v>
                </c:pt>
                <c:pt idx="14">
                  <c:v>-0.1037</c:v>
                </c:pt>
                <c:pt idx="15">
                  <c:v>-0.1037</c:v>
                </c:pt>
                <c:pt idx="16">
                  <c:v>-0.1037</c:v>
                </c:pt>
                <c:pt idx="17">
                  <c:v>-0.1037</c:v>
                </c:pt>
                <c:pt idx="18">
                  <c:v>-0.1037</c:v>
                </c:pt>
                <c:pt idx="19">
                  <c:v>-0.1037</c:v>
                </c:pt>
                <c:pt idx="20">
                  <c:v>-0.1037</c:v>
                </c:pt>
              </c:numCache>
            </c:numRef>
          </c:val>
          <c:smooth val="0"/>
        </c:ser>
        <c:ser>
          <c:idx val="2"/>
          <c:order val="2"/>
          <c:tx>
            <c:strRef>
              <c:f>项目进度!$B$27</c:f>
              <c:strCache>
                <c:ptCount val="1"/>
                <c:pt idx="0">
                  <c:v>OL</c:v>
                </c:pt>
              </c:strCache>
            </c:strRef>
          </c:tx>
          <c:cat>
            <c:strRef>
              <c:f>项目进度!$C$24:$W$24</c:f>
              <c:strCache>
                <c:ptCount val="21"/>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strCache>
            </c:strRef>
          </c:cat>
          <c:val>
            <c:numRef>
              <c:f>项目进度!$C$27:$W$27</c:f>
              <c:numCache>
                <c:formatCode>0.00%</c:formatCode>
                <c:ptCount val="21"/>
                <c:pt idx="0">
                  <c:v>-1.7100000000000001E-2</c:v>
                </c:pt>
                <c:pt idx="1">
                  <c:v>-1.7100000000000001E-2</c:v>
                </c:pt>
                <c:pt idx="2">
                  <c:v>-1.7100000000000001E-2</c:v>
                </c:pt>
                <c:pt idx="3">
                  <c:v>-1.7100000000000001E-2</c:v>
                </c:pt>
                <c:pt idx="4">
                  <c:v>-1.7100000000000001E-2</c:v>
                </c:pt>
                <c:pt idx="5">
                  <c:v>-1.7100000000000001E-2</c:v>
                </c:pt>
                <c:pt idx="6">
                  <c:v>-1.7100000000000001E-2</c:v>
                </c:pt>
                <c:pt idx="7">
                  <c:v>-1.7100000000000001E-2</c:v>
                </c:pt>
                <c:pt idx="8">
                  <c:v>-1.7100000000000001E-2</c:v>
                </c:pt>
                <c:pt idx="9">
                  <c:v>-1.7100000000000001E-2</c:v>
                </c:pt>
                <c:pt idx="10">
                  <c:v>-1.7100000000000001E-2</c:v>
                </c:pt>
                <c:pt idx="11">
                  <c:v>-1.7100000000000001E-2</c:v>
                </c:pt>
                <c:pt idx="12">
                  <c:v>-1.7100000000000001E-2</c:v>
                </c:pt>
                <c:pt idx="13">
                  <c:v>-1.7100000000000001E-2</c:v>
                </c:pt>
                <c:pt idx="14">
                  <c:v>-1.7100000000000001E-2</c:v>
                </c:pt>
                <c:pt idx="15">
                  <c:v>-1.7100000000000001E-2</c:v>
                </c:pt>
                <c:pt idx="16">
                  <c:v>-1.7100000000000001E-2</c:v>
                </c:pt>
                <c:pt idx="17">
                  <c:v>-1.7100000000000001E-2</c:v>
                </c:pt>
                <c:pt idx="18">
                  <c:v>-1.7100000000000001E-2</c:v>
                </c:pt>
                <c:pt idx="19">
                  <c:v>-1.7100000000000001E-2</c:v>
                </c:pt>
                <c:pt idx="20">
                  <c:v>-1.7100000000000001E-2</c:v>
                </c:pt>
              </c:numCache>
            </c:numRef>
          </c:val>
          <c:smooth val="0"/>
        </c:ser>
        <c:ser>
          <c:idx val="3"/>
          <c:order val="3"/>
          <c:tx>
            <c:strRef>
              <c:f>项目进度!$B$28</c:f>
              <c:strCache>
                <c:ptCount val="1"/>
                <c:pt idx="0">
                  <c:v>UOL</c:v>
                </c:pt>
              </c:strCache>
            </c:strRef>
          </c:tx>
          <c:cat>
            <c:strRef>
              <c:f>项目进度!$C$24:$W$24</c:f>
              <c:strCache>
                <c:ptCount val="21"/>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strCache>
            </c:strRef>
          </c:cat>
          <c:val>
            <c:numRef>
              <c:f>项目进度!$C$28:$W$28</c:f>
              <c:numCache>
                <c:formatCode>0.00%</c:formatCode>
                <c:ptCount val="21"/>
                <c:pt idx="0">
                  <c:v>6.9500000000000006E-2</c:v>
                </c:pt>
                <c:pt idx="1">
                  <c:v>6.9500000000000006E-2</c:v>
                </c:pt>
                <c:pt idx="2">
                  <c:v>6.9500000000000006E-2</c:v>
                </c:pt>
                <c:pt idx="3">
                  <c:v>6.9500000000000006E-2</c:v>
                </c:pt>
                <c:pt idx="4">
                  <c:v>6.9500000000000006E-2</c:v>
                </c:pt>
                <c:pt idx="5">
                  <c:v>6.9500000000000006E-2</c:v>
                </c:pt>
                <c:pt idx="6">
                  <c:v>6.9500000000000006E-2</c:v>
                </c:pt>
                <c:pt idx="7">
                  <c:v>6.9500000000000006E-2</c:v>
                </c:pt>
                <c:pt idx="8">
                  <c:v>6.9500000000000006E-2</c:v>
                </c:pt>
                <c:pt idx="9">
                  <c:v>6.9500000000000006E-2</c:v>
                </c:pt>
                <c:pt idx="10">
                  <c:v>6.9500000000000006E-2</c:v>
                </c:pt>
                <c:pt idx="11">
                  <c:v>6.9500000000000006E-2</c:v>
                </c:pt>
                <c:pt idx="12">
                  <c:v>6.9500000000000006E-2</c:v>
                </c:pt>
                <c:pt idx="13">
                  <c:v>6.9500000000000006E-2</c:v>
                </c:pt>
                <c:pt idx="14">
                  <c:v>6.9500000000000006E-2</c:v>
                </c:pt>
                <c:pt idx="15">
                  <c:v>6.9500000000000006E-2</c:v>
                </c:pt>
                <c:pt idx="16">
                  <c:v>6.9500000000000006E-2</c:v>
                </c:pt>
                <c:pt idx="17">
                  <c:v>6.9500000000000006E-2</c:v>
                </c:pt>
                <c:pt idx="18">
                  <c:v>6.9500000000000006E-2</c:v>
                </c:pt>
                <c:pt idx="19">
                  <c:v>6.9500000000000006E-2</c:v>
                </c:pt>
                <c:pt idx="20">
                  <c:v>6.9500000000000006E-2</c:v>
                </c:pt>
              </c:numCache>
            </c:numRef>
          </c:val>
          <c:smooth val="0"/>
        </c:ser>
        <c:dLbls>
          <c:showLegendKey val="0"/>
          <c:showVal val="0"/>
          <c:showCatName val="0"/>
          <c:showSerName val="0"/>
          <c:showPercent val="0"/>
          <c:showBubbleSize val="0"/>
        </c:dLbls>
        <c:marker val="1"/>
        <c:smooth val="0"/>
        <c:axId val="213906944"/>
        <c:axId val="213908480"/>
      </c:lineChart>
      <c:catAx>
        <c:axId val="213906944"/>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908480"/>
        <c:crosses val="autoZero"/>
        <c:auto val="1"/>
        <c:lblAlgn val="ctr"/>
        <c:lblOffset val="100"/>
        <c:noMultiLvlLbl val="0"/>
      </c:catAx>
      <c:valAx>
        <c:axId val="21390848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90694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需求单位规模工期的控制图</a:t>
            </a:r>
            <a:endParaRPr lang="en-US" altLang="zh-CN"/>
          </a:p>
        </c:rich>
      </c:tx>
      <c:layout>
        <c:manualLayout>
          <c:xMode val="edge"/>
          <c:yMode val="edge"/>
          <c:x val="0.31505688089137401"/>
          <c:y val="6.9611780455153996E-2"/>
        </c:manualLayout>
      </c:layout>
      <c:overlay val="0"/>
    </c:title>
    <c:autoTitleDeleted val="0"/>
    <c:plotArea>
      <c:layout/>
      <c:lineChart>
        <c:grouping val="standard"/>
        <c:varyColors val="0"/>
        <c:ser>
          <c:idx val="0"/>
          <c:order val="0"/>
          <c:tx>
            <c:strRef>
              <c:f>项目进度!$Q$10</c:f>
              <c:strCache>
                <c:ptCount val="1"/>
                <c:pt idx="0">
                  <c:v>项目实际数据</c:v>
                </c:pt>
              </c:strCache>
            </c:strRef>
          </c:tx>
          <c:cat>
            <c:strRef>
              <c:f>项目进度!$P$11:$P$12</c:f>
              <c:strCache>
                <c:ptCount val="2"/>
                <c:pt idx="0">
                  <c:v>迭代一需求</c:v>
                </c:pt>
                <c:pt idx="1">
                  <c:v>迭代二需求</c:v>
                </c:pt>
              </c:strCache>
            </c:strRef>
          </c:cat>
          <c:val>
            <c:numRef>
              <c:f>项目进度!$Q$11:$Q$12</c:f>
              <c:numCache>
                <c:formatCode>0.0000_);[Red]\(0.0000\)</c:formatCode>
                <c:ptCount val="2"/>
                <c:pt idx="0">
                  <c:v>6.1349693251533742E-2</c:v>
                </c:pt>
                <c:pt idx="1">
                  <c:v>0</c:v>
                </c:pt>
              </c:numCache>
            </c:numRef>
          </c:val>
          <c:smooth val="0"/>
        </c:ser>
        <c:ser>
          <c:idx val="1"/>
          <c:order val="1"/>
          <c:tx>
            <c:strRef>
              <c:f>项目进度!$R$10</c:f>
              <c:strCache>
                <c:ptCount val="1"/>
                <c:pt idx="0">
                  <c:v>LOL</c:v>
                </c:pt>
              </c:strCache>
            </c:strRef>
          </c:tx>
          <c:cat>
            <c:strRef>
              <c:f>项目进度!$P$11:$P$12</c:f>
              <c:strCache>
                <c:ptCount val="2"/>
                <c:pt idx="0">
                  <c:v>迭代一需求</c:v>
                </c:pt>
                <c:pt idx="1">
                  <c:v>迭代二需求</c:v>
                </c:pt>
              </c:strCache>
            </c:strRef>
          </c:cat>
          <c:val>
            <c:numRef>
              <c:f>项目进度!$R$11:$R$12</c:f>
              <c:numCache>
                <c:formatCode>0.0000_);[Red]\(0.0000\)</c:formatCode>
                <c:ptCount val="2"/>
                <c:pt idx="0">
                  <c:v>4.1000000000000003E-3</c:v>
                </c:pt>
                <c:pt idx="1">
                  <c:v>4.1000000000000003E-3</c:v>
                </c:pt>
              </c:numCache>
            </c:numRef>
          </c:val>
          <c:smooth val="0"/>
        </c:ser>
        <c:ser>
          <c:idx val="2"/>
          <c:order val="2"/>
          <c:tx>
            <c:strRef>
              <c:f>项目进度!$S$10</c:f>
              <c:strCache>
                <c:ptCount val="1"/>
                <c:pt idx="0">
                  <c:v>OL</c:v>
                </c:pt>
              </c:strCache>
            </c:strRef>
          </c:tx>
          <c:cat>
            <c:strRef>
              <c:f>项目进度!$P$11:$P$12</c:f>
              <c:strCache>
                <c:ptCount val="2"/>
                <c:pt idx="0">
                  <c:v>迭代一需求</c:v>
                </c:pt>
                <c:pt idx="1">
                  <c:v>迭代二需求</c:v>
                </c:pt>
              </c:strCache>
            </c:strRef>
          </c:cat>
          <c:val>
            <c:numRef>
              <c:f>项目进度!$S$11:$S$12</c:f>
              <c:numCache>
                <c:formatCode>0.0000_);[Red]\(0.0000\)</c:formatCode>
                <c:ptCount val="2"/>
                <c:pt idx="0">
                  <c:v>3.4099999999999998E-2</c:v>
                </c:pt>
                <c:pt idx="1">
                  <c:v>3.4099999999999998E-2</c:v>
                </c:pt>
              </c:numCache>
            </c:numRef>
          </c:val>
          <c:smooth val="0"/>
        </c:ser>
        <c:ser>
          <c:idx val="3"/>
          <c:order val="3"/>
          <c:tx>
            <c:strRef>
              <c:f>项目进度!$T$10</c:f>
              <c:strCache>
                <c:ptCount val="1"/>
                <c:pt idx="0">
                  <c:v>U0L</c:v>
                </c:pt>
              </c:strCache>
            </c:strRef>
          </c:tx>
          <c:cat>
            <c:strRef>
              <c:f>项目进度!$P$11:$P$12</c:f>
              <c:strCache>
                <c:ptCount val="2"/>
                <c:pt idx="0">
                  <c:v>迭代一需求</c:v>
                </c:pt>
                <c:pt idx="1">
                  <c:v>迭代二需求</c:v>
                </c:pt>
              </c:strCache>
            </c:strRef>
          </c:cat>
          <c:val>
            <c:numRef>
              <c:f>项目进度!$T$11:$T$12</c:f>
              <c:numCache>
                <c:formatCode>0.0000_);[Red]\(0.0000\)</c:formatCode>
                <c:ptCount val="2"/>
                <c:pt idx="0">
                  <c:v>6.4100000000000004E-2</c:v>
                </c:pt>
                <c:pt idx="1">
                  <c:v>6.4100000000000004E-2</c:v>
                </c:pt>
              </c:numCache>
            </c:numRef>
          </c:val>
          <c:smooth val="0"/>
        </c:ser>
        <c:dLbls>
          <c:showLegendKey val="0"/>
          <c:showVal val="0"/>
          <c:showCatName val="0"/>
          <c:showSerName val="0"/>
          <c:showPercent val="0"/>
          <c:showBubbleSize val="0"/>
        </c:dLbls>
        <c:marker val="1"/>
        <c:smooth val="0"/>
        <c:axId val="201121792"/>
        <c:axId val="201123328"/>
      </c:lineChart>
      <c:catAx>
        <c:axId val="2011217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1123328"/>
        <c:crosses val="autoZero"/>
        <c:auto val="1"/>
        <c:lblAlgn val="ctr"/>
        <c:lblOffset val="100"/>
        <c:noMultiLvlLbl val="0"/>
      </c:catAx>
      <c:valAx>
        <c:axId val="201123328"/>
        <c:scaling>
          <c:orientation val="minMax"/>
        </c:scaling>
        <c:delete val="0"/>
        <c:axPos val="l"/>
        <c:majorGridlines/>
        <c:numFmt formatCode="0.0000_);[Red]\(0.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11217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开发单位规模工期的控制图</a:t>
            </a:r>
            <a:endParaRPr lang="en-US" altLang="zh-CN"/>
          </a:p>
        </c:rich>
      </c:tx>
      <c:layout>
        <c:manualLayout>
          <c:xMode val="edge"/>
          <c:yMode val="edge"/>
          <c:x val="0.31505688089137401"/>
          <c:y val="6.9611780455153996E-2"/>
        </c:manualLayout>
      </c:layout>
      <c:overlay val="0"/>
    </c:title>
    <c:autoTitleDeleted val="0"/>
    <c:plotArea>
      <c:layout/>
      <c:lineChart>
        <c:grouping val="standard"/>
        <c:varyColors val="0"/>
        <c:ser>
          <c:idx val="0"/>
          <c:order val="0"/>
          <c:tx>
            <c:strRef>
              <c:f>项目进度!$S$54</c:f>
              <c:strCache>
                <c:ptCount val="1"/>
                <c:pt idx="0">
                  <c:v>项目实际数据</c:v>
                </c:pt>
              </c:strCache>
            </c:strRef>
          </c:tx>
          <c:cat>
            <c:strRef>
              <c:f>项目进度!$R$55:$R$56</c:f>
              <c:strCache>
                <c:ptCount val="2"/>
                <c:pt idx="0">
                  <c:v>迭代一开发</c:v>
                </c:pt>
                <c:pt idx="1">
                  <c:v>迭代二开发</c:v>
                </c:pt>
              </c:strCache>
            </c:strRef>
          </c:cat>
          <c:val>
            <c:numRef>
              <c:f>项目进度!$S$55:$S$56</c:f>
              <c:numCache>
                <c:formatCode>0.0000_);[Red]\(0.0000\)</c:formatCode>
                <c:ptCount val="2"/>
                <c:pt idx="0">
                  <c:v>0.11247443762781187</c:v>
                </c:pt>
                <c:pt idx="1">
                  <c:v>0.24886877828054299</c:v>
                </c:pt>
              </c:numCache>
            </c:numRef>
          </c:val>
          <c:smooth val="0"/>
        </c:ser>
        <c:ser>
          <c:idx val="1"/>
          <c:order val="1"/>
          <c:tx>
            <c:strRef>
              <c:f>项目进度!$T$54</c:f>
              <c:strCache>
                <c:ptCount val="1"/>
                <c:pt idx="0">
                  <c:v>LOL</c:v>
                </c:pt>
              </c:strCache>
            </c:strRef>
          </c:tx>
          <c:cat>
            <c:strRef>
              <c:f>项目进度!$R$55:$R$56</c:f>
              <c:strCache>
                <c:ptCount val="2"/>
                <c:pt idx="0">
                  <c:v>迭代一开发</c:v>
                </c:pt>
                <c:pt idx="1">
                  <c:v>迭代二开发</c:v>
                </c:pt>
              </c:strCache>
            </c:strRef>
          </c:cat>
          <c:val>
            <c:numRef>
              <c:f>项目进度!$T$55:$T$56</c:f>
              <c:numCache>
                <c:formatCode>0.0000_);[Red]\(0.0000\)</c:formatCode>
                <c:ptCount val="2"/>
                <c:pt idx="0">
                  <c:v>2.0000000000000001E-4</c:v>
                </c:pt>
                <c:pt idx="1">
                  <c:v>2.0000000000000001E-4</c:v>
                </c:pt>
              </c:numCache>
            </c:numRef>
          </c:val>
          <c:smooth val="0"/>
        </c:ser>
        <c:ser>
          <c:idx val="2"/>
          <c:order val="2"/>
          <c:tx>
            <c:strRef>
              <c:f>项目进度!$U$54</c:f>
              <c:strCache>
                <c:ptCount val="1"/>
                <c:pt idx="0">
                  <c:v>OL</c:v>
                </c:pt>
              </c:strCache>
            </c:strRef>
          </c:tx>
          <c:cat>
            <c:strRef>
              <c:f>项目进度!$R$55:$R$56</c:f>
              <c:strCache>
                <c:ptCount val="2"/>
                <c:pt idx="0">
                  <c:v>迭代一开发</c:v>
                </c:pt>
                <c:pt idx="1">
                  <c:v>迭代二开发</c:v>
                </c:pt>
              </c:strCache>
            </c:strRef>
          </c:cat>
          <c:val>
            <c:numRef>
              <c:f>项目进度!$U$55:$U$56</c:f>
              <c:numCache>
                <c:formatCode>0.0000_);[Red]\(0.0000\)</c:formatCode>
                <c:ptCount val="2"/>
                <c:pt idx="0">
                  <c:v>0.26900000000000002</c:v>
                </c:pt>
                <c:pt idx="1">
                  <c:v>0.26900000000000002</c:v>
                </c:pt>
              </c:numCache>
            </c:numRef>
          </c:val>
          <c:smooth val="0"/>
        </c:ser>
        <c:ser>
          <c:idx val="3"/>
          <c:order val="3"/>
          <c:tx>
            <c:strRef>
              <c:f>项目进度!$V$54</c:f>
              <c:strCache>
                <c:ptCount val="1"/>
                <c:pt idx="0">
                  <c:v>U0L</c:v>
                </c:pt>
              </c:strCache>
            </c:strRef>
          </c:tx>
          <c:cat>
            <c:strRef>
              <c:f>项目进度!$R$55:$R$56</c:f>
              <c:strCache>
                <c:ptCount val="2"/>
                <c:pt idx="0">
                  <c:v>迭代一开发</c:v>
                </c:pt>
                <c:pt idx="1">
                  <c:v>迭代二开发</c:v>
                </c:pt>
              </c:strCache>
            </c:strRef>
          </c:cat>
          <c:val>
            <c:numRef>
              <c:f>项目进度!$V$55:$V$56</c:f>
              <c:numCache>
                <c:formatCode>0.0000_);[Red]\(0.0000\)</c:formatCode>
                <c:ptCount val="2"/>
                <c:pt idx="0">
                  <c:v>0.53779999999999994</c:v>
                </c:pt>
                <c:pt idx="1">
                  <c:v>0.53779999999999994</c:v>
                </c:pt>
              </c:numCache>
            </c:numRef>
          </c:val>
          <c:smooth val="0"/>
        </c:ser>
        <c:dLbls>
          <c:showLegendKey val="0"/>
          <c:showVal val="0"/>
          <c:showCatName val="0"/>
          <c:showSerName val="0"/>
          <c:showPercent val="0"/>
          <c:showBubbleSize val="0"/>
        </c:dLbls>
        <c:marker val="1"/>
        <c:smooth val="0"/>
        <c:axId val="210132992"/>
        <c:axId val="210134528"/>
      </c:lineChart>
      <c:catAx>
        <c:axId val="2101329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134528"/>
        <c:crosses val="autoZero"/>
        <c:auto val="1"/>
        <c:lblAlgn val="ctr"/>
        <c:lblOffset val="100"/>
        <c:noMultiLvlLbl val="0"/>
      </c:catAx>
      <c:valAx>
        <c:axId val="210134528"/>
        <c:scaling>
          <c:orientation val="minMax"/>
        </c:scaling>
        <c:delete val="0"/>
        <c:axPos val="l"/>
        <c:majorGridlines/>
        <c:numFmt formatCode="0.0000_);[Red]\(0.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1329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测试单位规模工期的控制图</a:t>
            </a:r>
            <a:endParaRPr lang="en-US" altLang="zh-CN"/>
          </a:p>
        </c:rich>
      </c:tx>
      <c:layout>
        <c:manualLayout>
          <c:xMode val="edge"/>
          <c:yMode val="edge"/>
          <c:x val="0.31505688089137401"/>
          <c:y val="6.9611780455153996E-2"/>
        </c:manualLayout>
      </c:layout>
      <c:overlay val="0"/>
    </c:title>
    <c:autoTitleDeleted val="0"/>
    <c:plotArea>
      <c:layout/>
      <c:lineChart>
        <c:grouping val="standard"/>
        <c:varyColors val="0"/>
        <c:ser>
          <c:idx val="0"/>
          <c:order val="0"/>
          <c:tx>
            <c:strRef>
              <c:f>项目进度!$S$71</c:f>
              <c:strCache>
                <c:ptCount val="1"/>
                <c:pt idx="0">
                  <c:v>项目实际数据</c:v>
                </c:pt>
              </c:strCache>
            </c:strRef>
          </c:tx>
          <c:cat>
            <c:strRef>
              <c:f>项目进度!$R$72:$R$73</c:f>
              <c:strCache>
                <c:ptCount val="2"/>
                <c:pt idx="0">
                  <c:v>迭代一测试</c:v>
                </c:pt>
                <c:pt idx="1">
                  <c:v>迭代二测试</c:v>
                </c:pt>
              </c:strCache>
            </c:strRef>
          </c:cat>
          <c:val>
            <c:numRef>
              <c:f>项目进度!$S$72:$S$73</c:f>
              <c:numCache>
                <c:formatCode>0.0000_);[Red]\(0.0000\)</c:formatCode>
                <c:ptCount val="2"/>
                <c:pt idx="0">
                  <c:v>0.12269938650306748</c:v>
                </c:pt>
                <c:pt idx="1">
                  <c:v>0.42986425339366502</c:v>
                </c:pt>
              </c:numCache>
            </c:numRef>
          </c:val>
          <c:smooth val="0"/>
        </c:ser>
        <c:ser>
          <c:idx val="1"/>
          <c:order val="1"/>
          <c:tx>
            <c:strRef>
              <c:f>项目进度!$T$71</c:f>
              <c:strCache>
                <c:ptCount val="1"/>
                <c:pt idx="0">
                  <c:v>LOL</c:v>
                </c:pt>
              </c:strCache>
            </c:strRef>
          </c:tx>
          <c:cat>
            <c:strRef>
              <c:f>项目进度!$R$72:$R$73</c:f>
              <c:strCache>
                <c:ptCount val="2"/>
                <c:pt idx="0">
                  <c:v>迭代一测试</c:v>
                </c:pt>
                <c:pt idx="1">
                  <c:v>迭代二测试</c:v>
                </c:pt>
              </c:strCache>
            </c:strRef>
          </c:cat>
          <c:val>
            <c:numRef>
              <c:f>项目进度!$T$72:$T$73</c:f>
              <c:numCache>
                <c:formatCode>0.0000_);[Red]\(0.0000\)</c:formatCode>
                <c:ptCount val="2"/>
                <c:pt idx="0">
                  <c:v>2.9999999999999997E-4</c:v>
                </c:pt>
                <c:pt idx="1">
                  <c:v>2.9999999999999997E-4</c:v>
                </c:pt>
              </c:numCache>
            </c:numRef>
          </c:val>
          <c:smooth val="0"/>
        </c:ser>
        <c:ser>
          <c:idx val="2"/>
          <c:order val="2"/>
          <c:tx>
            <c:strRef>
              <c:f>项目进度!$U$71</c:f>
              <c:strCache>
                <c:ptCount val="1"/>
                <c:pt idx="0">
                  <c:v>OL</c:v>
                </c:pt>
              </c:strCache>
            </c:strRef>
          </c:tx>
          <c:cat>
            <c:strRef>
              <c:f>项目进度!$R$72:$R$73</c:f>
              <c:strCache>
                <c:ptCount val="2"/>
                <c:pt idx="0">
                  <c:v>迭代一测试</c:v>
                </c:pt>
                <c:pt idx="1">
                  <c:v>迭代二测试</c:v>
                </c:pt>
              </c:strCache>
            </c:strRef>
          </c:cat>
          <c:val>
            <c:numRef>
              <c:f>项目进度!$U$72:$U$73</c:f>
              <c:numCache>
                <c:formatCode>0.0000_);[Red]\(0.0000\)</c:formatCode>
                <c:ptCount val="2"/>
                <c:pt idx="0">
                  <c:v>0.2412</c:v>
                </c:pt>
                <c:pt idx="1">
                  <c:v>0.2412</c:v>
                </c:pt>
              </c:numCache>
            </c:numRef>
          </c:val>
          <c:smooth val="0"/>
        </c:ser>
        <c:ser>
          <c:idx val="3"/>
          <c:order val="3"/>
          <c:tx>
            <c:strRef>
              <c:f>项目进度!$V$71</c:f>
              <c:strCache>
                <c:ptCount val="1"/>
                <c:pt idx="0">
                  <c:v>U0L</c:v>
                </c:pt>
              </c:strCache>
            </c:strRef>
          </c:tx>
          <c:cat>
            <c:strRef>
              <c:f>项目进度!$R$72:$R$73</c:f>
              <c:strCache>
                <c:ptCount val="2"/>
                <c:pt idx="0">
                  <c:v>迭代一测试</c:v>
                </c:pt>
                <c:pt idx="1">
                  <c:v>迭代二测试</c:v>
                </c:pt>
              </c:strCache>
            </c:strRef>
          </c:cat>
          <c:val>
            <c:numRef>
              <c:f>项目进度!$V$72:$V$73</c:f>
              <c:numCache>
                <c:formatCode>0.0000_);[Red]\(0.0000\)</c:formatCode>
                <c:ptCount val="2"/>
                <c:pt idx="0">
                  <c:v>0.48209999999999997</c:v>
                </c:pt>
                <c:pt idx="1">
                  <c:v>0.48209999999999997</c:v>
                </c:pt>
              </c:numCache>
            </c:numRef>
          </c:val>
          <c:smooth val="0"/>
        </c:ser>
        <c:dLbls>
          <c:showLegendKey val="0"/>
          <c:showVal val="0"/>
          <c:showCatName val="0"/>
          <c:showSerName val="0"/>
          <c:showPercent val="0"/>
          <c:showBubbleSize val="0"/>
        </c:dLbls>
        <c:marker val="1"/>
        <c:smooth val="0"/>
        <c:axId val="230645760"/>
        <c:axId val="230647296"/>
      </c:lineChart>
      <c:catAx>
        <c:axId val="2306457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0647296"/>
        <c:crosses val="autoZero"/>
        <c:auto val="1"/>
        <c:lblAlgn val="ctr"/>
        <c:lblOffset val="100"/>
        <c:noMultiLvlLbl val="0"/>
      </c:catAx>
      <c:valAx>
        <c:axId val="230647296"/>
        <c:scaling>
          <c:orientation val="minMax"/>
        </c:scaling>
        <c:delete val="0"/>
        <c:axPos val="l"/>
        <c:majorGridlines/>
        <c:numFmt formatCode="0.0000_);[Red]\(0.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06457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0.21110000000000001</c:v>
                </c:pt>
                <c:pt idx="1">
                  <c:v>0.21110000000000001</c:v>
                </c:pt>
              </c:numCache>
            </c:numRef>
          </c:val>
          <c:smooth val="0"/>
        </c:ser>
        <c:ser>
          <c:idx val="2"/>
          <c:order val="2"/>
          <c:tx>
            <c:strRef>
              <c:f>过程产出缺陷度量!$P$7</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0.627</c:v>
                </c:pt>
                <c:pt idx="1">
                  <c:v>0.627</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c:v>
                </c:pt>
                <c:pt idx="1">
                  <c:v>0</c:v>
                </c:pt>
              </c:numCache>
            </c:numRef>
          </c:val>
          <c:smooth val="0"/>
        </c:ser>
        <c:dLbls>
          <c:showLegendKey val="0"/>
          <c:showVal val="0"/>
          <c:showCatName val="0"/>
          <c:showSerName val="0"/>
          <c:showPercent val="0"/>
          <c:showBubbleSize val="0"/>
        </c:dLbls>
        <c:marker val="1"/>
        <c:smooth val="0"/>
        <c:axId val="232150528"/>
        <c:axId val="232152064"/>
      </c:lineChart>
      <c:catAx>
        <c:axId val="23215052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52064"/>
        <c:crosses val="autoZero"/>
        <c:auto val="1"/>
        <c:lblAlgn val="ctr"/>
        <c:lblOffset val="100"/>
        <c:noMultiLvlLbl val="0"/>
      </c:catAx>
      <c:valAx>
        <c:axId val="2321520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505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过程产出缺陷度量!$N$30</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ser>
        <c:ser>
          <c:idx val="2"/>
          <c:order val="2"/>
          <c:tx>
            <c:strRef>
              <c:f>过程产出缺陷度量!$P$30</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32187392"/>
        <c:axId val="232188928"/>
      </c:lineChart>
      <c:catAx>
        <c:axId val="23218739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88928"/>
        <c:crosses val="autoZero"/>
        <c:auto val="1"/>
        <c:lblAlgn val="ctr"/>
        <c:lblOffset val="100"/>
        <c:noMultiLvlLbl val="0"/>
      </c:catAx>
      <c:valAx>
        <c:axId val="23218892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873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过程产出缺陷度量!$N$57</c:f>
              <c:strCache>
                <c:ptCount val="1"/>
                <c:pt idx="0">
                  <c:v>LOL</c:v>
                </c:pt>
              </c:strCache>
            </c:strRef>
          </c:tx>
          <c:cat>
            <c:strRef>
              <c:f>[0]!设计评审次数于画图</c:f>
              <c:strCache>
                <c:ptCount val="1"/>
                <c:pt idx="0">
                  <c:v>第3次评审</c:v>
                </c:pt>
              </c:strCache>
            </c:strRef>
          </c:cat>
          <c:val>
            <c:numRef>
              <c:f>[0]!设计评审缺陷密度的下限于画图</c:f>
              <c:numCache>
                <c:formatCode>0.0000_ </c:formatCode>
                <c:ptCount val="1"/>
                <c:pt idx="0">
                  <c:v>0</c:v>
                </c:pt>
              </c:numCache>
            </c:numRef>
          </c:val>
          <c:smooth val="0"/>
        </c:ser>
        <c:ser>
          <c:idx val="1"/>
          <c:order val="1"/>
          <c:tx>
            <c:strRef>
              <c:f>过程产出缺陷度量!$O$57</c:f>
              <c:strCache>
                <c:ptCount val="1"/>
                <c:pt idx="0">
                  <c:v>OL</c:v>
                </c:pt>
              </c:strCache>
            </c:strRef>
          </c:tx>
          <c:cat>
            <c:strRef>
              <c:f>[0]!设计评审次数于画图</c:f>
              <c:strCache>
                <c:ptCount val="1"/>
                <c:pt idx="0">
                  <c:v>第3次评审</c:v>
                </c:pt>
              </c:strCache>
            </c:strRef>
          </c:cat>
          <c:val>
            <c:numRef>
              <c:f>[0]!设计评审缺陷密度的均值于画图</c:f>
              <c:numCache>
                <c:formatCode>0.0000_ </c:formatCode>
                <c:ptCount val="1"/>
                <c:pt idx="0">
                  <c:v>8.3400000000000002E-2</c:v>
                </c:pt>
              </c:numCache>
            </c:numRef>
          </c:val>
          <c:smooth val="0"/>
        </c:ser>
        <c:ser>
          <c:idx val="2"/>
          <c:order val="2"/>
          <c:tx>
            <c:strRef>
              <c:f>过程产出缺陷度量!$P$57</c:f>
              <c:strCache>
                <c:ptCount val="1"/>
                <c:pt idx="0">
                  <c:v>UOL</c:v>
                </c:pt>
              </c:strCache>
            </c:strRef>
          </c:tx>
          <c:cat>
            <c:strRef>
              <c:f>[0]!设计评审次数于画图</c:f>
              <c:strCache>
                <c:ptCount val="1"/>
                <c:pt idx="0">
                  <c:v>第3次评审</c:v>
                </c:pt>
              </c:strCache>
            </c:strRef>
          </c:cat>
          <c:val>
            <c:numRef>
              <c:f>[0]!设计评审缺陷密度的上限于画图</c:f>
              <c:numCache>
                <c:formatCode>0.0000_ </c:formatCode>
                <c:ptCount val="1"/>
                <c:pt idx="0">
                  <c:v>0.22040000000000001</c:v>
                </c:pt>
              </c:numCache>
            </c:numRef>
          </c:val>
          <c:smooth val="0"/>
        </c:ser>
        <c:ser>
          <c:idx val="3"/>
          <c:order val="3"/>
          <c:tx>
            <c:v>项目数据</c:v>
          </c:tx>
          <c:cat>
            <c:strRef>
              <c:f>[0]!设计评审次数于画图</c:f>
              <c:strCache>
                <c:ptCount val="1"/>
                <c:pt idx="0">
                  <c:v>第3次评审</c:v>
                </c:pt>
              </c:strCache>
            </c:strRef>
          </c:cat>
          <c:val>
            <c:numRef>
              <c:f>[0]!设计评审缺陷密度于画图</c:f>
              <c:numCache>
                <c:formatCode>0.000_ </c:formatCode>
                <c:ptCount val="1"/>
                <c:pt idx="0">
                  <c:v>0</c:v>
                </c:pt>
              </c:numCache>
            </c:numRef>
          </c:val>
          <c:smooth val="0"/>
        </c:ser>
        <c:dLbls>
          <c:showLegendKey val="0"/>
          <c:showVal val="0"/>
          <c:showCatName val="0"/>
          <c:showSerName val="0"/>
          <c:showPercent val="0"/>
          <c:showBubbleSize val="0"/>
        </c:dLbls>
        <c:marker val="1"/>
        <c:smooth val="0"/>
        <c:axId val="232109568"/>
        <c:axId val="232111104"/>
      </c:lineChart>
      <c:catAx>
        <c:axId val="23210956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11104"/>
        <c:crosses val="autoZero"/>
        <c:auto val="1"/>
        <c:lblAlgn val="ctr"/>
        <c:lblOffset val="100"/>
        <c:noMultiLvlLbl val="0"/>
      </c:catAx>
      <c:valAx>
        <c:axId val="23211110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1095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过程产出缺陷度量!$N$84</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8.0000000000000004E-4</c:v>
                </c:pt>
                <c:pt idx="1">
                  <c:v>8.0000000000000004E-4</c:v>
                </c:pt>
                <c:pt idx="2">
                  <c:v>8.0000000000000004E-4</c:v>
                </c:pt>
              </c:numCache>
            </c:numRef>
          </c:val>
          <c:smooth val="0"/>
        </c:ser>
        <c:ser>
          <c:idx val="1"/>
          <c:order val="1"/>
          <c:tx>
            <c:strRef>
              <c:f>过程产出缺陷度量!$O$84</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1.0999999999999999E-2</c:v>
                </c:pt>
                <c:pt idx="1">
                  <c:v>1.0999999999999999E-2</c:v>
                </c:pt>
                <c:pt idx="2">
                  <c:v>1.0999999999999999E-2</c:v>
                </c:pt>
              </c:numCache>
            </c:numRef>
          </c:val>
          <c:smooth val="0"/>
        </c:ser>
        <c:ser>
          <c:idx val="2"/>
          <c:order val="2"/>
          <c:tx>
            <c:strRef>
              <c:f>过程产出缺陷度量!$P$84</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2.12E-2</c:v>
                </c:pt>
                <c:pt idx="1">
                  <c:v>2.12E-2</c:v>
                </c:pt>
                <c:pt idx="2">
                  <c:v>2.12E-2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5.0687285223367698E-2</c:v>
                </c:pt>
                <c:pt idx="1">
                  <c:v>0</c:v>
                </c:pt>
                <c:pt idx="2">
                  <c:v>0</c:v>
                </c:pt>
              </c:numCache>
            </c:numRef>
          </c:val>
          <c:smooth val="0"/>
        </c:ser>
        <c:dLbls>
          <c:showLegendKey val="0"/>
          <c:showVal val="0"/>
          <c:showCatName val="0"/>
          <c:showSerName val="0"/>
          <c:showPercent val="0"/>
          <c:showBubbleSize val="0"/>
        </c:dLbls>
        <c:marker val="1"/>
        <c:smooth val="0"/>
        <c:axId val="231355904"/>
        <c:axId val="231357440"/>
      </c:lineChart>
      <c:catAx>
        <c:axId val="23135590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357440"/>
        <c:crosses val="autoZero"/>
        <c:auto val="1"/>
        <c:lblAlgn val="ctr"/>
        <c:lblOffset val="100"/>
        <c:noMultiLvlLbl val="0"/>
      </c:catAx>
      <c:valAx>
        <c:axId val="23135744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3559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过程产出缺陷度量!$N$109</c:f>
              <c:strCache>
                <c:ptCount val="1"/>
                <c:pt idx="0">
                  <c:v>LOL</c:v>
                </c:pt>
              </c:strCache>
            </c:strRef>
          </c:tx>
          <c:cat>
            <c:strRef>
              <c:f>[0]!代码走查次数于画图</c:f>
              <c:strCache>
                <c:ptCount val="3"/>
                <c:pt idx="0">
                  <c:v>第1次走查</c:v>
                </c:pt>
                <c:pt idx="1">
                  <c:v>第2次走查</c:v>
                </c:pt>
                <c:pt idx="2">
                  <c:v>第3次走查</c:v>
                </c:pt>
              </c:strCache>
            </c:strRef>
          </c:cat>
          <c:val>
            <c:numRef>
              <c:f>[0]!代码走查缺陷密度的下限于画图</c:f>
              <c:numCache>
                <c:formatCode>0.0000_ </c:formatCode>
                <c:ptCount val="3"/>
                <c:pt idx="0">
                  <c:v>0</c:v>
                </c:pt>
                <c:pt idx="1">
                  <c:v>0</c:v>
                </c:pt>
                <c:pt idx="2">
                  <c:v>0</c:v>
                </c:pt>
              </c:numCache>
            </c:numRef>
          </c:val>
          <c:smooth val="0"/>
        </c:ser>
        <c:ser>
          <c:idx val="1"/>
          <c:order val="1"/>
          <c:tx>
            <c:strRef>
              <c:f>过程产出缺陷度量!$O$109</c:f>
              <c:strCache>
                <c:ptCount val="1"/>
                <c:pt idx="0">
                  <c:v>OL</c:v>
                </c:pt>
              </c:strCache>
            </c:strRef>
          </c:tx>
          <c:cat>
            <c:strRef>
              <c:f>[0]!代码走查次数于画图</c:f>
              <c:strCache>
                <c:ptCount val="3"/>
                <c:pt idx="0">
                  <c:v>第1次走查</c:v>
                </c:pt>
                <c:pt idx="1">
                  <c:v>第2次走查</c:v>
                </c:pt>
                <c:pt idx="2">
                  <c:v>第3次走查</c:v>
                </c:pt>
              </c:strCache>
            </c:strRef>
          </c:cat>
          <c:val>
            <c:numRef>
              <c:f>[0]!代码走查缺陷密度的均值于画图</c:f>
              <c:numCache>
                <c:formatCode>0.0000_ </c:formatCode>
                <c:ptCount val="3"/>
                <c:pt idx="0">
                  <c:v>5.0599999999999999E-2</c:v>
                </c:pt>
                <c:pt idx="1">
                  <c:v>5.0599999999999999E-2</c:v>
                </c:pt>
                <c:pt idx="2">
                  <c:v>5.0599999999999999E-2</c:v>
                </c:pt>
              </c:numCache>
            </c:numRef>
          </c:val>
          <c:smooth val="0"/>
        </c:ser>
        <c:ser>
          <c:idx val="2"/>
          <c:order val="2"/>
          <c:tx>
            <c:strRef>
              <c:f>过程产出缺陷度量!$P$109</c:f>
              <c:strCache>
                <c:ptCount val="1"/>
                <c:pt idx="0">
                  <c:v>UOL</c:v>
                </c:pt>
              </c:strCache>
            </c:strRef>
          </c:tx>
          <c:cat>
            <c:strRef>
              <c:f>[0]!代码走查次数于画图</c:f>
              <c:strCache>
                <c:ptCount val="3"/>
                <c:pt idx="0">
                  <c:v>第1次走查</c:v>
                </c:pt>
                <c:pt idx="1">
                  <c:v>第2次走查</c:v>
                </c:pt>
                <c:pt idx="2">
                  <c:v>第3次走查</c:v>
                </c:pt>
              </c:strCache>
            </c:strRef>
          </c:cat>
          <c:val>
            <c:numRef>
              <c:f>[0]!代码走查缺陷密度的上限于画图</c:f>
              <c:numCache>
                <c:formatCode>0.0000_ </c:formatCode>
                <c:ptCount val="3"/>
                <c:pt idx="0">
                  <c:v>0.15440000000000001</c:v>
                </c:pt>
                <c:pt idx="1">
                  <c:v>0.15440000000000001</c:v>
                </c:pt>
                <c:pt idx="2">
                  <c:v>0.15440000000000001</c:v>
                </c:pt>
              </c:numCache>
            </c:numRef>
          </c:val>
          <c:smooth val="0"/>
        </c:ser>
        <c:ser>
          <c:idx val="3"/>
          <c:order val="3"/>
          <c:tx>
            <c:v>项目数据</c:v>
          </c:tx>
          <c:cat>
            <c:strRef>
              <c:f>[0]!代码走查次数于画图</c:f>
              <c:strCache>
                <c:ptCount val="3"/>
                <c:pt idx="0">
                  <c:v>第1次走查</c:v>
                </c:pt>
                <c:pt idx="1">
                  <c:v>第2次走查</c:v>
                </c:pt>
                <c:pt idx="2">
                  <c:v>第3次走查</c:v>
                </c:pt>
              </c:strCache>
            </c:strRef>
          </c:cat>
          <c:val>
            <c:numRef>
              <c:f>[0]!代码走查缺陷密度于画图</c:f>
              <c:numCache>
                <c:formatCode>0.000_ </c:formatCode>
                <c:ptCount val="3"/>
                <c:pt idx="0">
                  <c:v>9.202453987730061E-2</c:v>
                </c:pt>
                <c:pt idx="1">
                  <c:v>0</c:v>
                </c:pt>
                <c:pt idx="2">
                  <c:v>0</c:v>
                </c:pt>
              </c:numCache>
            </c:numRef>
          </c:val>
          <c:smooth val="0"/>
        </c:ser>
        <c:dLbls>
          <c:showLegendKey val="0"/>
          <c:showVal val="0"/>
          <c:showCatName val="0"/>
          <c:showSerName val="0"/>
          <c:showPercent val="0"/>
          <c:showBubbleSize val="0"/>
        </c:dLbls>
        <c:marker val="1"/>
        <c:smooth val="0"/>
        <c:axId val="231396864"/>
        <c:axId val="231398400"/>
      </c:lineChart>
      <c:catAx>
        <c:axId val="23139686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398400"/>
        <c:crosses val="autoZero"/>
        <c:auto val="1"/>
        <c:lblAlgn val="ctr"/>
        <c:lblOffset val="100"/>
        <c:noMultiLvlLbl val="0"/>
      </c:catAx>
      <c:valAx>
        <c:axId val="2313984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39686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0.21110000000000001</c:v>
                </c:pt>
                <c:pt idx="1">
                  <c:v>0.21110000000000001</c:v>
                </c:pt>
              </c:numCache>
            </c:numRef>
          </c:val>
          <c:smooth val="0"/>
        </c:ser>
        <c:ser>
          <c:idx val="2"/>
          <c:order val="2"/>
          <c:tx>
            <c:strRef>
              <c:f>过程产出缺陷度量!$P$7</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0.627</c:v>
                </c:pt>
                <c:pt idx="1">
                  <c:v>0.627</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c:v>
                </c:pt>
                <c:pt idx="1">
                  <c:v>0</c:v>
                </c:pt>
              </c:numCache>
            </c:numRef>
          </c:val>
          <c:smooth val="0"/>
        </c:ser>
        <c:dLbls>
          <c:showLegendKey val="0"/>
          <c:showVal val="0"/>
          <c:showCatName val="0"/>
          <c:showSerName val="0"/>
          <c:showPercent val="0"/>
          <c:showBubbleSize val="0"/>
        </c:dLbls>
        <c:marker val="1"/>
        <c:smooth val="0"/>
        <c:axId val="231081472"/>
        <c:axId val="231083008"/>
      </c:lineChart>
      <c:catAx>
        <c:axId val="23108147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083008"/>
        <c:crosses val="autoZero"/>
        <c:auto val="1"/>
        <c:lblAlgn val="ctr"/>
        <c:lblOffset val="100"/>
        <c:noMultiLvlLbl val="0"/>
      </c:catAx>
      <c:valAx>
        <c:axId val="2310830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08147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过程产出缺陷度量!$N$30</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ser>
        <c:ser>
          <c:idx val="2"/>
          <c:order val="2"/>
          <c:tx>
            <c:strRef>
              <c:f>过程产出缺陷度量!$P$30</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31114240"/>
        <c:axId val="231115776"/>
      </c:lineChart>
      <c:catAx>
        <c:axId val="231114240"/>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115776"/>
        <c:crosses val="autoZero"/>
        <c:auto val="1"/>
        <c:lblAlgn val="ctr"/>
        <c:lblOffset val="100"/>
        <c:noMultiLvlLbl val="0"/>
      </c:catAx>
      <c:valAx>
        <c:axId val="23111577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1142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过程产出缺陷度量!$N$216</c:f>
              <c:strCache>
                <c:ptCount val="1"/>
                <c:pt idx="0">
                  <c:v>LOL</c:v>
                </c:pt>
              </c:strCache>
            </c:strRef>
          </c:tx>
          <c:cat>
            <c:strRef>
              <c:f>过程产出缺陷度量!$A$217</c:f>
              <c:strCache>
                <c:ptCount val="1"/>
                <c:pt idx="0">
                  <c:v>第1次评审</c:v>
                </c:pt>
              </c:strCache>
            </c:strRef>
          </c:cat>
          <c:val>
            <c:numRef>
              <c:f>过程产出缺陷度量!$N$217:$N$219</c:f>
              <c:numCache>
                <c:formatCode>0.0000_ </c:formatCode>
                <c:ptCount val="3"/>
                <c:pt idx="0">
                  <c:v>0</c:v>
                </c:pt>
                <c:pt idx="1">
                  <c:v>0</c:v>
                </c:pt>
                <c:pt idx="2">
                  <c:v>0</c:v>
                </c:pt>
              </c:numCache>
            </c:numRef>
          </c:val>
          <c:smooth val="0"/>
        </c:ser>
        <c:ser>
          <c:idx val="1"/>
          <c:order val="1"/>
          <c:tx>
            <c:strRef>
              <c:f>过程产出缺陷度量!$O$57</c:f>
              <c:strCache>
                <c:ptCount val="1"/>
                <c:pt idx="0">
                  <c:v>OL</c:v>
                </c:pt>
              </c:strCache>
            </c:strRef>
          </c:tx>
          <c:cat>
            <c:strRef>
              <c:f>过程产出缺陷度量!$A$217</c:f>
              <c:strCache>
                <c:ptCount val="1"/>
                <c:pt idx="0">
                  <c:v>第1次评审</c:v>
                </c:pt>
              </c:strCache>
            </c:strRef>
          </c:cat>
          <c:val>
            <c:numRef>
              <c:f>[0]!设计评审缺陷密度的均值于画图</c:f>
              <c:numCache>
                <c:formatCode>0.0000_ </c:formatCode>
                <c:ptCount val="1"/>
                <c:pt idx="0">
                  <c:v>8.3400000000000002E-2</c:v>
                </c:pt>
              </c:numCache>
            </c:numRef>
          </c:val>
          <c:smooth val="0"/>
        </c:ser>
        <c:ser>
          <c:idx val="2"/>
          <c:order val="2"/>
          <c:tx>
            <c:strRef>
              <c:f>过程产出缺陷度量!$P$57</c:f>
              <c:strCache>
                <c:ptCount val="1"/>
                <c:pt idx="0">
                  <c:v>UOL</c:v>
                </c:pt>
              </c:strCache>
            </c:strRef>
          </c:tx>
          <c:cat>
            <c:strRef>
              <c:f>过程产出缺陷度量!$A$217</c:f>
              <c:strCache>
                <c:ptCount val="1"/>
                <c:pt idx="0">
                  <c:v>第1次评审</c:v>
                </c:pt>
              </c:strCache>
            </c:strRef>
          </c:cat>
          <c:val>
            <c:numRef>
              <c:f>[0]!设计评审缺陷密度的上限于画图</c:f>
              <c:numCache>
                <c:formatCode>0.0000_ </c:formatCode>
                <c:ptCount val="1"/>
                <c:pt idx="0">
                  <c:v>0.22040000000000001</c:v>
                </c:pt>
              </c:numCache>
            </c:numRef>
          </c:val>
          <c:smooth val="0"/>
        </c:ser>
        <c:ser>
          <c:idx val="3"/>
          <c:order val="3"/>
          <c:tx>
            <c:v>项目数据</c:v>
          </c:tx>
          <c:cat>
            <c:strRef>
              <c:f>过程产出缺陷度量!$A$217</c:f>
              <c:strCache>
                <c:ptCount val="1"/>
                <c:pt idx="0">
                  <c:v>第1次评审</c:v>
                </c:pt>
              </c:strCache>
            </c:strRef>
          </c:cat>
          <c:val>
            <c:numRef>
              <c:f>[0]!设计评审缺陷密度于画图</c:f>
              <c:numCache>
                <c:formatCode>0.000_ </c:formatCode>
                <c:ptCount val="1"/>
                <c:pt idx="0">
                  <c:v>0</c:v>
                </c:pt>
              </c:numCache>
            </c:numRef>
          </c:val>
          <c:smooth val="0"/>
        </c:ser>
        <c:dLbls>
          <c:showLegendKey val="0"/>
          <c:showVal val="0"/>
          <c:showCatName val="0"/>
          <c:showSerName val="0"/>
          <c:showPercent val="0"/>
          <c:showBubbleSize val="0"/>
        </c:dLbls>
        <c:marker val="1"/>
        <c:smooth val="0"/>
        <c:axId val="231224832"/>
        <c:axId val="231226368"/>
      </c:lineChart>
      <c:catAx>
        <c:axId val="23122483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226368"/>
        <c:crosses val="autoZero"/>
        <c:auto val="1"/>
        <c:lblAlgn val="ctr"/>
        <c:lblOffset val="100"/>
        <c:noMultiLvlLbl val="0"/>
      </c:catAx>
      <c:valAx>
        <c:axId val="23122636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22483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过程产出缺陷度量!$A$244:$A$246</c:f>
              <c:strCache>
                <c:ptCount val="3"/>
                <c:pt idx="0">
                  <c:v>第1次评审</c:v>
                </c:pt>
                <c:pt idx="1">
                  <c:v>第2次评审</c:v>
                </c:pt>
                <c:pt idx="2">
                  <c:v>第3次评审</c:v>
                </c:pt>
              </c:strCache>
            </c:strRef>
          </c:cat>
          <c:val>
            <c:numRef>
              <c:f>过程产出缺陷度量!$L$244:$L$246</c:f>
              <c:numCache>
                <c:formatCode>0.000_ </c:formatCode>
                <c:ptCount val="3"/>
                <c:pt idx="0">
                  <c:v>0</c:v>
                </c:pt>
                <c:pt idx="1">
                  <c:v>0</c:v>
                </c:pt>
                <c:pt idx="2">
                  <c:v>0</c:v>
                </c:pt>
              </c:numCache>
            </c:numRef>
          </c:val>
          <c:smooth val="0"/>
        </c:ser>
        <c:ser>
          <c:idx val="1"/>
          <c:order val="1"/>
          <c:tx>
            <c:strRef>
              <c:f>过程产出缺陷度量!$N$243</c:f>
              <c:strCache>
                <c:ptCount val="1"/>
                <c:pt idx="0">
                  <c:v>LOL</c:v>
                </c:pt>
              </c:strCache>
            </c:strRef>
          </c:tx>
          <c:cat>
            <c:strRef>
              <c:f>过程产出缺陷度量!$A$244:$A$246</c:f>
              <c:strCache>
                <c:ptCount val="3"/>
                <c:pt idx="0">
                  <c:v>第1次评审</c:v>
                </c:pt>
                <c:pt idx="1">
                  <c:v>第2次评审</c:v>
                </c:pt>
                <c:pt idx="2">
                  <c:v>第3次评审</c:v>
                </c:pt>
              </c:strCache>
            </c:strRef>
          </c:cat>
          <c:val>
            <c:numRef>
              <c:f>过程产出缺陷度量!$N$244:$N$246</c:f>
              <c:numCache>
                <c:formatCode>0.0000_ </c:formatCode>
                <c:ptCount val="3"/>
                <c:pt idx="0">
                  <c:v>8.0000000000000004E-4</c:v>
                </c:pt>
                <c:pt idx="1">
                  <c:v>8.0000000000000004E-4</c:v>
                </c:pt>
                <c:pt idx="2">
                  <c:v>8.0000000000000004E-4</c:v>
                </c:pt>
              </c:numCache>
            </c:numRef>
          </c:val>
          <c:smooth val="0"/>
        </c:ser>
        <c:ser>
          <c:idx val="2"/>
          <c:order val="2"/>
          <c:tx>
            <c:strRef>
              <c:f>过程产出缺陷度量!$O$243</c:f>
              <c:strCache>
                <c:ptCount val="1"/>
                <c:pt idx="0">
                  <c:v>OL</c:v>
                </c:pt>
              </c:strCache>
            </c:strRef>
          </c:tx>
          <c:cat>
            <c:strRef>
              <c:f>过程产出缺陷度量!$A$244:$A$246</c:f>
              <c:strCache>
                <c:ptCount val="3"/>
                <c:pt idx="0">
                  <c:v>第1次评审</c:v>
                </c:pt>
                <c:pt idx="1">
                  <c:v>第2次评审</c:v>
                </c:pt>
                <c:pt idx="2">
                  <c:v>第3次评审</c:v>
                </c:pt>
              </c:strCache>
            </c:strRef>
          </c:cat>
          <c:val>
            <c:numRef>
              <c:f>过程产出缺陷度量!$O$244:$O$246</c:f>
              <c:numCache>
                <c:formatCode>0.0000_ </c:formatCode>
                <c:ptCount val="3"/>
                <c:pt idx="0">
                  <c:v>1.0999999999999999E-2</c:v>
                </c:pt>
                <c:pt idx="1">
                  <c:v>1.0999999999999999E-2</c:v>
                </c:pt>
                <c:pt idx="2">
                  <c:v>1.0999999999999999E-2</c:v>
                </c:pt>
              </c:numCache>
            </c:numRef>
          </c:val>
          <c:smooth val="0"/>
        </c:ser>
        <c:ser>
          <c:idx val="3"/>
          <c:order val="3"/>
          <c:tx>
            <c:strRef>
              <c:f>过程产出缺陷度量!$P$243</c:f>
              <c:strCache>
                <c:ptCount val="1"/>
                <c:pt idx="0">
                  <c:v>UOL</c:v>
                </c:pt>
              </c:strCache>
            </c:strRef>
          </c:tx>
          <c:cat>
            <c:strRef>
              <c:f>过程产出缺陷度量!$A$244:$A$246</c:f>
              <c:strCache>
                <c:ptCount val="3"/>
                <c:pt idx="0">
                  <c:v>第1次评审</c:v>
                </c:pt>
                <c:pt idx="1">
                  <c:v>第2次评审</c:v>
                </c:pt>
                <c:pt idx="2">
                  <c:v>第3次评审</c:v>
                </c:pt>
              </c:strCache>
            </c:strRef>
          </c:cat>
          <c:val>
            <c:numRef>
              <c:f>过程产出缺陷度量!$P$244:$P$246</c:f>
              <c:numCache>
                <c:formatCode>0.0000_ </c:formatCode>
                <c:ptCount val="3"/>
                <c:pt idx="0">
                  <c:v>2.12E-2</c:v>
                </c:pt>
                <c:pt idx="1">
                  <c:v>2.12E-2</c:v>
                </c:pt>
                <c:pt idx="2">
                  <c:v>2.12E-2</c:v>
                </c:pt>
              </c:numCache>
            </c:numRef>
          </c:val>
          <c:smooth val="0"/>
        </c:ser>
        <c:dLbls>
          <c:showLegendKey val="0"/>
          <c:showVal val="0"/>
          <c:showCatName val="0"/>
          <c:showSerName val="0"/>
          <c:showPercent val="0"/>
          <c:showBubbleSize val="0"/>
        </c:dLbls>
        <c:marker val="1"/>
        <c:smooth val="0"/>
        <c:axId val="231474688"/>
        <c:axId val="231476224"/>
      </c:lineChart>
      <c:catAx>
        <c:axId val="23147468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476224"/>
        <c:crosses val="autoZero"/>
        <c:auto val="1"/>
        <c:lblAlgn val="ctr"/>
        <c:lblOffset val="100"/>
        <c:noMultiLvlLbl val="0"/>
      </c:catAx>
      <c:valAx>
        <c:axId val="231476224"/>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47468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过程产出缺陷度量!$A$269:$A$272</c:f>
              <c:strCache>
                <c:ptCount val="4"/>
                <c:pt idx="0">
                  <c:v>第1次走查</c:v>
                </c:pt>
                <c:pt idx="1">
                  <c:v>第2次走查</c:v>
                </c:pt>
                <c:pt idx="2">
                  <c:v>第3次走查</c:v>
                </c:pt>
                <c:pt idx="3">
                  <c:v>第4次走查</c:v>
                </c:pt>
              </c:strCache>
            </c:strRef>
          </c:cat>
          <c:val>
            <c:numRef>
              <c:f>过程产出缺陷度量!$L$269:$L$272</c:f>
              <c:numCache>
                <c:formatCode>0.000_ </c:formatCode>
                <c:ptCount val="4"/>
                <c:pt idx="0">
                  <c:v>0.13574660633484162</c:v>
                </c:pt>
                <c:pt idx="1">
                  <c:v>0</c:v>
                </c:pt>
                <c:pt idx="2">
                  <c:v>0</c:v>
                </c:pt>
                <c:pt idx="3">
                  <c:v>0</c:v>
                </c:pt>
              </c:numCache>
            </c:numRef>
          </c:val>
          <c:smooth val="0"/>
        </c:ser>
        <c:ser>
          <c:idx val="1"/>
          <c:order val="1"/>
          <c:tx>
            <c:strRef>
              <c:f>过程产出缺陷度量!$N$268</c:f>
              <c:strCache>
                <c:ptCount val="1"/>
                <c:pt idx="0">
                  <c:v>LOL</c:v>
                </c:pt>
              </c:strCache>
            </c:strRef>
          </c:tx>
          <c:cat>
            <c:strRef>
              <c:f>过程产出缺陷度量!$A$269:$A$272</c:f>
              <c:strCache>
                <c:ptCount val="4"/>
                <c:pt idx="0">
                  <c:v>第1次走查</c:v>
                </c:pt>
                <c:pt idx="1">
                  <c:v>第2次走查</c:v>
                </c:pt>
                <c:pt idx="2">
                  <c:v>第3次走查</c:v>
                </c:pt>
                <c:pt idx="3">
                  <c:v>第4次走查</c:v>
                </c:pt>
              </c:strCache>
            </c:strRef>
          </c:cat>
          <c:val>
            <c:numRef>
              <c:f>过程产出缺陷度量!$N$269:$N$272</c:f>
              <c:numCache>
                <c:formatCode>0.0000_ </c:formatCode>
                <c:ptCount val="4"/>
                <c:pt idx="0">
                  <c:v>0</c:v>
                </c:pt>
                <c:pt idx="1">
                  <c:v>0</c:v>
                </c:pt>
                <c:pt idx="2">
                  <c:v>0</c:v>
                </c:pt>
                <c:pt idx="3">
                  <c:v>0</c:v>
                </c:pt>
              </c:numCache>
            </c:numRef>
          </c:val>
          <c:smooth val="0"/>
        </c:ser>
        <c:ser>
          <c:idx val="2"/>
          <c:order val="2"/>
          <c:tx>
            <c:strRef>
              <c:f>过程产出缺陷度量!$O$268</c:f>
              <c:strCache>
                <c:ptCount val="1"/>
                <c:pt idx="0">
                  <c:v>OL</c:v>
                </c:pt>
              </c:strCache>
            </c:strRef>
          </c:tx>
          <c:cat>
            <c:strRef>
              <c:f>过程产出缺陷度量!$A$269:$A$272</c:f>
              <c:strCache>
                <c:ptCount val="4"/>
                <c:pt idx="0">
                  <c:v>第1次走查</c:v>
                </c:pt>
                <c:pt idx="1">
                  <c:v>第2次走查</c:v>
                </c:pt>
                <c:pt idx="2">
                  <c:v>第3次走查</c:v>
                </c:pt>
                <c:pt idx="3">
                  <c:v>第4次走查</c:v>
                </c:pt>
              </c:strCache>
            </c:strRef>
          </c:cat>
          <c:val>
            <c:numRef>
              <c:f>过程产出缺陷度量!$O$269:$O$272</c:f>
              <c:numCache>
                <c:formatCode>0.0000_ </c:formatCode>
                <c:ptCount val="4"/>
                <c:pt idx="0">
                  <c:v>5.0599999999999999E-2</c:v>
                </c:pt>
                <c:pt idx="1">
                  <c:v>5.0599999999999999E-2</c:v>
                </c:pt>
                <c:pt idx="2">
                  <c:v>5.0599999999999999E-2</c:v>
                </c:pt>
                <c:pt idx="3">
                  <c:v>5.0599999999999999E-2</c:v>
                </c:pt>
              </c:numCache>
            </c:numRef>
          </c:val>
          <c:smooth val="0"/>
        </c:ser>
        <c:ser>
          <c:idx val="3"/>
          <c:order val="3"/>
          <c:tx>
            <c:strRef>
              <c:f>过程产出缺陷度量!$P$268</c:f>
              <c:strCache>
                <c:ptCount val="1"/>
                <c:pt idx="0">
                  <c:v>UOL</c:v>
                </c:pt>
              </c:strCache>
            </c:strRef>
          </c:tx>
          <c:cat>
            <c:strRef>
              <c:f>过程产出缺陷度量!$A$269:$A$272</c:f>
              <c:strCache>
                <c:ptCount val="4"/>
                <c:pt idx="0">
                  <c:v>第1次走查</c:v>
                </c:pt>
                <c:pt idx="1">
                  <c:v>第2次走查</c:v>
                </c:pt>
                <c:pt idx="2">
                  <c:v>第3次走查</c:v>
                </c:pt>
                <c:pt idx="3">
                  <c:v>第4次走查</c:v>
                </c:pt>
              </c:strCache>
            </c:strRef>
          </c:cat>
          <c:val>
            <c:numRef>
              <c:f>过程产出缺陷度量!$P$269:$P$272</c:f>
              <c:numCache>
                <c:formatCode>0.0000_ </c:formatCode>
                <c:ptCount val="4"/>
                <c:pt idx="0">
                  <c:v>0.10639999999999999</c:v>
                </c:pt>
                <c:pt idx="1">
                  <c:v>0.15440000000000001</c:v>
                </c:pt>
                <c:pt idx="2">
                  <c:v>0.15440000000000001</c:v>
                </c:pt>
                <c:pt idx="3">
                  <c:v>0.15440000000000001</c:v>
                </c:pt>
              </c:numCache>
            </c:numRef>
          </c:val>
          <c:smooth val="0"/>
        </c:ser>
        <c:dLbls>
          <c:showLegendKey val="0"/>
          <c:showVal val="0"/>
          <c:showCatName val="0"/>
          <c:showSerName val="0"/>
          <c:showPercent val="0"/>
          <c:showBubbleSize val="0"/>
        </c:dLbls>
        <c:marker val="1"/>
        <c:smooth val="0"/>
        <c:axId val="231519744"/>
        <c:axId val="231521280"/>
      </c:lineChart>
      <c:catAx>
        <c:axId val="23151974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521280"/>
        <c:crosses val="autoZero"/>
        <c:auto val="1"/>
        <c:lblAlgn val="ctr"/>
        <c:lblOffset val="100"/>
        <c:noMultiLvlLbl val="0"/>
      </c:catAx>
      <c:valAx>
        <c:axId val="23152128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51974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0.21110000000000001</c:v>
                </c:pt>
                <c:pt idx="1">
                  <c:v>0.21110000000000001</c:v>
                </c:pt>
              </c:numCache>
            </c:numRef>
          </c:val>
          <c:smooth val="0"/>
        </c:ser>
        <c:ser>
          <c:idx val="2"/>
          <c:order val="2"/>
          <c:tx>
            <c:strRef>
              <c:f>过程产出缺陷度量!$P$7</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0.627</c:v>
                </c:pt>
                <c:pt idx="1">
                  <c:v>0.627</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c:v>
                </c:pt>
                <c:pt idx="1">
                  <c:v>0</c:v>
                </c:pt>
              </c:numCache>
            </c:numRef>
          </c:val>
          <c:smooth val="0"/>
        </c:ser>
        <c:dLbls>
          <c:showLegendKey val="0"/>
          <c:showVal val="0"/>
          <c:showCatName val="0"/>
          <c:showSerName val="0"/>
          <c:showPercent val="0"/>
          <c:showBubbleSize val="0"/>
        </c:dLbls>
        <c:marker val="1"/>
        <c:smooth val="0"/>
        <c:axId val="231675776"/>
        <c:axId val="231677312"/>
      </c:lineChart>
      <c:catAx>
        <c:axId val="23167577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677312"/>
        <c:crosses val="autoZero"/>
        <c:auto val="1"/>
        <c:lblAlgn val="ctr"/>
        <c:lblOffset val="100"/>
        <c:noMultiLvlLbl val="0"/>
      </c:catAx>
      <c:valAx>
        <c:axId val="2316773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67577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过程产出缺陷度量!$N$30</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ser>
        <c:ser>
          <c:idx val="2"/>
          <c:order val="2"/>
          <c:tx>
            <c:strRef>
              <c:f>过程产出缺陷度量!$P$30</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31720832"/>
        <c:axId val="231722368"/>
      </c:lineChart>
      <c:catAx>
        <c:axId val="23172083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722368"/>
        <c:crosses val="autoZero"/>
        <c:auto val="1"/>
        <c:lblAlgn val="ctr"/>
        <c:lblOffset val="100"/>
        <c:noMultiLvlLbl val="0"/>
      </c:catAx>
      <c:valAx>
        <c:axId val="23172236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72083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过程产出缺陷度量!$N$57</c:f>
              <c:strCache>
                <c:ptCount val="1"/>
                <c:pt idx="0">
                  <c:v>LOL</c:v>
                </c:pt>
              </c:strCache>
            </c:strRef>
          </c:tx>
          <c:cat>
            <c:strRef>
              <c:f>[0]!设计评审次数于画图</c:f>
              <c:strCache>
                <c:ptCount val="1"/>
                <c:pt idx="0">
                  <c:v>第3次评审</c:v>
                </c:pt>
              </c:strCache>
            </c:strRef>
          </c:cat>
          <c:val>
            <c:numRef>
              <c:f>[0]!设计评审缺陷密度的下限于画图</c:f>
              <c:numCache>
                <c:formatCode>0.0000_ </c:formatCode>
                <c:ptCount val="1"/>
                <c:pt idx="0">
                  <c:v>0</c:v>
                </c:pt>
              </c:numCache>
            </c:numRef>
          </c:val>
          <c:smooth val="0"/>
        </c:ser>
        <c:ser>
          <c:idx val="1"/>
          <c:order val="1"/>
          <c:tx>
            <c:strRef>
              <c:f>过程产出缺陷度量!$O$57</c:f>
              <c:strCache>
                <c:ptCount val="1"/>
                <c:pt idx="0">
                  <c:v>OL</c:v>
                </c:pt>
              </c:strCache>
            </c:strRef>
          </c:tx>
          <c:cat>
            <c:strRef>
              <c:f>[0]!设计评审次数于画图</c:f>
              <c:strCache>
                <c:ptCount val="1"/>
                <c:pt idx="0">
                  <c:v>第3次评审</c:v>
                </c:pt>
              </c:strCache>
            </c:strRef>
          </c:cat>
          <c:val>
            <c:numRef>
              <c:f>[0]!设计评审缺陷密度的均值于画图</c:f>
              <c:numCache>
                <c:formatCode>0.0000_ </c:formatCode>
                <c:ptCount val="1"/>
                <c:pt idx="0">
                  <c:v>8.3400000000000002E-2</c:v>
                </c:pt>
              </c:numCache>
            </c:numRef>
          </c:val>
          <c:smooth val="0"/>
        </c:ser>
        <c:ser>
          <c:idx val="2"/>
          <c:order val="2"/>
          <c:tx>
            <c:strRef>
              <c:f>过程产出缺陷度量!$P$57</c:f>
              <c:strCache>
                <c:ptCount val="1"/>
                <c:pt idx="0">
                  <c:v>UOL</c:v>
                </c:pt>
              </c:strCache>
            </c:strRef>
          </c:tx>
          <c:cat>
            <c:strRef>
              <c:f>[0]!设计评审次数于画图</c:f>
              <c:strCache>
                <c:ptCount val="1"/>
                <c:pt idx="0">
                  <c:v>第3次评审</c:v>
                </c:pt>
              </c:strCache>
            </c:strRef>
          </c:cat>
          <c:val>
            <c:numRef>
              <c:f>[0]!设计评审缺陷密度的上限于画图</c:f>
              <c:numCache>
                <c:formatCode>0.0000_ </c:formatCode>
                <c:ptCount val="1"/>
                <c:pt idx="0">
                  <c:v>0.22040000000000001</c:v>
                </c:pt>
              </c:numCache>
            </c:numRef>
          </c:val>
          <c:smooth val="0"/>
        </c:ser>
        <c:ser>
          <c:idx val="3"/>
          <c:order val="3"/>
          <c:tx>
            <c:v>项目数据</c:v>
          </c:tx>
          <c:cat>
            <c:strRef>
              <c:f>[0]!设计评审次数于画图</c:f>
              <c:strCache>
                <c:ptCount val="1"/>
                <c:pt idx="0">
                  <c:v>第3次评审</c:v>
                </c:pt>
              </c:strCache>
            </c:strRef>
          </c:cat>
          <c:val>
            <c:numRef>
              <c:f>[0]!设计评审缺陷密度于画图</c:f>
              <c:numCache>
                <c:formatCode>0.000_ </c:formatCode>
                <c:ptCount val="1"/>
                <c:pt idx="0">
                  <c:v>0</c:v>
                </c:pt>
              </c:numCache>
            </c:numRef>
          </c:val>
          <c:smooth val="0"/>
        </c:ser>
        <c:dLbls>
          <c:showLegendKey val="0"/>
          <c:showVal val="0"/>
          <c:showCatName val="0"/>
          <c:showSerName val="0"/>
          <c:showPercent val="0"/>
          <c:showBubbleSize val="0"/>
        </c:dLbls>
        <c:marker val="1"/>
        <c:smooth val="0"/>
        <c:axId val="231888768"/>
        <c:axId val="231890304"/>
      </c:lineChart>
      <c:catAx>
        <c:axId val="23188876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890304"/>
        <c:crosses val="autoZero"/>
        <c:auto val="1"/>
        <c:lblAlgn val="ctr"/>
        <c:lblOffset val="100"/>
        <c:noMultiLvlLbl val="0"/>
      </c:catAx>
      <c:valAx>
        <c:axId val="23189030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8887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过程产出缺陷度量!$N$84</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8.0000000000000004E-4</c:v>
                </c:pt>
                <c:pt idx="1">
                  <c:v>8.0000000000000004E-4</c:v>
                </c:pt>
                <c:pt idx="2">
                  <c:v>8.0000000000000004E-4</c:v>
                </c:pt>
              </c:numCache>
            </c:numRef>
          </c:val>
          <c:smooth val="0"/>
        </c:ser>
        <c:ser>
          <c:idx val="1"/>
          <c:order val="1"/>
          <c:tx>
            <c:strRef>
              <c:f>过程产出缺陷度量!$O$84</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1.0999999999999999E-2</c:v>
                </c:pt>
                <c:pt idx="1">
                  <c:v>1.0999999999999999E-2</c:v>
                </c:pt>
                <c:pt idx="2">
                  <c:v>1.0999999999999999E-2</c:v>
                </c:pt>
              </c:numCache>
            </c:numRef>
          </c:val>
          <c:smooth val="0"/>
        </c:ser>
        <c:ser>
          <c:idx val="2"/>
          <c:order val="2"/>
          <c:tx>
            <c:strRef>
              <c:f>过程产出缺陷度量!$P$84</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2.12E-2</c:v>
                </c:pt>
                <c:pt idx="1">
                  <c:v>2.12E-2</c:v>
                </c:pt>
                <c:pt idx="2">
                  <c:v>2.12E-2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5.0687285223367698E-2</c:v>
                </c:pt>
                <c:pt idx="1">
                  <c:v>0</c:v>
                </c:pt>
                <c:pt idx="2">
                  <c:v>0</c:v>
                </c:pt>
              </c:numCache>
            </c:numRef>
          </c:val>
          <c:smooth val="0"/>
        </c:ser>
        <c:dLbls>
          <c:showLegendKey val="0"/>
          <c:showVal val="0"/>
          <c:showCatName val="0"/>
          <c:showSerName val="0"/>
          <c:showPercent val="0"/>
          <c:showBubbleSize val="0"/>
        </c:dLbls>
        <c:marker val="1"/>
        <c:smooth val="0"/>
        <c:axId val="231929728"/>
        <c:axId val="231931264"/>
      </c:lineChart>
      <c:catAx>
        <c:axId val="23192972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931264"/>
        <c:crosses val="autoZero"/>
        <c:auto val="1"/>
        <c:lblAlgn val="ctr"/>
        <c:lblOffset val="100"/>
        <c:noMultiLvlLbl val="0"/>
      </c:catAx>
      <c:valAx>
        <c:axId val="2319312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9297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过程产出缺陷度量!$N$109</c:f>
              <c:strCache>
                <c:ptCount val="1"/>
                <c:pt idx="0">
                  <c:v>LOL</c:v>
                </c:pt>
              </c:strCache>
            </c:strRef>
          </c:tx>
          <c:cat>
            <c:strRef>
              <c:f>[0]!代码走查次数于画图</c:f>
              <c:strCache>
                <c:ptCount val="3"/>
                <c:pt idx="0">
                  <c:v>第1次走查</c:v>
                </c:pt>
                <c:pt idx="1">
                  <c:v>第2次走查</c:v>
                </c:pt>
                <c:pt idx="2">
                  <c:v>第3次走查</c:v>
                </c:pt>
              </c:strCache>
            </c:strRef>
          </c:cat>
          <c:val>
            <c:numRef>
              <c:f>[0]!代码走查缺陷密度的下限于画图</c:f>
              <c:numCache>
                <c:formatCode>0.0000_ </c:formatCode>
                <c:ptCount val="3"/>
                <c:pt idx="0">
                  <c:v>0</c:v>
                </c:pt>
                <c:pt idx="1">
                  <c:v>0</c:v>
                </c:pt>
                <c:pt idx="2">
                  <c:v>0</c:v>
                </c:pt>
              </c:numCache>
            </c:numRef>
          </c:val>
          <c:smooth val="0"/>
        </c:ser>
        <c:ser>
          <c:idx val="1"/>
          <c:order val="1"/>
          <c:tx>
            <c:strRef>
              <c:f>过程产出缺陷度量!$O$109</c:f>
              <c:strCache>
                <c:ptCount val="1"/>
                <c:pt idx="0">
                  <c:v>OL</c:v>
                </c:pt>
              </c:strCache>
            </c:strRef>
          </c:tx>
          <c:cat>
            <c:strRef>
              <c:f>[0]!代码走查次数于画图</c:f>
              <c:strCache>
                <c:ptCount val="3"/>
                <c:pt idx="0">
                  <c:v>第1次走查</c:v>
                </c:pt>
                <c:pt idx="1">
                  <c:v>第2次走查</c:v>
                </c:pt>
                <c:pt idx="2">
                  <c:v>第3次走查</c:v>
                </c:pt>
              </c:strCache>
            </c:strRef>
          </c:cat>
          <c:val>
            <c:numRef>
              <c:f>[0]!代码走查缺陷密度的均值于画图</c:f>
              <c:numCache>
                <c:formatCode>0.0000_ </c:formatCode>
                <c:ptCount val="3"/>
                <c:pt idx="0">
                  <c:v>5.0599999999999999E-2</c:v>
                </c:pt>
                <c:pt idx="1">
                  <c:v>5.0599999999999999E-2</c:v>
                </c:pt>
                <c:pt idx="2">
                  <c:v>5.0599999999999999E-2</c:v>
                </c:pt>
              </c:numCache>
            </c:numRef>
          </c:val>
          <c:smooth val="0"/>
        </c:ser>
        <c:ser>
          <c:idx val="2"/>
          <c:order val="2"/>
          <c:tx>
            <c:strRef>
              <c:f>过程产出缺陷度量!$P$109</c:f>
              <c:strCache>
                <c:ptCount val="1"/>
                <c:pt idx="0">
                  <c:v>UOL</c:v>
                </c:pt>
              </c:strCache>
            </c:strRef>
          </c:tx>
          <c:cat>
            <c:strRef>
              <c:f>[0]!代码走查次数于画图</c:f>
              <c:strCache>
                <c:ptCount val="3"/>
                <c:pt idx="0">
                  <c:v>第1次走查</c:v>
                </c:pt>
                <c:pt idx="1">
                  <c:v>第2次走查</c:v>
                </c:pt>
                <c:pt idx="2">
                  <c:v>第3次走查</c:v>
                </c:pt>
              </c:strCache>
            </c:strRef>
          </c:cat>
          <c:val>
            <c:numRef>
              <c:f>[0]!代码走查缺陷密度的上限于画图</c:f>
              <c:numCache>
                <c:formatCode>0.0000_ </c:formatCode>
                <c:ptCount val="3"/>
                <c:pt idx="0">
                  <c:v>0.15440000000000001</c:v>
                </c:pt>
                <c:pt idx="1">
                  <c:v>0.15440000000000001</c:v>
                </c:pt>
                <c:pt idx="2">
                  <c:v>0.15440000000000001</c:v>
                </c:pt>
              </c:numCache>
            </c:numRef>
          </c:val>
          <c:smooth val="0"/>
        </c:ser>
        <c:ser>
          <c:idx val="3"/>
          <c:order val="3"/>
          <c:tx>
            <c:v>项目数据</c:v>
          </c:tx>
          <c:cat>
            <c:strRef>
              <c:f>[0]!代码走查次数于画图</c:f>
              <c:strCache>
                <c:ptCount val="3"/>
                <c:pt idx="0">
                  <c:v>第1次走查</c:v>
                </c:pt>
                <c:pt idx="1">
                  <c:v>第2次走查</c:v>
                </c:pt>
                <c:pt idx="2">
                  <c:v>第3次走查</c:v>
                </c:pt>
              </c:strCache>
            </c:strRef>
          </c:cat>
          <c:val>
            <c:numRef>
              <c:f>[0]!代码走查缺陷密度于画图</c:f>
              <c:numCache>
                <c:formatCode>0.000_ </c:formatCode>
                <c:ptCount val="3"/>
                <c:pt idx="0">
                  <c:v>9.202453987730061E-2</c:v>
                </c:pt>
                <c:pt idx="1">
                  <c:v>0</c:v>
                </c:pt>
                <c:pt idx="2">
                  <c:v>0</c:v>
                </c:pt>
              </c:numCache>
            </c:numRef>
          </c:val>
          <c:smooth val="0"/>
        </c:ser>
        <c:dLbls>
          <c:showLegendKey val="0"/>
          <c:showVal val="0"/>
          <c:showCatName val="0"/>
          <c:showSerName val="0"/>
          <c:showPercent val="0"/>
          <c:showBubbleSize val="0"/>
        </c:dLbls>
        <c:marker val="1"/>
        <c:smooth val="0"/>
        <c:axId val="231974400"/>
        <c:axId val="231975936"/>
      </c:lineChart>
      <c:catAx>
        <c:axId val="23197440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975936"/>
        <c:crosses val="autoZero"/>
        <c:auto val="1"/>
        <c:lblAlgn val="ctr"/>
        <c:lblOffset val="100"/>
        <c:noMultiLvlLbl val="0"/>
      </c:catAx>
      <c:valAx>
        <c:axId val="23197593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19744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v>项目数据</c:v>
          </c:tx>
          <c:cat>
            <c:strRef>
              <c:f>[10]过程产出缺陷度量!$A$153</c:f>
              <c:strCache>
                <c:ptCount val="1"/>
                <c:pt idx="0">
                  <c:v>迭代1</c:v>
                </c:pt>
              </c:strCache>
            </c:strRef>
          </c:cat>
          <c:val>
            <c:numRef>
              <c:f>过程产出缺陷度量!$E$136</c:f>
              <c:numCache>
                <c:formatCode>0.000_ </c:formatCode>
                <c:ptCount val="1"/>
                <c:pt idx="0">
                  <c:v>10.552147239263803</c:v>
                </c:pt>
              </c:numCache>
            </c:numRef>
          </c:val>
          <c:smooth val="0"/>
        </c:ser>
        <c:ser>
          <c:idx val="1"/>
          <c:order val="1"/>
          <c:tx>
            <c:strRef>
              <c:f>过程产出缺陷度量!$F$135</c:f>
              <c:strCache>
                <c:ptCount val="1"/>
                <c:pt idx="0">
                  <c:v>LOL</c:v>
                </c:pt>
              </c:strCache>
            </c:strRef>
          </c:tx>
          <c:cat>
            <c:strRef>
              <c:f>[10]过程产出缺陷度量!$A$153</c:f>
              <c:strCache>
                <c:ptCount val="1"/>
                <c:pt idx="0">
                  <c:v>迭代1</c:v>
                </c:pt>
              </c:strCache>
            </c:strRef>
          </c:cat>
          <c:val>
            <c:numRef>
              <c:f>过程产出缺陷度量!$F$136</c:f>
              <c:numCache>
                <c:formatCode>0.0000_ </c:formatCode>
                <c:ptCount val="1"/>
                <c:pt idx="0">
                  <c:v>0</c:v>
                </c:pt>
              </c:numCache>
            </c:numRef>
          </c:val>
          <c:smooth val="0"/>
        </c:ser>
        <c:ser>
          <c:idx val="2"/>
          <c:order val="2"/>
          <c:tx>
            <c:strRef>
              <c:f>过程产出缺陷度量!$G$135</c:f>
              <c:strCache>
                <c:ptCount val="1"/>
                <c:pt idx="0">
                  <c:v>OL</c:v>
                </c:pt>
              </c:strCache>
            </c:strRef>
          </c:tx>
          <c:cat>
            <c:strRef>
              <c:f>[10]过程产出缺陷度量!$A$153</c:f>
              <c:strCache>
                <c:ptCount val="1"/>
                <c:pt idx="0">
                  <c:v>迭代1</c:v>
                </c:pt>
              </c:strCache>
            </c:strRef>
          </c:cat>
          <c:val>
            <c:numRef>
              <c:f>过程产出缺陷度量!$G$136</c:f>
              <c:numCache>
                <c:formatCode>0.0000_ </c:formatCode>
                <c:ptCount val="1"/>
                <c:pt idx="0">
                  <c:v>7.7510000000000003</c:v>
                </c:pt>
              </c:numCache>
            </c:numRef>
          </c:val>
          <c:smooth val="0"/>
        </c:ser>
        <c:ser>
          <c:idx val="3"/>
          <c:order val="3"/>
          <c:tx>
            <c:strRef>
              <c:f>过程产出缺陷度量!$H$135</c:f>
              <c:strCache>
                <c:ptCount val="1"/>
                <c:pt idx="0">
                  <c:v>UOL</c:v>
                </c:pt>
              </c:strCache>
            </c:strRef>
          </c:tx>
          <c:cat>
            <c:strRef>
              <c:f>[10]过程产出缺陷度量!$A$153</c:f>
              <c:strCache>
                <c:ptCount val="1"/>
                <c:pt idx="0">
                  <c:v>迭代1</c:v>
                </c:pt>
              </c:strCache>
            </c:strRef>
          </c:cat>
          <c:val>
            <c:numRef>
              <c:f>过程产出缺陷度量!$H$136</c:f>
              <c:numCache>
                <c:formatCode>0.0000_ </c:formatCode>
                <c:ptCount val="1"/>
                <c:pt idx="0">
                  <c:v>21.382999999999999</c:v>
                </c:pt>
              </c:numCache>
            </c:numRef>
          </c:val>
          <c:smooth val="0"/>
        </c:ser>
        <c:dLbls>
          <c:showLegendKey val="0"/>
          <c:showVal val="0"/>
          <c:showCatName val="0"/>
          <c:showSerName val="0"/>
          <c:showPercent val="0"/>
          <c:showBubbleSize val="0"/>
        </c:dLbls>
        <c:marker val="1"/>
        <c:smooth val="0"/>
        <c:axId val="232060416"/>
        <c:axId val="232061952"/>
      </c:lineChart>
      <c:catAx>
        <c:axId val="23206041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061952"/>
        <c:crosses val="autoZero"/>
        <c:auto val="1"/>
        <c:lblAlgn val="ctr"/>
        <c:lblOffset val="100"/>
        <c:noMultiLvlLbl val="0"/>
      </c:catAx>
      <c:valAx>
        <c:axId val="232061952"/>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0604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3"/>
          <c:order val="0"/>
          <c:tx>
            <c:v>项目数据</c:v>
          </c:tx>
          <c:cat>
            <c:strRef>
              <c:f>过程产出缺陷度量!$A$295:$A$296</c:f>
              <c:strCache>
                <c:ptCount val="2"/>
                <c:pt idx="0">
                  <c:v>迭代1</c:v>
                </c:pt>
                <c:pt idx="1">
                  <c:v>迭代2</c:v>
                </c:pt>
              </c:strCache>
            </c:strRef>
          </c:cat>
          <c:val>
            <c:numRef>
              <c:f>过程产出缺陷度量!$E$295:$E$296</c:f>
              <c:numCache>
                <c:formatCode>0.000_ </c:formatCode>
                <c:ptCount val="2"/>
                <c:pt idx="0">
                  <c:v>10.552147239263803</c:v>
                </c:pt>
                <c:pt idx="1">
                  <c:v>2.8959276018099547</c:v>
                </c:pt>
              </c:numCache>
            </c:numRef>
          </c:val>
          <c:smooth val="0"/>
        </c:ser>
        <c:ser>
          <c:idx val="4"/>
          <c:order val="1"/>
          <c:tx>
            <c:strRef>
              <c:f>过程产出缺陷度量!$F$294</c:f>
              <c:strCache>
                <c:ptCount val="1"/>
                <c:pt idx="0">
                  <c:v>LOL</c:v>
                </c:pt>
              </c:strCache>
            </c:strRef>
          </c:tx>
          <c:cat>
            <c:strRef>
              <c:f>过程产出缺陷度量!$A$295:$A$296</c:f>
              <c:strCache>
                <c:ptCount val="2"/>
                <c:pt idx="0">
                  <c:v>迭代1</c:v>
                </c:pt>
                <c:pt idx="1">
                  <c:v>迭代2</c:v>
                </c:pt>
              </c:strCache>
            </c:strRef>
          </c:cat>
          <c:val>
            <c:numRef>
              <c:f>过程产出缺陷度量!$F$295:$F$296</c:f>
              <c:numCache>
                <c:formatCode>0.0000_ </c:formatCode>
                <c:ptCount val="2"/>
                <c:pt idx="0">
                  <c:v>0</c:v>
                </c:pt>
                <c:pt idx="1">
                  <c:v>0</c:v>
                </c:pt>
              </c:numCache>
            </c:numRef>
          </c:val>
          <c:smooth val="0"/>
        </c:ser>
        <c:ser>
          <c:idx val="5"/>
          <c:order val="2"/>
          <c:tx>
            <c:strRef>
              <c:f>过程产出缺陷度量!$G$294</c:f>
              <c:strCache>
                <c:ptCount val="1"/>
                <c:pt idx="0">
                  <c:v>OL</c:v>
                </c:pt>
              </c:strCache>
            </c:strRef>
          </c:tx>
          <c:cat>
            <c:strRef>
              <c:f>过程产出缺陷度量!$A$295:$A$296</c:f>
              <c:strCache>
                <c:ptCount val="2"/>
                <c:pt idx="0">
                  <c:v>迭代1</c:v>
                </c:pt>
                <c:pt idx="1">
                  <c:v>迭代2</c:v>
                </c:pt>
              </c:strCache>
            </c:strRef>
          </c:cat>
          <c:val>
            <c:numRef>
              <c:f>过程产出缺陷度量!$G$295:$G$296</c:f>
              <c:numCache>
                <c:formatCode>0.0000_ </c:formatCode>
                <c:ptCount val="2"/>
                <c:pt idx="0">
                  <c:v>7.7510000000000003</c:v>
                </c:pt>
                <c:pt idx="1">
                  <c:v>7.7510000000000003</c:v>
                </c:pt>
              </c:numCache>
            </c:numRef>
          </c:val>
          <c:smooth val="0"/>
        </c:ser>
        <c:ser>
          <c:idx val="6"/>
          <c:order val="3"/>
          <c:tx>
            <c:strRef>
              <c:f>过程产出缺陷度量!$H$294</c:f>
              <c:strCache>
                <c:ptCount val="1"/>
                <c:pt idx="0">
                  <c:v>UOL</c:v>
                </c:pt>
              </c:strCache>
            </c:strRef>
          </c:tx>
          <c:cat>
            <c:strRef>
              <c:f>过程产出缺陷度量!$A$295:$A$296</c:f>
              <c:strCache>
                <c:ptCount val="2"/>
                <c:pt idx="0">
                  <c:v>迭代1</c:v>
                </c:pt>
                <c:pt idx="1">
                  <c:v>迭代2</c:v>
                </c:pt>
              </c:strCache>
            </c:strRef>
          </c:cat>
          <c:val>
            <c:numRef>
              <c:f>过程产出缺陷度量!$H$295:$H$296</c:f>
              <c:numCache>
                <c:formatCode>0.0000_ </c:formatCode>
                <c:ptCount val="2"/>
                <c:pt idx="0">
                  <c:v>21.382999999999999</c:v>
                </c:pt>
                <c:pt idx="1">
                  <c:v>21.382999999999999</c:v>
                </c:pt>
              </c:numCache>
            </c:numRef>
          </c:val>
          <c:smooth val="0"/>
        </c:ser>
        <c:dLbls>
          <c:showLegendKey val="0"/>
          <c:showVal val="0"/>
          <c:showCatName val="0"/>
          <c:showSerName val="0"/>
          <c:showPercent val="0"/>
          <c:showBubbleSize val="0"/>
        </c:dLbls>
        <c:marker val="1"/>
        <c:smooth val="0"/>
        <c:axId val="232257024"/>
        <c:axId val="232258560"/>
      </c:lineChart>
      <c:catAx>
        <c:axId val="23225702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258560"/>
        <c:crosses val="autoZero"/>
        <c:auto val="1"/>
        <c:lblAlgn val="ctr"/>
        <c:lblOffset val="100"/>
        <c:noMultiLvlLbl val="0"/>
      </c:catAx>
      <c:valAx>
        <c:axId val="23225856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2570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strRef>
              <c:f>测试及验收缺陷度量!$B$46:$B$49</c:f>
              <c:strCache>
                <c:ptCount val="4"/>
                <c:pt idx="0">
                  <c:v>需求阶段</c:v>
                </c:pt>
                <c:pt idx="1">
                  <c:v>设计阶段</c:v>
                </c:pt>
                <c:pt idx="2">
                  <c:v>开发阶段</c:v>
                </c:pt>
                <c:pt idx="3">
                  <c:v>其他</c:v>
                </c:pt>
              </c:strCache>
            </c:strRef>
          </c:cat>
          <c:val>
            <c:numRef>
              <c:f>测试及验收缺陷度量!$C$46:$C$49</c:f>
              <c:numCache>
                <c:formatCode>General</c:formatCode>
                <c:ptCount val="4"/>
                <c:pt idx="0">
                  <c:v>1</c:v>
                </c:pt>
                <c:pt idx="1">
                  <c:v>2</c:v>
                </c:pt>
                <c:pt idx="2">
                  <c:v>45</c:v>
                </c:pt>
                <c:pt idx="3">
                  <c:v>1</c:v>
                </c:pt>
              </c:numCache>
            </c:numRef>
          </c:val>
        </c:ser>
        <c:dLbls>
          <c:showLegendKey val="0"/>
          <c:showVal val="0"/>
          <c:showCatName val="0"/>
          <c:showSerName val="0"/>
          <c:showPercent val="0"/>
          <c:showBubbleSize val="0"/>
        </c:dLbls>
        <c:gapWidth val="150"/>
        <c:axId val="232347904"/>
        <c:axId val="232366848"/>
      </c:barChart>
      <c:catAx>
        <c:axId val="2323479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366848"/>
        <c:crosses val="autoZero"/>
        <c:auto val="1"/>
        <c:lblAlgn val="ctr"/>
        <c:lblOffset val="100"/>
        <c:noMultiLvlLbl val="0"/>
      </c:catAx>
      <c:valAx>
        <c:axId val="2323668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347904"/>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测试及验收缺陷度量!$B$56:$B$60</c:f>
              <c:strCache>
                <c:ptCount val="5"/>
                <c:pt idx="0">
                  <c:v>前端</c:v>
                </c:pt>
                <c:pt idx="1">
                  <c:v>后台</c:v>
                </c:pt>
                <c:pt idx="2">
                  <c:v>环境</c:v>
                </c:pt>
                <c:pt idx="3">
                  <c:v>其他</c:v>
                </c:pt>
                <c:pt idx="4">
                  <c:v>不是缺陷</c:v>
                </c:pt>
              </c:strCache>
            </c:strRef>
          </c:cat>
          <c:val>
            <c:numRef>
              <c:f>测试及验收缺陷度量!$C$56:$C$60</c:f>
              <c:numCache>
                <c:formatCode>General</c:formatCode>
                <c:ptCount val="5"/>
                <c:pt idx="0">
                  <c:v>34</c:v>
                </c:pt>
                <c:pt idx="1">
                  <c:v>11</c:v>
                </c:pt>
                <c:pt idx="2">
                  <c:v>2</c:v>
                </c:pt>
                <c:pt idx="3">
                  <c:v>1</c:v>
                </c:pt>
                <c:pt idx="4">
                  <c:v>2</c:v>
                </c:pt>
              </c:numCache>
            </c:numRef>
          </c:val>
        </c:ser>
        <c:dLbls>
          <c:showLegendKey val="0"/>
          <c:showVal val="0"/>
          <c:showCatName val="0"/>
          <c:showSerName val="0"/>
          <c:showPercent val="0"/>
          <c:showBubbleSize val="0"/>
        </c:dLbls>
        <c:gapWidth val="150"/>
        <c:axId val="225523968"/>
        <c:axId val="225546240"/>
      </c:barChart>
      <c:catAx>
        <c:axId val="2255239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5546240"/>
        <c:crosses val="autoZero"/>
        <c:auto val="1"/>
        <c:lblAlgn val="ctr"/>
        <c:lblOffset val="100"/>
        <c:noMultiLvlLbl val="0"/>
      </c:catAx>
      <c:valAx>
        <c:axId val="22554624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552396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测试及验收缺陷度量!$B$68:$B$74</c:f>
              <c:strCache>
                <c:ptCount val="5"/>
                <c:pt idx="0">
                  <c:v>UI问题</c:v>
                </c:pt>
                <c:pt idx="1">
                  <c:v>兼容性问题</c:v>
                </c:pt>
                <c:pt idx="2">
                  <c:v>前端问题</c:v>
                </c:pt>
                <c:pt idx="3">
                  <c:v>功能性错误</c:v>
                </c:pt>
                <c:pt idx="4">
                  <c:v>数据错误</c:v>
                </c:pt>
              </c:strCache>
            </c:strRef>
          </c:cat>
          <c:val>
            <c:numRef>
              <c:f>测试及验收缺陷度量!$C$68:$C$74</c:f>
              <c:numCache>
                <c:formatCode>General</c:formatCode>
                <c:ptCount val="7"/>
                <c:pt idx="0">
                  <c:v>4</c:v>
                </c:pt>
                <c:pt idx="1">
                  <c:v>3</c:v>
                </c:pt>
                <c:pt idx="2">
                  <c:v>4</c:v>
                </c:pt>
                <c:pt idx="3">
                  <c:v>37</c:v>
                </c:pt>
                <c:pt idx="4">
                  <c:v>1</c:v>
                </c:pt>
              </c:numCache>
            </c:numRef>
          </c:val>
        </c:ser>
        <c:dLbls>
          <c:showLegendKey val="0"/>
          <c:showVal val="0"/>
          <c:showCatName val="0"/>
          <c:showSerName val="0"/>
          <c:showPercent val="0"/>
          <c:showBubbleSize val="0"/>
        </c:dLbls>
        <c:gapWidth val="150"/>
        <c:axId val="230068224"/>
        <c:axId val="230069760"/>
      </c:barChart>
      <c:catAx>
        <c:axId val="2300682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0069760"/>
        <c:crosses val="autoZero"/>
        <c:auto val="1"/>
        <c:lblAlgn val="ctr"/>
        <c:lblOffset val="100"/>
        <c:noMultiLvlLbl val="0"/>
      </c:catAx>
      <c:valAx>
        <c:axId val="23006976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0068224"/>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测试及验收缺陷度量!$M$10</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0.36</c:v>
                </c:pt>
                <c:pt idx="1">
                  <c:v>0.36</c:v>
                </c:pt>
                <c:pt idx="2">
                  <c:v>0.36</c:v>
                </c:pt>
                <c:pt idx="3">
                  <c:v>0.36</c:v>
                </c:pt>
              </c:numCache>
            </c:numRef>
          </c:val>
          <c:smooth val="0"/>
        </c:ser>
        <c:ser>
          <c:idx val="2"/>
          <c:order val="2"/>
          <c:tx>
            <c:strRef>
              <c:f>测试及验收缺陷度量!$N$10</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0.72</c:v>
                </c:pt>
                <c:pt idx="1">
                  <c:v>0.72</c:v>
                </c:pt>
                <c:pt idx="2">
                  <c:v>0.72</c:v>
                </c:pt>
                <c:pt idx="3">
                  <c:v>0.72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[0]!测试加权缺陷密度于画图</c:f>
              <c:numCache>
                <c:formatCode>0.000_);[Red]\(0.000\)</c:formatCode>
                <c:ptCount val="4"/>
                <c:pt idx="0">
                  <c:v>0.16633266533066099</c:v>
                </c:pt>
                <c:pt idx="1">
                  <c:v>0.16132264529058099</c:v>
                </c:pt>
                <c:pt idx="2">
                  <c:v>1.0020040080160299E-2</c:v>
                </c:pt>
                <c:pt idx="3">
                  <c:v>0</c:v>
                </c:pt>
              </c:numCache>
            </c:numRef>
          </c:val>
          <c:smooth val="0"/>
        </c:ser>
        <c:dLbls>
          <c:showLegendKey val="0"/>
          <c:showVal val="0"/>
          <c:showCatName val="0"/>
          <c:showSerName val="0"/>
          <c:showPercent val="0"/>
          <c:showBubbleSize val="0"/>
        </c:dLbls>
        <c:marker val="1"/>
        <c:smooth val="0"/>
        <c:axId val="232992128"/>
        <c:axId val="232993920"/>
      </c:lineChart>
      <c:catAx>
        <c:axId val="23299212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993920"/>
        <c:crosses val="autoZero"/>
        <c:auto val="1"/>
        <c:lblAlgn val="ctr"/>
        <c:lblOffset val="100"/>
        <c:noMultiLvlLbl val="0"/>
      </c:catAx>
      <c:valAx>
        <c:axId val="23299392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99212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manualLayout>
          <c:layoutTarget val="inner"/>
          <c:xMode val="edge"/>
          <c:yMode val="edge"/>
          <c:x val="5.51440329218107E-2"/>
          <c:y val="0.17892156862745101"/>
          <c:w val="0.876131687242798"/>
          <c:h val="0.75514705882352895"/>
        </c:manualLayout>
      </c:layout>
      <c:barChart>
        <c:barDir val="col"/>
        <c:grouping val="clustered"/>
        <c:varyColors val="1"/>
        <c:ser>
          <c:idx val="1"/>
          <c:order val="0"/>
          <c:tx>
            <c:strRef>
              <c:f>测试及验收缺陷度量!$C$127</c:f>
              <c:strCache>
                <c:ptCount val="1"/>
                <c:pt idx="0">
                  <c:v>数量</c:v>
                </c:pt>
              </c:strCache>
            </c:strRef>
          </c:tx>
          <c:invertIfNegative val="0"/>
          <c:dPt>
            <c:idx val="0"/>
            <c:invertIfNegative val="0"/>
            <c:bubble3D val="0"/>
          </c:dPt>
          <c:dPt>
            <c:idx val="1"/>
            <c:invertIfNegative val="0"/>
            <c:bubble3D val="0"/>
          </c:dPt>
          <c:dPt>
            <c:idx val="2"/>
            <c:invertIfNegative val="0"/>
            <c:bubble3D val="0"/>
          </c:dPt>
          <c:dPt>
            <c:idx val="3"/>
            <c:invertIfNegative val="0"/>
            <c:bubble3D val="0"/>
          </c:dPt>
          <c:cat>
            <c:strRef>
              <c:f>测试及验收缺陷度量!$B$128:$B$131</c:f>
              <c:strCache>
                <c:ptCount val="2"/>
                <c:pt idx="0">
                  <c:v>需求阶段</c:v>
                </c:pt>
                <c:pt idx="1">
                  <c:v>编码阶段</c:v>
                </c:pt>
              </c:strCache>
            </c:strRef>
          </c:cat>
          <c:val>
            <c:numRef>
              <c:f>测试及验收缺陷度量!$C$128:$C$131</c:f>
              <c:numCache>
                <c:formatCode>General</c:formatCode>
                <c:ptCount val="4"/>
                <c:pt idx="0">
                  <c:v>11</c:v>
                </c:pt>
                <c:pt idx="1">
                  <c:v>1</c:v>
                </c:pt>
              </c:numCache>
            </c:numRef>
          </c:val>
        </c:ser>
        <c:dLbls>
          <c:showLegendKey val="0"/>
          <c:showVal val="0"/>
          <c:showCatName val="0"/>
          <c:showSerName val="0"/>
          <c:showPercent val="0"/>
          <c:showBubbleSize val="0"/>
        </c:dLbls>
        <c:gapWidth val="150"/>
        <c:axId val="233006592"/>
        <c:axId val="233008128"/>
      </c:barChart>
      <c:catAx>
        <c:axId val="23300659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008128"/>
        <c:crosses val="autoZero"/>
        <c:auto val="1"/>
        <c:lblAlgn val="ctr"/>
        <c:lblOffset val="100"/>
        <c:noMultiLvlLbl val="0"/>
      </c:catAx>
      <c:valAx>
        <c:axId val="2330081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006592"/>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1"/>
          <c:order val="0"/>
          <c:tx>
            <c:strRef>
              <c:f>测试及验收缺陷度量!$C$137</c:f>
              <c:strCache>
                <c:ptCount val="1"/>
                <c:pt idx="0">
                  <c:v>数量</c:v>
                </c:pt>
              </c:strCache>
            </c:strRef>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cat>
            <c:strRef>
              <c:f>测试及验收缺陷度量!$B$138:$B$142</c:f>
              <c:strCache>
                <c:ptCount val="3"/>
                <c:pt idx="0">
                  <c:v>前端</c:v>
                </c:pt>
                <c:pt idx="1">
                  <c:v>后台</c:v>
                </c:pt>
                <c:pt idx="2">
                  <c:v>环境</c:v>
                </c:pt>
              </c:strCache>
            </c:strRef>
          </c:cat>
          <c:val>
            <c:numRef>
              <c:f>测试及验收缺陷度量!$C$138:$C$142</c:f>
              <c:numCache>
                <c:formatCode>General</c:formatCode>
                <c:ptCount val="5"/>
                <c:pt idx="0">
                  <c:v>2</c:v>
                </c:pt>
                <c:pt idx="1">
                  <c:v>9</c:v>
                </c:pt>
                <c:pt idx="2">
                  <c:v>1</c:v>
                </c:pt>
              </c:numCache>
            </c:numRef>
          </c:val>
        </c:ser>
        <c:dLbls>
          <c:showLegendKey val="0"/>
          <c:showVal val="0"/>
          <c:showCatName val="0"/>
          <c:showSerName val="0"/>
          <c:showPercent val="0"/>
          <c:showBubbleSize val="0"/>
        </c:dLbls>
        <c:gapWidth val="150"/>
        <c:axId val="233044608"/>
        <c:axId val="232722816"/>
      </c:barChart>
      <c:catAx>
        <c:axId val="2330446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722816"/>
        <c:crosses val="autoZero"/>
        <c:auto val="1"/>
        <c:lblAlgn val="ctr"/>
        <c:lblOffset val="100"/>
        <c:noMultiLvlLbl val="0"/>
      </c:catAx>
      <c:valAx>
        <c:axId val="23272281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04460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1"/>
          <c:order val="0"/>
          <c:tx>
            <c:strRef>
              <c:f>测试及验收缺陷度量!$C$149</c:f>
              <c:strCache>
                <c:ptCount val="1"/>
                <c:pt idx="0">
                  <c:v>数量</c:v>
                </c:pt>
              </c:strCache>
            </c:strRef>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cat>
            <c:strRef>
              <c:f>测试及验收缺陷度量!$B$150:$B$156</c:f>
              <c:strCache>
                <c:ptCount val="3"/>
                <c:pt idx="0">
                  <c:v>UI问题</c:v>
                </c:pt>
                <c:pt idx="1">
                  <c:v>功能性错误</c:v>
                </c:pt>
                <c:pt idx="2">
                  <c:v>稳定性问题</c:v>
                </c:pt>
              </c:strCache>
            </c:strRef>
          </c:cat>
          <c:val>
            <c:numRef>
              <c:f>测试及验收缺陷度量!$C$150:$C$156</c:f>
              <c:numCache>
                <c:formatCode>General</c:formatCode>
                <c:ptCount val="7"/>
                <c:pt idx="0">
                  <c:v>1</c:v>
                </c:pt>
                <c:pt idx="1">
                  <c:v>10</c:v>
                </c:pt>
                <c:pt idx="2">
                  <c:v>1</c:v>
                </c:pt>
              </c:numCache>
            </c:numRef>
          </c:val>
        </c:ser>
        <c:dLbls>
          <c:showLegendKey val="0"/>
          <c:showVal val="0"/>
          <c:showCatName val="0"/>
          <c:showSerName val="0"/>
          <c:showPercent val="0"/>
          <c:showBubbleSize val="0"/>
        </c:dLbls>
        <c:gapWidth val="150"/>
        <c:axId val="232763392"/>
        <c:axId val="232764928"/>
      </c:barChart>
      <c:catAx>
        <c:axId val="23276339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764928"/>
        <c:crosses val="autoZero"/>
        <c:auto val="1"/>
        <c:lblAlgn val="ctr"/>
        <c:lblOffset val="100"/>
        <c:noMultiLvlLbl val="0"/>
      </c:catAx>
      <c:valAx>
        <c:axId val="2327649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763392"/>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测试及验收缺陷度量!$M$10</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0.36</c:v>
                </c:pt>
                <c:pt idx="1">
                  <c:v>0.36</c:v>
                </c:pt>
                <c:pt idx="2">
                  <c:v>0.36</c:v>
                </c:pt>
                <c:pt idx="3">
                  <c:v>0.36</c:v>
                </c:pt>
              </c:numCache>
            </c:numRef>
          </c:val>
          <c:smooth val="0"/>
        </c:ser>
        <c:ser>
          <c:idx val="2"/>
          <c:order val="2"/>
          <c:tx>
            <c:strRef>
              <c:f>测试及验收缺陷度量!$N$10</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0.72</c:v>
                </c:pt>
                <c:pt idx="1">
                  <c:v>0.72</c:v>
                </c:pt>
                <c:pt idx="2">
                  <c:v>0.72</c:v>
                </c:pt>
                <c:pt idx="3">
                  <c:v>0.72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测试及验收缺陷度量!$K$93:$K$96</c:f>
              <c:numCache>
                <c:formatCode>0.000_);[Red]\(0.000\)</c:formatCode>
                <c:ptCount val="4"/>
                <c:pt idx="0">
                  <c:v>0.124434389140271</c:v>
                </c:pt>
                <c:pt idx="1">
                  <c:v>6.7873303167420795E-2</c:v>
                </c:pt>
                <c:pt idx="2">
                  <c:v>0</c:v>
                </c:pt>
                <c:pt idx="3">
                  <c:v>0</c:v>
                </c:pt>
              </c:numCache>
            </c:numRef>
          </c:val>
          <c:smooth val="0"/>
        </c:ser>
        <c:dLbls>
          <c:showLegendKey val="0"/>
          <c:showVal val="0"/>
          <c:showCatName val="0"/>
          <c:showSerName val="0"/>
          <c:showPercent val="0"/>
          <c:showBubbleSize val="0"/>
        </c:dLbls>
        <c:marker val="1"/>
        <c:smooth val="0"/>
        <c:axId val="232799616"/>
        <c:axId val="232809600"/>
      </c:lineChart>
      <c:catAx>
        <c:axId val="23279961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809600"/>
        <c:crosses val="autoZero"/>
        <c:auto val="1"/>
        <c:lblAlgn val="ctr"/>
        <c:lblOffset val="100"/>
        <c:noMultiLvlLbl val="0"/>
      </c:catAx>
      <c:valAx>
        <c:axId val="2328096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79961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1"/>
          <c:order val="0"/>
          <c:tx>
            <c:strRef>
              <c:f>测试及验收缺陷度量!$C$209</c:f>
              <c:strCache>
                <c:ptCount val="1"/>
                <c:pt idx="0">
                  <c:v>数量</c:v>
                </c:pt>
              </c:strCache>
            </c:strRef>
          </c:tx>
          <c:invertIfNegative val="0"/>
          <c:dPt>
            <c:idx val="0"/>
            <c:invertIfNegative val="0"/>
            <c:bubble3D val="0"/>
          </c:dPt>
          <c:dPt>
            <c:idx val="1"/>
            <c:invertIfNegative val="0"/>
            <c:bubble3D val="0"/>
          </c:dPt>
          <c:dPt>
            <c:idx val="2"/>
            <c:invertIfNegative val="0"/>
            <c:bubble3D val="0"/>
          </c:dPt>
          <c:dPt>
            <c:idx val="3"/>
            <c:invertIfNegative val="0"/>
            <c:bubble3D val="0"/>
          </c:dPt>
          <c:cat>
            <c:numRef>
              <c:f>测试及验收缺陷度量!$B$210:$B$213</c:f>
              <c:numCache>
                <c:formatCode>General</c:formatCode>
                <c:ptCount val="4"/>
              </c:numCache>
            </c:numRef>
          </c:cat>
          <c:val>
            <c:numRef>
              <c:f>测试及验收缺陷度量!$C$210:$C$213</c:f>
              <c:numCache>
                <c:formatCode>General</c:formatCode>
                <c:ptCount val="4"/>
              </c:numCache>
            </c:numRef>
          </c:val>
        </c:ser>
        <c:dLbls>
          <c:showLegendKey val="0"/>
          <c:showVal val="0"/>
          <c:showCatName val="0"/>
          <c:showSerName val="0"/>
          <c:showPercent val="0"/>
          <c:showBubbleSize val="0"/>
        </c:dLbls>
        <c:gapWidth val="150"/>
        <c:axId val="232834560"/>
        <c:axId val="232836096"/>
      </c:barChart>
      <c:catAx>
        <c:axId val="23283456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836096"/>
        <c:crosses val="autoZero"/>
        <c:auto val="1"/>
        <c:lblAlgn val="ctr"/>
        <c:lblOffset val="100"/>
        <c:noMultiLvlLbl val="0"/>
      </c:catAx>
      <c:valAx>
        <c:axId val="23283609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834560"/>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1"/>
          <c:order val="0"/>
          <c:tx>
            <c:strRef>
              <c:f>测试及验收缺陷度量!$C$219</c:f>
              <c:strCache>
                <c:ptCount val="1"/>
                <c:pt idx="0">
                  <c:v>数量</c:v>
                </c:pt>
              </c:strCache>
            </c:strRef>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cat>
            <c:numRef>
              <c:f>测试及验收缺陷度量!$B$220:$B$224</c:f>
              <c:numCache>
                <c:formatCode>General</c:formatCode>
                <c:ptCount val="5"/>
              </c:numCache>
            </c:numRef>
          </c:cat>
          <c:val>
            <c:numRef>
              <c:f>测试及验收缺陷度量!$C$220:$C$224</c:f>
              <c:numCache>
                <c:formatCode>General</c:formatCode>
                <c:ptCount val="5"/>
              </c:numCache>
            </c:numRef>
          </c:val>
        </c:ser>
        <c:dLbls>
          <c:showLegendKey val="0"/>
          <c:showVal val="0"/>
          <c:showCatName val="0"/>
          <c:showSerName val="0"/>
          <c:showPercent val="0"/>
          <c:showBubbleSize val="0"/>
        </c:dLbls>
        <c:gapWidth val="150"/>
        <c:axId val="232843904"/>
        <c:axId val="232944000"/>
      </c:barChart>
      <c:catAx>
        <c:axId val="2328439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944000"/>
        <c:crosses val="autoZero"/>
        <c:auto val="1"/>
        <c:lblAlgn val="ctr"/>
        <c:lblOffset val="100"/>
        <c:noMultiLvlLbl val="0"/>
      </c:catAx>
      <c:valAx>
        <c:axId val="23294400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843904"/>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tx>
            <c:strRef>
              <c:f>测试及验收缺陷度量!$C$231</c:f>
              <c:strCache>
                <c:ptCount val="1"/>
                <c:pt idx="0">
                  <c:v>数量</c:v>
                </c:pt>
              </c:strCache>
            </c:strRef>
          </c:tx>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numRef>
              <c:f>测试及验收缺陷度量!$B$232:$B$238</c:f>
              <c:numCache>
                <c:formatCode>General</c:formatCode>
                <c:ptCount val="7"/>
              </c:numCache>
            </c:numRef>
          </c:cat>
          <c:val>
            <c:numRef>
              <c:f>测试及验收缺陷度量!$C$232:$C$238</c:f>
              <c:numCache>
                <c:formatCode>General</c:formatCode>
                <c:ptCount val="7"/>
              </c:numCache>
            </c:numRef>
          </c:val>
        </c:ser>
        <c:dLbls>
          <c:showLegendKey val="0"/>
          <c:showVal val="0"/>
          <c:showCatName val="0"/>
          <c:showSerName val="0"/>
          <c:showPercent val="0"/>
          <c:showBubbleSize val="0"/>
        </c:dLbls>
        <c:gapWidth val="150"/>
        <c:axId val="232964480"/>
        <c:axId val="232966016"/>
      </c:barChart>
      <c:catAx>
        <c:axId val="2329644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966016"/>
        <c:crosses val="autoZero"/>
        <c:auto val="1"/>
        <c:lblAlgn val="ctr"/>
        <c:lblOffset val="100"/>
        <c:noMultiLvlLbl val="0"/>
      </c:catAx>
      <c:valAx>
        <c:axId val="23296601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2964480"/>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测试及验收缺陷度量!$M$10</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0.36</c:v>
                </c:pt>
                <c:pt idx="1">
                  <c:v>0.36</c:v>
                </c:pt>
                <c:pt idx="2">
                  <c:v>0.36</c:v>
                </c:pt>
                <c:pt idx="3">
                  <c:v>0.36</c:v>
                </c:pt>
              </c:numCache>
            </c:numRef>
          </c:val>
          <c:smooth val="0"/>
        </c:ser>
        <c:ser>
          <c:idx val="2"/>
          <c:order val="2"/>
          <c:tx>
            <c:strRef>
              <c:f>测试及验收缺陷度量!$N$10</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0.72</c:v>
                </c:pt>
                <c:pt idx="1">
                  <c:v>0.72</c:v>
                </c:pt>
                <c:pt idx="2">
                  <c:v>0.72</c:v>
                </c:pt>
                <c:pt idx="3">
                  <c:v>0.72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测试及验收缺陷度量!$K$175:$K$178</c:f>
              <c:numCache>
                <c:formatCode>0.000_);[Red]\(0.000\)</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233091072"/>
        <c:axId val="233092608"/>
      </c:lineChart>
      <c:catAx>
        <c:axId val="23309107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092608"/>
        <c:crosses val="autoZero"/>
        <c:auto val="1"/>
        <c:lblAlgn val="ctr"/>
        <c:lblOffset val="100"/>
        <c:noMultiLvlLbl val="0"/>
      </c:catAx>
      <c:valAx>
        <c:axId val="2330926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09107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人员统计!$A$37:$A$53</c:f>
              <c:strCache>
                <c:ptCount val="17"/>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系统集成与验收结项阶段</c:v>
                </c:pt>
              </c:strCache>
            </c:strRef>
          </c:cat>
          <c:val>
            <c:numRef>
              <c:f>人员统计!$B$37:$B$53</c:f>
              <c:numCache>
                <c:formatCode>General</c:formatCode>
                <c:ptCount val="17"/>
                <c:pt idx="0">
                  <c:v>2</c:v>
                </c:pt>
                <c:pt idx="1">
                  <c:v>9</c:v>
                </c:pt>
                <c:pt idx="2">
                  <c:v>1</c:v>
                </c:pt>
                <c:pt idx="3">
                  <c:v>2</c:v>
                </c:pt>
                <c:pt idx="4">
                  <c:v>3</c:v>
                </c:pt>
                <c:pt idx="5">
                  <c:v>3</c:v>
                </c:pt>
                <c:pt idx="6">
                  <c:v>6</c:v>
                </c:pt>
                <c:pt idx="7">
                  <c:v>0</c:v>
                </c:pt>
                <c:pt idx="8">
                  <c:v>2</c:v>
                </c:pt>
                <c:pt idx="9">
                  <c:v>2</c:v>
                </c:pt>
                <c:pt idx="10">
                  <c:v>2</c:v>
                </c:pt>
                <c:pt idx="16">
                  <c:v>1</c:v>
                </c:pt>
              </c:numCache>
            </c:numRef>
          </c:val>
        </c:ser>
        <c:ser>
          <c:idx val="1"/>
          <c:order val="1"/>
          <c:tx>
            <c:v>实际</c:v>
          </c:tx>
          <c:invertIfNegative val="0"/>
          <c:cat>
            <c:strRef>
              <c:f>人员统计!$A$37:$A$53</c:f>
              <c:strCache>
                <c:ptCount val="17"/>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系统集成与验收结项阶段</c:v>
                </c:pt>
              </c:strCache>
            </c:strRef>
          </c:cat>
          <c:val>
            <c:numRef>
              <c:f>人员统计!$C$37:$C$53</c:f>
              <c:numCache>
                <c:formatCode>General</c:formatCode>
                <c:ptCount val="17"/>
                <c:pt idx="0">
                  <c:v>2</c:v>
                </c:pt>
                <c:pt idx="1">
                  <c:v>9</c:v>
                </c:pt>
                <c:pt idx="2">
                  <c:v>1</c:v>
                </c:pt>
                <c:pt idx="3">
                  <c:v>2</c:v>
                </c:pt>
                <c:pt idx="4">
                  <c:v>4</c:v>
                </c:pt>
                <c:pt idx="5">
                  <c:v>2</c:v>
                </c:pt>
                <c:pt idx="6">
                  <c:v>8</c:v>
                </c:pt>
                <c:pt idx="7">
                  <c:v>0</c:v>
                </c:pt>
                <c:pt idx="8">
                  <c:v>4</c:v>
                </c:pt>
                <c:pt idx="9">
                  <c:v>2</c:v>
                </c:pt>
                <c:pt idx="10">
                  <c:v>2</c:v>
                </c:pt>
                <c:pt idx="16">
                  <c:v>1</c:v>
                </c:pt>
              </c:numCache>
            </c:numRef>
          </c:val>
        </c:ser>
        <c:dLbls>
          <c:showLegendKey val="0"/>
          <c:showVal val="0"/>
          <c:showCatName val="0"/>
          <c:showSerName val="0"/>
          <c:showPercent val="0"/>
          <c:showBubbleSize val="0"/>
        </c:dLbls>
        <c:gapWidth val="150"/>
        <c:axId val="233376768"/>
        <c:axId val="233431808"/>
      </c:barChart>
      <c:catAx>
        <c:axId val="2333767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431808"/>
        <c:crosses val="autoZero"/>
        <c:auto val="1"/>
        <c:lblAlgn val="ctr"/>
        <c:lblOffset val="100"/>
        <c:noMultiLvlLbl val="0"/>
      </c:catAx>
      <c:valAx>
        <c:axId val="2334318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3767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overlay val="0"/>
    </c:title>
    <c:autoTitleDeleted val="0"/>
    <c:plotArea>
      <c:layout/>
      <c:lineChart>
        <c:grouping val="standard"/>
        <c:varyColors val="0"/>
        <c:ser>
          <c:idx val="0"/>
          <c:order val="0"/>
          <c:tx>
            <c:v>变动率</c:v>
          </c:tx>
          <c:marker>
            <c:symbol val="none"/>
          </c:marker>
          <c:cat>
            <c:strRef>
              <c:f>人员统计!$J$60:$J$76</c:f>
              <c:strCache>
                <c:ptCount val="3"/>
                <c:pt idx="0">
                  <c:v>产品立项阶段</c:v>
                </c:pt>
                <c:pt idx="1">
                  <c:v>迭代一</c:v>
                </c:pt>
                <c:pt idx="2">
                  <c:v>迭代三开发</c:v>
                </c:pt>
              </c:strCache>
            </c:strRef>
          </c:cat>
          <c:val>
            <c:numRef>
              <c:f>人员统计!$K$53:$K$57</c:f>
              <c:numCache>
                <c:formatCode>0.00_ </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233595648"/>
        <c:axId val="233597184"/>
      </c:lineChart>
      <c:catAx>
        <c:axId val="23359564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597184"/>
        <c:crosses val="autoZero"/>
        <c:auto val="1"/>
        <c:lblAlgn val="ctr"/>
        <c:lblOffset val="100"/>
        <c:noMultiLvlLbl val="0"/>
      </c:catAx>
      <c:valAx>
        <c:axId val="233597184"/>
        <c:scaling>
          <c:orientation val="minMax"/>
        </c:scaling>
        <c:delete val="0"/>
        <c:axPos val="l"/>
        <c:majorGridlines/>
        <c:title>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59564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人员统计!$B$29:$J$29</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人员统计!$B$30:$J$30</c:f>
              <c:numCache>
                <c:formatCode>0.00_);[Red]\(0.00\)</c:formatCode>
                <c:ptCount val="9"/>
                <c:pt idx="0">
                  <c:v>1</c:v>
                </c:pt>
                <c:pt idx="1">
                  <c:v>0</c:v>
                </c:pt>
                <c:pt idx="2">
                  <c:v>0</c:v>
                </c:pt>
                <c:pt idx="3">
                  <c:v>1</c:v>
                </c:pt>
                <c:pt idx="4">
                  <c:v>1</c:v>
                </c:pt>
                <c:pt idx="5">
                  <c:v>1</c:v>
                </c:pt>
                <c:pt idx="6">
                  <c:v>0</c:v>
                </c:pt>
                <c:pt idx="7">
                  <c:v>1</c:v>
                </c:pt>
                <c:pt idx="8">
                  <c:v>1</c:v>
                </c:pt>
              </c:numCache>
            </c:numRef>
          </c:val>
        </c:ser>
        <c:dLbls>
          <c:showLegendKey val="0"/>
          <c:showVal val="0"/>
          <c:showCatName val="0"/>
          <c:showSerName val="0"/>
          <c:showPercent val="0"/>
          <c:showBubbleSize val="0"/>
        </c:dLbls>
        <c:gapWidth val="150"/>
        <c:axId val="234101760"/>
        <c:axId val="234103552"/>
      </c:barChart>
      <c:catAx>
        <c:axId val="23410176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4103552"/>
        <c:crosses val="autoZero"/>
        <c:auto val="1"/>
        <c:lblAlgn val="ctr"/>
        <c:lblOffset val="100"/>
        <c:noMultiLvlLbl val="0"/>
      </c:catAx>
      <c:valAx>
        <c:axId val="234103552"/>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4101760"/>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overlay val="0"/>
    </c:title>
    <c:autoTitleDeleted val="0"/>
    <c:plotArea>
      <c:layout/>
      <c:lineChart>
        <c:grouping val="standard"/>
        <c:varyColors val="0"/>
        <c:ser>
          <c:idx val="0"/>
          <c:order val="0"/>
          <c:tx>
            <c:strRef>
              <c:f>工作量分布!$D$108</c:f>
              <c:strCache>
                <c:ptCount val="1"/>
                <c:pt idx="0">
                  <c:v>LOL</c:v>
                </c:pt>
              </c:strCache>
            </c:strRef>
          </c:tx>
          <c:val>
            <c:numRef>
              <c:f>工作量分布!$E$108:$H$108</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工作量分布!$D$109</c:f>
              <c:strCache>
                <c:ptCount val="1"/>
                <c:pt idx="0">
                  <c:v>OL</c:v>
                </c:pt>
              </c:strCache>
            </c:strRef>
          </c:tx>
          <c:val>
            <c:numRef>
              <c:f>工作量分布!$E$109:$H$109</c:f>
              <c:numCache>
                <c:formatCode>0.0000_ </c:formatCode>
                <c:ptCount val="4"/>
                <c:pt idx="0">
                  <c:v>0.13200000000000001</c:v>
                </c:pt>
                <c:pt idx="1">
                  <c:v>0.223</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工作量分布!$D$110</c:f>
              <c:strCache>
                <c:ptCount val="1"/>
                <c:pt idx="0">
                  <c:v>UOL</c:v>
                </c:pt>
              </c:strCache>
            </c:strRef>
          </c:tx>
          <c:val>
            <c:numRef>
              <c:f>工作量分布!$E$110:$H$110</c:f>
              <c:numCache>
                <c:formatCode>0.0000_ </c:formatCode>
                <c:ptCount val="4"/>
                <c:pt idx="0">
                  <c:v>0.252</c:v>
                </c:pt>
                <c:pt idx="1">
                  <c:v>0.44590000000000002</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工作量分布!$D$111</c:f>
              <c:strCache>
                <c:ptCount val="1"/>
                <c:pt idx="0">
                  <c:v>计划数据</c:v>
                </c:pt>
              </c:strCache>
            </c:strRef>
          </c:tx>
          <c:val>
            <c:numRef>
              <c:f>工作量分布!$E$111:$H$111</c:f>
              <c:numCache>
                <c:formatCode>General</c:formatCode>
                <c:ptCount val="4"/>
                <c:pt idx="0">
                  <c:v>0</c:v>
                </c:pt>
                <c:pt idx="1">
                  <c:v>0.58921493212669696</c:v>
                </c:pt>
                <c:pt idx="2">
                  <c:v>0.58921493212669696</c:v>
                </c:pt>
                <c:pt idx="3">
                  <c:v>0.78561990950226201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工作量分布!$D$112</c:f>
              <c:strCache>
                <c:ptCount val="1"/>
                <c:pt idx="0">
                  <c:v>实际数据</c:v>
                </c:pt>
              </c:strCache>
            </c:strRef>
          </c:tx>
          <c:val>
            <c:numRef>
              <c:f>工作量分布!$E$112:$H$112</c:f>
              <c:numCache>
                <c:formatCode>General</c:formatCode>
                <c:ptCount val="4"/>
                <c:pt idx="0">
                  <c:v>0</c:v>
                </c:pt>
                <c:pt idx="1">
                  <c:v>0.37330316742081399</c:v>
                </c:pt>
                <c:pt idx="2">
                  <c:v>2.83371040723982</c:v>
                </c:pt>
                <c:pt idx="3">
                  <c:v>0.24886877828054299</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33882368"/>
        <c:axId val="233883904"/>
      </c:lineChart>
      <c:catAx>
        <c:axId val="233882368"/>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883904"/>
        <c:crosses val="autoZero"/>
        <c:auto val="1"/>
        <c:lblAlgn val="ctr"/>
        <c:lblOffset val="100"/>
        <c:noMultiLvlLbl val="0"/>
      </c:catAx>
      <c:valAx>
        <c:axId val="23388390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338823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4.xml"/><Relationship Id="rId13" Type="http://schemas.openxmlformats.org/officeDocument/2006/relationships/chart" Target="../charts/chart29.xml"/><Relationship Id="rId3" Type="http://schemas.openxmlformats.org/officeDocument/2006/relationships/chart" Target="../charts/chart19.xml"/><Relationship Id="rId7" Type="http://schemas.openxmlformats.org/officeDocument/2006/relationships/chart" Target="../charts/chart23.xml"/><Relationship Id="rId12" Type="http://schemas.openxmlformats.org/officeDocument/2006/relationships/chart" Target="../charts/chart28.xml"/><Relationship Id="rId17" Type="http://schemas.openxmlformats.org/officeDocument/2006/relationships/chart" Target="../charts/chart33.xml"/><Relationship Id="rId2" Type="http://schemas.openxmlformats.org/officeDocument/2006/relationships/chart" Target="../charts/chart18.xml"/><Relationship Id="rId16" Type="http://schemas.openxmlformats.org/officeDocument/2006/relationships/chart" Target="../charts/chart32.xml"/><Relationship Id="rId1" Type="http://schemas.openxmlformats.org/officeDocument/2006/relationships/chart" Target="../charts/chart17.xml"/><Relationship Id="rId6" Type="http://schemas.openxmlformats.org/officeDocument/2006/relationships/chart" Target="../charts/chart22.xml"/><Relationship Id="rId11" Type="http://schemas.openxmlformats.org/officeDocument/2006/relationships/chart" Target="../charts/chart27.xml"/><Relationship Id="rId5" Type="http://schemas.openxmlformats.org/officeDocument/2006/relationships/chart" Target="../charts/chart21.xml"/><Relationship Id="rId15" Type="http://schemas.openxmlformats.org/officeDocument/2006/relationships/chart" Target="../charts/chart31.xml"/><Relationship Id="rId10" Type="http://schemas.openxmlformats.org/officeDocument/2006/relationships/chart" Target="../charts/chart26.xml"/><Relationship Id="rId4" Type="http://schemas.openxmlformats.org/officeDocument/2006/relationships/chart" Target="../charts/chart20.xml"/><Relationship Id="rId9" Type="http://schemas.openxmlformats.org/officeDocument/2006/relationships/chart" Target="../charts/chart25.xml"/><Relationship Id="rId14" Type="http://schemas.openxmlformats.org/officeDocument/2006/relationships/chart" Target="../charts/chart30.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6.xml"/><Relationship Id="rId7" Type="http://schemas.openxmlformats.org/officeDocument/2006/relationships/image" Target="../media/image13.png"/><Relationship Id="rId12" Type="http://schemas.openxmlformats.org/officeDocument/2006/relationships/chart" Target="../charts/chart42.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image" Target="../media/image12.png"/><Relationship Id="rId11" Type="http://schemas.openxmlformats.org/officeDocument/2006/relationships/chart" Target="../charts/chart41.xml"/><Relationship Id="rId5" Type="http://schemas.openxmlformats.org/officeDocument/2006/relationships/image" Target="../media/image11.png"/><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7.xml"/><Relationship Id="rId9" Type="http://schemas.openxmlformats.org/officeDocument/2006/relationships/chart" Target="../charts/chart39.xml"/><Relationship Id="rId14" Type="http://schemas.openxmlformats.org/officeDocument/2006/relationships/chart" Target="../charts/chart4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chart" Target="../charts/chart49.xml"/><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19050</xdr:rowOff>
    </xdr:from>
    <xdr:to>
      <xdr:col>19</xdr:col>
      <xdr:colOff>341329</xdr:colOff>
      <xdr:row>44</xdr:row>
      <xdr:rowOff>27846</xdr:rowOff>
    </xdr:to>
    <xdr:pic>
      <xdr:nvPicPr>
        <xdr:cNvPr id="3" name="图片 2"/>
        <xdr:cNvPicPr>
          <a:picLocks noChangeAspect="1"/>
        </xdr:cNvPicPr>
      </xdr:nvPicPr>
      <xdr:blipFill>
        <a:blip xmlns:r="http://schemas.openxmlformats.org/officeDocument/2006/relationships" r:embed="rId1"/>
        <a:stretch>
          <a:fillRect/>
        </a:stretch>
      </xdr:blipFill>
      <xdr:spPr>
        <a:xfrm>
          <a:off x="0" y="3276600"/>
          <a:ext cx="12571429" cy="5838096"/>
        </a:xfrm>
        <a:prstGeom prst="rect">
          <a:avLst/>
        </a:prstGeom>
      </xdr:spPr>
    </xdr:pic>
    <xdr:clientData/>
  </xdr:twoCellAnchor>
  <xdr:twoCellAnchor editAs="oneCell">
    <xdr:from>
      <xdr:col>0</xdr:col>
      <xdr:colOff>0</xdr:colOff>
      <xdr:row>43</xdr:row>
      <xdr:rowOff>85725</xdr:rowOff>
    </xdr:from>
    <xdr:to>
      <xdr:col>19</xdr:col>
      <xdr:colOff>84187</xdr:colOff>
      <xdr:row>60</xdr:row>
      <xdr:rowOff>94885</xdr:rowOff>
    </xdr:to>
    <xdr:pic>
      <xdr:nvPicPr>
        <xdr:cNvPr id="4" name="图片 3"/>
        <xdr:cNvPicPr>
          <a:picLocks noChangeAspect="1"/>
        </xdr:cNvPicPr>
      </xdr:nvPicPr>
      <xdr:blipFill>
        <a:blip xmlns:r="http://schemas.openxmlformats.org/officeDocument/2006/relationships" r:embed="rId2"/>
        <a:stretch>
          <a:fillRect/>
        </a:stretch>
      </xdr:blipFill>
      <xdr:spPr>
        <a:xfrm>
          <a:off x="0" y="9001125"/>
          <a:ext cx="12314287" cy="2923810"/>
        </a:xfrm>
        <a:prstGeom prst="rect">
          <a:avLst/>
        </a:prstGeom>
      </xdr:spPr>
    </xdr:pic>
    <xdr:clientData/>
  </xdr:twoCellAnchor>
  <xdr:twoCellAnchor editAs="oneCell">
    <xdr:from>
      <xdr:col>0</xdr:col>
      <xdr:colOff>0</xdr:colOff>
      <xdr:row>62</xdr:row>
      <xdr:rowOff>0</xdr:rowOff>
    </xdr:from>
    <xdr:to>
      <xdr:col>20</xdr:col>
      <xdr:colOff>122181</xdr:colOff>
      <xdr:row>93</xdr:row>
      <xdr:rowOff>46955</xdr:rowOff>
    </xdr:to>
    <xdr:pic>
      <xdr:nvPicPr>
        <xdr:cNvPr id="7" name="图片 6"/>
        <xdr:cNvPicPr>
          <a:picLocks noChangeAspect="1"/>
        </xdr:cNvPicPr>
      </xdr:nvPicPr>
      <xdr:blipFill>
        <a:blip xmlns:r="http://schemas.openxmlformats.org/officeDocument/2006/relationships" r:embed="rId3"/>
        <a:stretch>
          <a:fillRect/>
        </a:stretch>
      </xdr:blipFill>
      <xdr:spPr>
        <a:xfrm>
          <a:off x="0" y="12172950"/>
          <a:ext cx="13161906" cy="5361905"/>
        </a:xfrm>
        <a:prstGeom prst="rect">
          <a:avLst/>
        </a:prstGeom>
      </xdr:spPr>
    </xdr:pic>
    <xdr:clientData/>
  </xdr:twoCellAnchor>
  <xdr:twoCellAnchor editAs="oneCell">
    <xdr:from>
      <xdr:col>0</xdr:col>
      <xdr:colOff>104775</xdr:colOff>
      <xdr:row>93</xdr:row>
      <xdr:rowOff>0</xdr:rowOff>
    </xdr:from>
    <xdr:to>
      <xdr:col>20</xdr:col>
      <xdr:colOff>65051</xdr:colOff>
      <xdr:row>112</xdr:row>
      <xdr:rowOff>113879</xdr:rowOff>
    </xdr:to>
    <xdr:pic>
      <xdr:nvPicPr>
        <xdr:cNvPr id="9" name="图片 8"/>
        <xdr:cNvPicPr>
          <a:picLocks noChangeAspect="1"/>
        </xdr:cNvPicPr>
      </xdr:nvPicPr>
      <xdr:blipFill>
        <a:blip xmlns:r="http://schemas.openxmlformats.org/officeDocument/2006/relationships" r:embed="rId4"/>
        <a:stretch>
          <a:fillRect/>
        </a:stretch>
      </xdr:blipFill>
      <xdr:spPr>
        <a:xfrm>
          <a:off x="104775" y="17487900"/>
          <a:ext cx="13000001" cy="3371429"/>
        </a:xfrm>
        <a:prstGeom prst="rect">
          <a:avLst/>
        </a:prstGeom>
      </xdr:spPr>
    </xdr:pic>
    <xdr:clientData/>
  </xdr:twoCellAnchor>
  <xdr:twoCellAnchor editAs="oneCell">
    <xdr:from>
      <xdr:col>0</xdr:col>
      <xdr:colOff>0</xdr:colOff>
      <xdr:row>114</xdr:row>
      <xdr:rowOff>0</xdr:rowOff>
    </xdr:from>
    <xdr:to>
      <xdr:col>20</xdr:col>
      <xdr:colOff>274562</xdr:colOff>
      <xdr:row>145</xdr:row>
      <xdr:rowOff>56479</xdr:rowOff>
    </xdr:to>
    <xdr:pic>
      <xdr:nvPicPr>
        <xdr:cNvPr id="10" name="图片 9"/>
        <xdr:cNvPicPr>
          <a:picLocks noChangeAspect="1"/>
        </xdr:cNvPicPr>
      </xdr:nvPicPr>
      <xdr:blipFill>
        <a:blip xmlns:r="http://schemas.openxmlformats.org/officeDocument/2006/relationships" r:embed="rId5"/>
        <a:stretch>
          <a:fillRect/>
        </a:stretch>
      </xdr:blipFill>
      <xdr:spPr>
        <a:xfrm>
          <a:off x="0" y="21088350"/>
          <a:ext cx="13314287" cy="5371429"/>
        </a:xfrm>
        <a:prstGeom prst="rect">
          <a:avLst/>
        </a:prstGeom>
      </xdr:spPr>
    </xdr:pic>
    <xdr:clientData/>
  </xdr:twoCellAnchor>
  <xdr:twoCellAnchor editAs="oneCell">
    <xdr:from>
      <xdr:col>0</xdr:col>
      <xdr:colOff>9525</xdr:colOff>
      <xdr:row>145</xdr:row>
      <xdr:rowOff>0</xdr:rowOff>
    </xdr:from>
    <xdr:to>
      <xdr:col>20</xdr:col>
      <xdr:colOff>245991</xdr:colOff>
      <xdr:row>164</xdr:row>
      <xdr:rowOff>113879</xdr:rowOff>
    </xdr:to>
    <xdr:pic>
      <xdr:nvPicPr>
        <xdr:cNvPr id="11" name="图片 10"/>
        <xdr:cNvPicPr>
          <a:picLocks noChangeAspect="1"/>
        </xdr:cNvPicPr>
      </xdr:nvPicPr>
      <xdr:blipFill>
        <a:blip xmlns:r="http://schemas.openxmlformats.org/officeDocument/2006/relationships" r:embed="rId6"/>
        <a:stretch>
          <a:fillRect/>
        </a:stretch>
      </xdr:blipFill>
      <xdr:spPr>
        <a:xfrm>
          <a:off x="9525" y="26403300"/>
          <a:ext cx="13276191" cy="3371429"/>
        </a:xfrm>
        <a:prstGeom prst="rect">
          <a:avLst/>
        </a:prstGeom>
      </xdr:spPr>
    </xdr:pic>
    <xdr:clientData/>
  </xdr:twoCellAnchor>
  <xdr:twoCellAnchor editAs="oneCell">
    <xdr:from>
      <xdr:col>0</xdr:col>
      <xdr:colOff>19050</xdr:colOff>
      <xdr:row>166</xdr:row>
      <xdr:rowOff>0</xdr:rowOff>
    </xdr:from>
    <xdr:to>
      <xdr:col>20</xdr:col>
      <xdr:colOff>226945</xdr:colOff>
      <xdr:row>197</xdr:row>
      <xdr:rowOff>66003</xdr:rowOff>
    </xdr:to>
    <xdr:pic>
      <xdr:nvPicPr>
        <xdr:cNvPr id="12" name="图片 11"/>
        <xdr:cNvPicPr>
          <a:picLocks noChangeAspect="1"/>
        </xdr:cNvPicPr>
      </xdr:nvPicPr>
      <xdr:blipFill>
        <a:blip xmlns:r="http://schemas.openxmlformats.org/officeDocument/2006/relationships" r:embed="rId7"/>
        <a:stretch>
          <a:fillRect/>
        </a:stretch>
      </xdr:blipFill>
      <xdr:spPr>
        <a:xfrm>
          <a:off x="19050" y="30003750"/>
          <a:ext cx="13247620" cy="5380953"/>
        </a:xfrm>
        <a:prstGeom prst="rect">
          <a:avLst/>
        </a:prstGeom>
      </xdr:spPr>
    </xdr:pic>
    <xdr:clientData/>
  </xdr:twoCellAnchor>
  <xdr:twoCellAnchor editAs="oneCell">
    <xdr:from>
      <xdr:col>0</xdr:col>
      <xdr:colOff>0</xdr:colOff>
      <xdr:row>196</xdr:row>
      <xdr:rowOff>161925</xdr:rowOff>
    </xdr:from>
    <xdr:to>
      <xdr:col>20</xdr:col>
      <xdr:colOff>245990</xdr:colOff>
      <xdr:row>216</xdr:row>
      <xdr:rowOff>85306</xdr:rowOff>
    </xdr:to>
    <xdr:pic>
      <xdr:nvPicPr>
        <xdr:cNvPr id="13" name="图片 12"/>
        <xdr:cNvPicPr>
          <a:picLocks noChangeAspect="1"/>
        </xdr:cNvPicPr>
      </xdr:nvPicPr>
      <xdr:blipFill>
        <a:blip xmlns:r="http://schemas.openxmlformats.org/officeDocument/2006/relationships" r:embed="rId8"/>
        <a:stretch>
          <a:fillRect/>
        </a:stretch>
      </xdr:blipFill>
      <xdr:spPr>
        <a:xfrm>
          <a:off x="0" y="35309175"/>
          <a:ext cx="13285715" cy="33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809625</xdr:colOff>
      <xdr:row>22</xdr:row>
      <xdr:rowOff>104775</xdr:rowOff>
    </xdr:from>
    <xdr:to>
      <xdr:col>18</xdr:col>
      <xdr:colOff>9525</xdr:colOff>
      <xdr:row>32</xdr:row>
      <xdr:rowOff>133350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47</xdr:row>
      <xdr:rowOff>104775</xdr:rowOff>
    </xdr:from>
    <xdr:to>
      <xdr:col>18</xdr:col>
      <xdr:colOff>9525</xdr:colOff>
      <xdr:row>57</xdr:row>
      <xdr:rowOff>133350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11</xdr:row>
      <xdr:rowOff>123825</xdr:rowOff>
    </xdr:from>
    <xdr:to>
      <xdr:col>18</xdr:col>
      <xdr:colOff>57150</xdr:colOff>
      <xdr:row>21</xdr:row>
      <xdr:rowOff>76200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800100</xdr:colOff>
      <xdr:row>37</xdr:row>
      <xdr:rowOff>47625</xdr:rowOff>
    </xdr:from>
    <xdr:to>
      <xdr:col>18</xdr:col>
      <xdr:colOff>0</xdr:colOff>
      <xdr:row>47</xdr:row>
      <xdr:rowOff>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26</xdr:row>
      <xdr:rowOff>99695</xdr:rowOff>
    </xdr:from>
    <xdr:to>
      <xdr:col>12</xdr:col>
      <xdr:colOff>514350</xdr:colOff>
      <xdr:row>45</xdr:row>
      <xdr:rowOff>18733</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67</xdr:row>
      <xdr:rowOff>90487</xdr:rowOff>
    </xdr:from>
    <xdr:to>
      <xdr:col>12</xdr:col>
      <xdr:colOff>514350</xdr:colOff>
      <xdr:row>86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152400</xdr:colOff>
      <xdr:row>112</xdr:row>
      <xdr:rowOff>90487</xdr:rowOff>
    </xdr:from>
    <xdr:to>
      <xdr:col>12</xdr:col>
      <xdr:colOff>514350</xdr:colOff>
      <xdr:row>131</xdr:row>
      <xdr:rowOff>9525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152400</xdr:colOff>
      <xdr:row>157</xdr:row>
      <xdr:rowOff>90487</xdr:rowOff>
    </xdr:from>
    <xdr:to>
      <xdr:col>12</xdr:col>
      <xdr:colOff>514350</xdr:colOff>
      <xdr:row>176</xdr:row>
      <xdr:rowOff>9525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723900</xdr:colOff>
      <xdr:row>27</xdr:row>
      <xdr:rowOff>57150</xdr:rowOff>
    </xdr:from>
    <xdr:to>
      <xdr:col>19</xdr:col>
      <xdr:colOff>571500</xdr:colOff>
      <xdr:row>42</xdr:row>
      <xdr:rowOff>88265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238125</xdr:colOff>
      <xdr:row>70</xdr:row>
      <xdr:rowOff>9525</xdr:rowOff>
    </xdr:from>
    <xdr:to>
      <xdr:col>19</xdr:col>
      <xdr:colOff>370939</xdr:colOff>
      <xdr:row>84</xdr:row>
      <xdr:rowOff>9525</xdr:rowOff>
    </xdr:to>
    <xdr:graphicFrame macro="">
      <xdr:nvGraphicFramePr>
        <xdr:cNvPr id="13" name="图表 1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113</xdr:row>
      <xdr:rowOff>0</xdr:rowOff>
    </xdr:from>
    <xdr:to>
      <xdr:col>19</xdr:col>
      <xdr:colOff>132715</xdr:colOff>
      <xdr:row>127</xdr:row>
      <xdr:rowOff>0</xdr:rowOff>
    </xdr:to>
    <xdr:graphicFrame macro="">
      <xdr:nvGraphicFramePr>
        <xdr:cNvPr id="4" name="图表 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142875</xdr:colOff>
      <xdr:row>49</xdr:row>
      <xdr:rowOff>180975</xdr:rowOff>
    </xdr:from>
    <xdr:to>
      <xdr:col>10</xdr:col>
      <xdr:colOff>428625</xdr:colOff>
      <xdr:row>64</xdr:row>
      <xdr:rowOff>47625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28</xdr:row>
      <xdr:rowOff>133350</xdr:rowOff>
    </xdr:from>
    <xdr:to>
      <xdr:col>6</xdr:col>
      <xdr:colOff>895351</xdr:colOff>
      <xdr:row>41</xdr:row>
      <xdr:rowOff>142875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28</xdr:row>
          <xdr:rowOff>171450</xdr:rowOff>
        </xdr:from>
        <xdr:to>
          <xdr:col>7</xdr:col>
          <xdr:colOff>676275</xdr:colOff>
          <xdr:row>30</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31</xdr:row>
          <xdr:rowOff>28575</xdr:rowOff>
        </xdr:from>
        <xdr:to>
          <xdr:col>7</xdr:col>
          <xdr:colOff>685800</xdr:colOff>
          <xdr:row>32</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twoCellAnchor editAs="oneCell">
    <xdr:from>
      <xdr:col>21</xdr:col>
      <xdr:colOff>302557</xdr:colOff>
      <xdr:row>4</xdr:row>
      <xdr:rowOff>44821</xdr:rowOff>
    </xdr:from>
    <xdr:to>
      <xdr:col>30</xdr:col>
      <xdr:colOff>560852</xdr:colOff>
      <xdr:row>21</xdr:row>
      <xdr:rowOff>130546</xdr:rowOff>
    </xdr:to>
    <xdr:graphicFrame macro="">
      <xdr:nvGraphicFramePr>
        <xdr:cNvPr id="6" name="图表 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246529</xdr:colOff>
      <xdr:row>50</xdr:row>
      <xdr:rowOff>11206</xdr:rowOff>
    </xdr:from>
    <xdr:to>
      <xdr:col>31</xdr:col>
      <xdr:colOff>504825</xdr:colOff>
      <xdr:row>63</xdr:row>
      <xdr:rowOff>85725</xdr:rowOff>
    </xdr:to>
    <xdr:graphicFrame macro="">
      <xdr:nvGraphicFramePr>
        <xdr:cNvPr id="9" name="图表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22</xdr:col>
      <xdr:colOff>224117</xdr:colOff>
      <xdr:row>68</xdr:row>
      <xdr:rowOff>22412</xdr:rowOff>
    </xdr:from>
    <xdr:to>
      <xdr:col>31</xdr:col>
      <xdr:colOff>482413</xdr:colOff>
      <xdr:row>82</xdr:row>
      <xdr:rowOff>29696</xdr:rowOff>
    </xdr:to>
    <xdr:graphicFrame macro="">
      <xdr:nvGraphicFramePr>
        <xdr:cNvPr id="10" name="图表 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11</xdr:row>
          <xdr:rowOff>104775</xdr:rowOff>
        </xdr:from>
        <xdr:to>
          <xdr:col>1</xdr:col>
          <xdr:colOff>266700</xdr:colOff>
          <xdr:row>13</xdr:row>
          <xdr:rowOff>19050</xdr:rowOff>
        </xdr:to>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11</xdr:row>
      <xdr:rowOff>95250</xdr:rowOff>
    </xdr:from>
    <xdr:to>
      <xdr:col>8</xdr:col>
      <xdr:colOff>1352550</xdr:colOff>
      <xdr:row>25</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37</xdr:row>
          <xdr:rowOff>47625</xdr:rowOff>
        </xdr:from>
        <xdr:to>
          <xdr:col>1</xdr:col>
          <xdr:colOff>257175</xdr:colOff>
          <xdr:row>38</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36</xdr:row>
      <xdr:rowOff>85725</xdr:rowOff>
    </xdr:from>
    <xdr:to>
      <xdr:col>8</xdr:col>
      <xdr:colOff>1343025</xdr:colOff>
      <xdr:row>52</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104775</xdr:rowOff>
        </xdr:from>
        <xdr:to>
          <xdr:col>1</xdr:col>
          <xdr:colOff>238125</xdr:colOff>
          <xdr:row>64</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62</xdr:row>
      <xdr:rowOff>66675</xdr:rowOff>
    </xdr:from>
    <xdr:to>
      <xdr:col>8</xdr:col>
      <xdr:colOff>1238250</xdr:colOff>
      <xdr:row>79</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89</xdr:row>
          <xdr:rowOff>76200</xdr:rowOff>
        </xdr:from>
        <xdr:to>
          <xdr:col>1</xdr:col>
          <xdr:colOff>295275</xdr:colOff>
          <xdr:row>91</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89</xdr:row>
      <xdr:rowOff>57150</xdr:rowOff>
    </xdr:from>
    <xdr:to>
      <xdr:col>8</xdr:col>
      <xdr:colOff>1209675</xdr:colOff>
      <xdr:row>104</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114</xdr:row>
          <xdr:rowOff>85725</xdr:rowOff>
        </xdr:from>
        <xdr:to>
          <xdr:col>1</xdr:col>
          <xdr:colOff>342900</xdr:colOff>
          <xdr:row>116</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114</xdr:row>
      <xdr:rowOff>57150</xdr:rowOff>
    </xdr:from>
    <xdr:to>
      <xdr:col>8</xdr:col>
      <xdr:colOff>1285875</xdr:colOff>
      <xdr:row>130</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13</xdr:row>
          <xdr:rowOff>85725</xdr:rowOff>
        </xdr:from>
        <xdr:to>
          <xdr:col>1</xdr:col>
          <xdr:colOff>266700</xdr:colOff>
          <xdr:row>15</xdr:row>
          <xdr:rowOff>0</xdr:rowOff>
        </xdr:to>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14</xdr:row>
      <xdr:rowOff>19050</xdr:rowOff>
    </xdr:from>
    <xdr:to>
      <xdr:col>16</xdr:col>
      <xdr:colOff>628650</xdr:colOff>
      <xdr:row>19</xdr:row>
      <xdr:rowOff>38100</xdr:rowOff>
    </xdr:to>
    <xdr:sp macro="" textlink="">
      <xdr:nvSpPr>
        <xdr:cNvPr id="2" name="文本框 1"/>
        <xdr:cNvSpPr txBox="1">
          <a:spLocks noChangeAspect="1"/>
        </xdr:cNvSpPr>
      </xdr:nvSpPr>
      <xdr:spPr>
        <a:xfrm>
          <a:off x="9163050" y="295275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39</xdr:row>
      <xdr:rowOff>38100</xdr:rowOff>
    </xdr:from>
    <xdr:to>
      <xdr:col>15</xdr:col>
      <xdr:colOff>438150</xdr:colOff>
      <xdr:row>44</xdr:row>
      <xdr:rowOff>156882</xdr:rowOff>
    </xdr:to>
    <xdr:sp macro="" textlink="">
      <xdr:nvSpPr>
        <xdr:cNvPr id="15" name="文本框 14"/>
        <xdr:cNvSpPr txBox="1">
          <a:spLocks noChangeAspect="1"/>
        </xdr:cNvSpPr>
      </xdr:nvSpPr>
      <xdr:spPr>
        <a:xfrm>
          <a:off x="8286750" y="7248525"/>
          <a:ext cx="2686050" cy="9569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39</xdr:row>
          <xdr:rowOff>76200</xdr:rowOff>
        </xdr:from>
        <xdr:to>
          <xdr:col>1</xdr:col>
          <xdr:colOff>247650</xdr:colOff>
          <xdr:row>41</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67</xdr:row>
      <xdr:rowOff>76200</xdr:rowOff>
    </xdr:from>
    <xdr:to>
      <xdr:col>15</xdr:col>
      <xdr:colOff>333375</xdr:colOff>
      <xdr:row>73</xdr:row>
      <xdr:rowOff>95250</xdr:rowOff>
    </xdr:to>
    <xdr:sp macro="" textlink="">
      <xdr:nvSpPr>
        <xdr:cNvPr id="16" name="文本框 15"/>
        <xdr:cNvSpPr txBox="1">
          <a:spLocks noChangeAspect="1"/>
        </xdr:cNvSpPr>
      </xdr:nvSpPr>
      <xdr:spPr>
        <a:xfrm>
          <a:off x="8181975" y="11534775"/>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64</xdr:row>
          <xdr:rowOff>114300</xdr:rowOff>
        </xdr:from>
        <xdr:to>
          <xdr:col>1</xdr:col>
          <xdr:colOff>247650</xdr:colOff>
          <xdr:row>66</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93</xdr:row>
      <xdr:rowOff>28574</xdr:rowOff>
    </xdr:from>
    <xdr:to>
      <xdr:col>15</xdr:col>
      <xdr:colOff>314325</xdr:colOff>
      <xdr:row>99</xdr:row>
      <xdr:rowOff>95249</xdr:rowOff>
    </xdr:to>
    <xdr:sp macro="" textlink="">
      <xdr:nvSpPr>
        <xdr:cNvPr id="18" name="文本框 17"/>
        <xdr:cNvSpPr txBox="1">
          <a:spLocks noChangeAspect="1"/>
        </xdr:cNvSpPr>
      </xdr:nvSpPr>
      <xdr:spPr>
        <a:xfrm>
          <a:off x="8162925" y="1580388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91</xdr:row>
          <xdr:rowOff>142875</xdr:rowOff>
        </xdr:from>
        <xdr:to>
          <xdr:col>1</xdr:col>
          <xdr:colOff>276225</xdr:colOff>
          <xdr:row>93</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116</xdr:row>
          <xdr:rowOff>104775</xdr:rowOff>
        </xdr:from>
        <xdr:to>
          <xdr:col>1</xdr:col>
          <xdr:colOff>342900</xdr:colOff>
          <xdr:row>118</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171</xdr:row>
          <xdr:rowOff>104775</xdr:rowOff>
        </xdr:from>
        <xdr:to>
          <xdr:col>1</xdr:col>
          <xdr:colOff>266700</xdr:colOff>
          <xdr:row>173</xdr:row>
          <xdr:rowOff>19050</xdr:rowOff>
        </xdr:to>
        <xdr:sp macro="" textlink="">
          <xdr:nvSpPr>
            <xdr:cNvPr id="62489" name="Button 25" hidden="1">
              <a:extLst>
                <a:ext uri="{63B3BB69-23CF-44E3-9099-C40C66FF867C}">
                  <a14:compatExt spid="_x0000_s624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171</xdr:row>
      <xdr:rowOff>95250</xdr:rowOff>
    </xdr:from>
    <xdr:to>
      <xdr:col>8</xdr:col>
      <xdr:colOff>1352550</xdr:colOff>
      <xdr:row>185</xdr:row>
      <xdr:rowOff>123825</xdr:rowOff>
    </xdr:to>
    <xdr:graphicFrame macro="">
      <xdr:nvGraphicFramePr>
        <xdr:cNvPr id="6" name="图表 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196</xdr:row>
          <xdr:rowOff>47625</xdr:rowOff>
        </xdr:from>
        <xdr:to>
          <xdr:col>1</xdr:col>
          <xdr:colOff>257175</xdr:colOff>
          <xdr:row>197</xdr:row>
          <xdr:rowOff>142875</xdr:rowOff>
        </xdr:to>
        <xdr:sp macro="" textlink="">
          <xdr:nvSpPr>
            <xdr:cNvPr id="62490" name="Button 26" hidden="1">
              <a:extLst>
                <a:ext uri="{63B3BB69-23CF-44E3-9099-C40C66FF867C}">
                  <a14:compatExt spid="_x0000_s624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195</xdr:row>
      <xdr:rowOff>85725</xdr:rowOff>
    </xdr:from>
    <xdr:to>
      <xdr:col>8</xdr:col>
      <xdr:colOff>1343025</xdr:colOff>
      <xdr:row>211</xdr:row>
      <xdr:rowOff>57150</xdr:rowOff>
    </xdr:to>
    <xdr:graphicFrame macro="">
      <xdr:nvGraphicFramePr>
        <xdr:cNvPr id="9" name="图表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221</xdr:row>
          <xdr:rowOff>104775</xdr:rowOff>
        </xdr:from>
        <xdr:to>
          <xdr:col>1</xdr:col>
          <xdr:colOff>238125</xdr:colOff>
          <xdr:row>223</xdr:row>
          <xdr:rowOff>57150</xdr:rowOff>
        </xdr:to>
        <xdr:sp macro="" textlink="">
          <xdr:nvSpPr>
            <xdr:cNvPr id="62491" name="Button 27" hidden="1">
              <a:extLst>
                <a:ext uri="{63B3BB69-23CF-44E3-9099-C40C66FF867C}">
                  <a14:compatExt spid="_x0000_s62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221</xdr:row>
      <xdr:rowOff>66675</xdr:rowOff>
    </xdr:from>
    <xdr:to>
      <xdr:col>8</xdr:col>
      <xdr:colOff>1238250</xdr:colOff>
      <xdr:row>238</xdr:row>
      <xdr:rowOff>66675</xdr:rowOff>
    </xdr:to>
    <xdr:graphicFrame macro="">
      <xdr:nvGraphicFramePr>
        <xdr:cNvPr id="13" name="图表 1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248</xdr:row>
          <xdr:rowOff>76200</xdr:rowOff>
        </xdr:from>
        <xdr:to>
          <xdr:col>1</xdr:col>
          <xdr:colOff>295275</xdr:colOff>
          <xdr:row>250</xdr:row>
          <xdr:rowOff>19050</xdr:rowOff>
        </xdr:to>
        <xdr:sp macro="" textlink="">
          <xdr:nvSpPr>
            <xdr:cNvPr id="62492" name="Button 28" hidden="1">
              <a:extLst>
                <a:ext uri="{63B3BB69-23CF-44E3-9099-C40C66FF867C}">
                  <a14:compatExt spid="_x0000_s62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248</xdr:row>
      <xdr:rowOff>57150</xdr:rowOff>
    </xdr:from>
    <xdr:to>
      <xdr:col>8</xdr:col>
      <xdr:colOff>1209675</xdr:colOff>
      <xdr:row>263</xdr:row>
      <xdr:rowOff>142875</xdr:rowOff>
    </xdr:to>
    <xdr:graphicFrame macro="">
      <xdr:nvGraphicFramePr>
        <xdr:cNvPr id="17" name="图表 1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274</xdr:row>
          <xdr:rowOff>85725</xdr:rowOff>
        </xdr:from>
        <xdr:to>
          <xdr:col>1</xdr:col>
          <xdr:colOff>342900</xdr:colOff>
          <xdr:row>276</xdr:row>
          <xdr:rowOff>19050</xdr:rowOff>
        </xdr:to>
        <xdr:sp macro="" textlink="">
          <xdr:nvSpPr>
            <xdr:cNvPr id="62493" name="Button 29" hidden="1">
              <a:extLst>
                <a:ext uri="{63B3BB69-23CF-44E3-9099-C40C66FF867C}">
                  <a14:compatExt spid="_x0000_s624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274</xdr:row>
      <xdr:rowOff>57150</xdr:rowOff>
    </xdr:from>
    <xdr:to>
      <xdr:col>8</xdr:col>
      <xdr:colOff>1285875</xdr:colOff>
      <xdr:row>290</xdr:row>
      <xdr:rowOff>142874</xdr:rowOff>
    </xdr:to>
    <xdr:graphicFrame macro="">
      <xdr:nvGraphicFramePr>
        <xdr:cNvPr id="20" name="图表 1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173</xdr:row>
          <xdr:rowOff>85725</xdr:rowOff>
        </xdr:from>
        <xdr:to>
          <xdr:col>1</xdr:col>
          <xdr:colOff>266700</xdr:colOff>
          <xdr:row>175</xdr:row>
          <xdr:rowOff>0</xdr:rowOff>
        </xdr:to>
        <xdr:sp macro="" textlink="">
          <xdr:nvSpPr>
            <xdr:cNvPr id="62494" name="Button 30" hidden="1">
              <a:extLst>
                <a:ext uri="{63B3BB69-23CF-44E3-9099-C40C66FF867C}">
                  <a14:compatExt spid="_x0000_s624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174</xdr:row>
      <xdr:rowOff>19050</xdr:rowOff>
    </xdr:from>
    <xdr:to>
      <xdr:col>16</xdr:col>
      <xdr:colOff>628650</xdr:colOff>
      <xdr:row>179</xdr:row>
      <xdr:rowOff>38100</xdr:rowOff>
    </xdr:to>
    <xdr:sp macro="" textlink="">
      <xdr:nvSpPr>
        <xdr:cNvPr id="22" name="文本框 21"/>
        <xdr:cNvSpPr txBox="1">
          <a:spLocks noChangeAspect="1"/>
        </xdr:cNvSpPr>
      </xdr:nvSpPr>
      <xdr:spPr>
        <a:xfrm>
          <a:off x="9163050" y="2496756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198</xdr:row>
      <xdr:rowOff>38100</xdr:rowOff>
    </xdr:from>
    <xdr:to>
      <xdr:col>15</xdr:col>
      <xdr:colOff>438150</xdr:colOff>
      <xdr:row>203</xdr:row>
      <xdr:rowOff>156883</xdr:rowOff>
    </xdr:to>
    <xdr:sp macro="" textlink="">
      <xdr:nvSpPr>
        <xdr:cNvPr id="23" name="文本框 22"/>
        <xdr:cNvSpPr txBox="1">
          <a:spLocks noChangeAspect="1"/>
        </xdr:cNvSpPr>
      </xdr:nvSpPr>
      <xdr:spPr>
        <a:xfrm>
          <a:off x="8286750" y="28920440"/>
          <a:ext cx="2686050" cy="9569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198</xdr:row>
          <xdr:rowOff>76200</xdr:rowOff>
        </xdr:from>
        <xdr:to>
          <xdr:col>1</xdr:col>
          <xdr:colOff>247650</xdr:colOff>
          <xdr:row>200</xdr:row>
          <xdr:rowOff>28575</xdr:rowOff>
        </xdr:to>
        <xdr:sp macro="" textlink="">
          <xdr:nvSpPr>
            <xdr:cNvPr id="62495" name="Button 31" hidden="1">
              <a:extLst>
                <a:ext uri="{63B3BB69-23CF-44E3-9099-C40C66FF867C}">
                  <a14:compatExt spid="_x0000_s624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226</xdr:row>
      <xdr:rowOff>76200</xdr:rowOff>
    </xdr:from>
    <xdr:to>
      <xdr:col>15</xdr:col>
      <xdr:colOff>333375</xdr:colOff>
      <xdr:row>232</xdr:row>
      <xdr:rowOff>95250</xdr:rowOff>
    </xdr:to>
    <xdr:sp macro="" textlink="">
      <xdr:nvSpPr>
        <xdr:cNvPr id="25" name="文本框 24"/>
        <xdr:cNvSpPr txBox="1">
          <a:spLocks noChangeAspect="1"/>
        </xdr:cNvSpPr>
      </xdr:nvSpPr>
      <xdr:spPr>
        <a:xfrm>
          <a:off x="8181975" y="3351149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223</xdr:row>
          <xdr:rowOff>114300</xdr:rowOff>
        </xdr:from>
        <xdr:to>
          <xdr:col>1</xdr:col>
          <xdr:colOff>247650</xdr:colOff>
          <xdr:row>225</xdr:row>
          <xdr:rowOff>66675</xdr:rowOff>
        </xdr:to>
        <xdr:sp macro="" textlink="">
          <xdr:nvSpPr>
            <xdr:cNvPr id="62496" name="Button 32" hidden="1">
              <a:extLst>
                <a:ext uri="{63B3BB69-23CF-44E3-9099-C40C66FF867C}">
                  <a14:compatExt spid="_x0000_s624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252</xdr:row>
      <xdr:rowOff>28574</xdr:rowOff>
    </xdr:from>
    <xdr:to>
      <xdr:col>15</xdr:col>
      <xdr:colOff>314325</xdr:colOff>
      <xdr:row>258</xdr:row>
      <xdr:rowOff>95249</xdr:rowOff>
    </xdr:to>
    <xdr:sp macro="" textlink="">
      <xdr:nvSpPr>
        <xdr:cNvPr id="27" name="文本框 26"/>
        <xdr:cNvSpPr txBox="1">
          <a:spLocks noChangeAspect="1"/>
        </xdr:cNvSpPr>
      </xdr:nvSpPr>
      <xdr:spPr>
        <a:xfrm>
          <a:off x="8162925" y="37818695"/>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250</xdr:row>
          <xdr:rowOff>142875</xdr:rowOff>
        </xdr:from>
        <xdr:to>
          <xdr:col>1</xdr:col>
          <xdr:colOff>276225</xdr:colOff>
          <xdr:row>252</xdr:row>
          <xdr:rowOff>95250</xdr:rowOff>
        </xdr:to>
        <xdr:sp macro="" textlink="">
          <xdr:nvSpPr>
            <xdr:cNvPr id="62497" name="Button 33" hidden="1">
              <a:extLst>
                <a:ext uri="{63B3BB69-23CF-44E3-9099-C40C66FF867C}">
                  <a14:compatExt spid="_x0000_s624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276</xdr:row>
          <xdr:rowOff>104775</xdr:rowOff>
        </xdr:from>
        <xdr:to>
          <xdr:col>1</xdr:col>
          <xdr:colOff>342900</xdr:colOff>
          <xdr:row>278</xdr:row>
          <xdr:rowOff>57150</xdr:rowOff>
        </xdr:to>
        <xdr:sp macro="" textlink="">
          <xdr:nvSpPr>
            <xdr:cNvPr id="62498" name="Button 34" hidden="1">
              <a:extLst>
                <a:ext uri="{63B3BB69-23CF-44E3-9099-C40C66FF867C}">
                  <a14:compatExt spid="_x0000_s624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319</xdr:row>
          <xdr:rowOff>0</xdr:rowOff>
        </xdr:from>
        <xdr:to>
          <xdr:col>1</xdr:col>
          <xdr:colOff>266700</xdr:colOff>
          <xdr:row>319</xdr:row>
          <xdr:rowOff>219075</xdr:rowOff>
        </xdr:to>
        <xdr:sp macro="" textlink="">
          <xdr:nvSpPr>
            <xdr:cNvPr id="62507" name="Button 43" hidden="1">
              <a:extLst>
                <a:ext uri="{63B3BB69-23CF-44E3-9099-C40C66FF867C}">
                  <a14:compatExt spid="_x0000_s625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330</xdr:row>
      <xdr:rowOff>95250</xdr:rowOff>
    </xdr:from>
    <xdr:to>
      <xdr:col>8</xdr:col>
      <xdr:colOff>1352550</xdr:colOff>
      <xdr:row>344</xdr:row>
      <xdr:rowOff>123825</xdr:rowOff>
    </xdr:to>
    <xdr:graphicFrame macro="">
      <xdr:nvGraphicFramePr>
        <xdr:cNvPr id="8" name="图表 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319</xdr:row>
          <xdr:rowOff>0</xdr:rowOff>
        </xdr:from>
        <xdr:to>
          <xdr:col>1</xdr:col>
          <xdr:colOff>257175</xdr:colOff>
          <xdr:row>319</xdr:row>
          <xdr:rowOff>247650</xdr:rowOff>
        </xdr:to>
        <xdr:sp macro="" textlink="">
          <xdr:nvSpPr>
            <xdr:cNvPr id="62508" name="Button 44" hidden="1">
              <a:extLst>
                <a:ext uri="{63B3BB69-23CF-44E3-9099-C40C66FF867C}">
                  <a14:compatExt spid="_x0000_s625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354</xdr:row>
      <xdr:rowOff>85725</xdr:rowOff>
    </xdr:from>
    <xdr:to>
      <xdr:col>8</xdr:col>
      <xdr:colOff>1343025</xdr:colOff>
      <xdr:row>370</xdr:row>
      <xdr:rowOff>40341</xdr:rowOff>
    </xdr:to>
    <xdr:graphicFrame macro="">
      <xdr:nvGraphicFramePr>
        <xdr:cNvPr id="14" name="图表 1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319</xdr:row>
          <xdr:rowOff>0</xdr:rowOff>
        </xdr:from>
        <xdr:to>
          <xdr:col>1</xdr:col>
          <xdr:colOff>238125</xdr:colOff>
          <xdr:row>319</xdr:row>
          <xdr:rowOff>257175</xdr:rowOff>
        </xdr:to>
        <xdr:sp macro="" textlink="">
          <xdr:nvSpPr>
            <xdr:cNvPr id="62509" name="Button 45" hidden="1">
              <a:extLst>
                <a:ext uri="{63B3BB69-23CF-44E3-9099-C40C66FF867C}">
                  <a14:compatExt spid="_x0000_s625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380</xdr:row>
      <xdr:rowOff>66675</xdr:rowOff>
    </xdr:from>
    <xdr:to>
      <xdr:col>8</xdr:col>
      <xdr:colOff>1238250</xdr:colOff>
      <xdr:row>397</xdr:row>
      <xdr:rowOff>66675</xdr:rowOff>
    </xdr:to>
    <xdr:graphicFrame macro="">
      <xdr:nvGraphicFramePr>
        <xdr:cNvPr id="21" name="图表 2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319</xdr:row>
          <xdr:rowOff>0</xdr:rowOff>
        </xdr:from>
        <xdr:to>
          <xdr:col>1</xdr:col>
          <xdr:colOff>295275</xdr:colOff>
          <xdr:row>319</xdr:row>
          <xdr:rowOff>247650</xdr:rowOff>
        </xdr:to>
        <xdr:sp macro="" textlink="">
          <xdr:nvSpPr>
            <xdr:cNvPr id="62510" name="Button 46" hidden="1">
              <a:extLst>
                <a:ext uri="{63B3BB69-23CF-44E3-9099-C40C66FF867C}">
                  <a14:compatExt spid="_x0000_s625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407</xdr:row>
      <xdr:rowOff>57150</xdr:rowOff>
    </xdr:from>
    <xdr:to>
      <xdr:col>8</xdr:col>
      <xdr:colOff>1209675</xdr:colOff>
      <xdr:row>422</xdr:row>
      <xdr:rowOff>142876</xdr:rowOff>
    </xdr:to>
    <xdr:graphicFrame macro="">
      <xdr:nvGraphicFramePr>
        <xdr:cNvPr id="26" name="图表 2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319</xdr:row>
          <xdr:rowOff>0</xdr:rowOff>
        </xdr:from>
        <xdr:to>
          <xdr:col>1</xdr:col>
          <xdr:colOff>342900</xdr:colOff>
          <xdr:row>319</xdr:row>
          <xdr:rowOff>238125</xdr:rowOff>
        </xdr:to>
        <xdr:sp macro="" textlink="">
          <xdr:nvSpPr>
            <xdr:cNvPr id="62511" name="Button 47" hidden="1">
              <a:extLst>
                <a:ext uri="{63B3BB69-23CF-44E3-9099-C40C66FF867C}">
                  <a14:compatExt spid="_x0000_s625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433</xdr:row>
      <xdr:rowOff>57150</xdr:rowOff>
    </xdr:from>
    <xdr:to>
      <xdr:col>8</xdr:col>
      <xdr:colOff>1285875</xdr:colOff>
      <xdr:row>449</xdr:row>
      <xdr:rowOff>142875</xdr:rowOff>
    </xdr:to>
    <xdr:graphicFrame macro="">
      <xdr:nvGraphicFramePr>
        <xdr:cNvPr id="29" name="图表 2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319</xdr:row>
          <xdr:rowOff>0</xdr:rowOff>
        </xdr:from>
        <xdr:to>
          <xdr:col>1</xdr:col>
          <xdr:colOff>266700</xdr:colOff>
          <xdr:row>319</xdr:row>
          <xdr:rowOff>219075</xdr:rowOff>
        </xdr:to>
        <xdr:sp macro="" textlink="">
          <xdr:nvSpPr>
            <xdr:cNvPr id="62512" name="Button 48" hidden="1">
              <a:extLst>
                <a:ext uri="{63B3BB69-23CF-44E3-9099-C40C66FF867C}">
                  <a14:compatExt spid="_x0000_s625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333</xdr:row>
      <xdr:rowOff>19050</xdr:rowOff>
    </xdr:from>
    <xdr:to>
      <xdr:col>16</xdr:col>
      <xdr:colOff>628650</xdr:colOff>
      <xdr:row>338</xdr:row>
      <xdr:rowOff>38100</xdr:rowOff>
    </xdr:to>
    <xdr:sp macro="" textlink="">
      <xdr:nvSpPr>
        <xdr:cNvPr id="31" name="文本框 30"/>
        <xdr:cNvSpPr txBox="1">
          <a:spLocks noChangeAspect="1"/>
        </xdr:cNvSpPr>
      </xdr:nvSpPr>
      <xdr:spPr>
        <a:xfrm>
          <a:off x="9163050" y="44429680"/>
          <a:ext cx="268605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357</xdr:row>
      <xdr:rowOff>38100</xdr:rowOff>
    </xdr:from>
    <xdr:to>
      <xdr:col>15</xdr:col>
      <xdr:colOff>438150</xdr:colOff>
      <xdr:row>362</xdr:row>
      <xdr:rowOff>143436</xdr:rowOff>
    </xdr:to>
    <xdr:sp macro="" textlink="">
      <xdr:nvSpPr>
        <xdr:cNvPr id="32" name="文本框 31"/>
        <xdr:cNvSpPr txBox="1">
          <a:spLocks noChangeAspect="1"/>
        </xdr:cNvSpPr>
      </xdr:nvSpPr>
      <xdr:spPr>
        <a:xfrm>
          <a:off x="8286750" y="44429680"/>
          <a:ext cx="2686050"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319</xdr:row>
          <xdr:rowOff>0</xdr:rowOff>
        </xdr:from>
        <xdr:to>
          <xdr:col>1</xdr:col>
          <xdr:colOff>247650</xdr:colOff>
          <xdr:row>319</xdr:row>
          <xdr:rowOff>257175</xdr:rowOff>
        </xdr:to>
        <xdr:sp macro="" textlink="">
          <xdr:nvSpPr>
            <xdr:cNvPr id="62513" name="Button 49" hidden="1">
              <a:extLst>
                <a:ext uri="{63B3BB69-23CF-44E3-9099-C40C66FF867C}">
                  <a14:compatExt spid="_x0000_s625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385</xdr:row>
      <xdr:rowOff>76200</xdr:rowOff>
    </xdr:from>
    <xdr:to>
      <xdr:col>15</xdr:col>
      <xdr:colOff>333375</xdr:colOff>
      <xdr:row>391</xdr:row>
      <xdr:rowOff>95250</xdr:rowOff>
    </xdr:to>
    <xdr:sp macro="" textlink="">
      <xdr:nvSpPr>
        <xdr:cNvPr id="34" name="文本框 33"/>
        <xdr:cNvSpPr txBox="1">
          <a:spLocks noChangeAspect="1"/>
        </xdr:cNvSpPr>
      </xdr:nvSpPr>
      <xdr:spPr>
        <a:xfrm>
          <a:off x="8181975" y="44429680"/>
          <a:ext cx="2686050"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319</xdr:row>
          <xdr:rowOff>0</xdr:rowOff>
        </xdr:from>
        <xdr:to>
          <xdr:col>1</xdr:col>
          <xdr:colOff>247650</xdr:colOff>
          <xdr:row>319</xdr:row>
          <xdr:rowOff>257175</xdr:rowOff>
        </xdr:to>
        <xdr:sp macro="" textlink="">
          <xdr:nvSpPr>
            <xdr:cNvPr id="62514" name="Button 50" hidden="1">
              <a:extLst>
                <a:ext uri="{63B3BB69-23CF-44E3-9099-C40C66FF867C}">
                  <a14:compatExt spid="_x0000_s625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411</xdr:row>
      <xdr:rowOff>28574</xdr:rowOff>
    </xdr:from>
    <xdr:to>
      <xdr:col>15</xdr:col>
      <xdr:colOff>314325</xdr:colOff>
      <xdr:row>417</xdr:row>
      <xdr:rowOff>95249</xdr:rowOff>
    </xdr:to>
    <xdr:sp macro="" textlink="">
      <xdr:nvSpPr>
        <xdr:cNvPr id="36" name="文本框 35"/>
        <xdr:cNvSpPr txBox="1">
          <a:spLocks noChangeAspect="1"/>
        </xdr:cNvSpPr>
      </xdr:nvSpPr>
      <xdr:spPr>
        <a:xfrm>
          <a:off x="8162925" y="44429680"/>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319</xdr:row>
          <xdr:rowOff>0</xdr:rowOff>
        </xdr:from>
        <xdr:to>
          <xdr:col>1</xdr:col>
          <xdr:colOff>276225</xdr:colOff>
          <xdr:row>319</xdr:row>
          <xdr:rowOff>257175</xdr:rowOff>
        </xdr:to>
        <xdr:sp macro="" textlink="">
          <xdr:nvSpPr>
            <xdr:cNvPr id="62515" name="Button 51" hidden="1">
              <a:extLst>
                <a:ext uri="{63B3BB69-23CF-44E3-9099-C40C66FF867C}">
                  <a14:compatExt spid="_x0000_s625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319</xdr:row>
          <xdr:rowOff>0</xdr:rowOff>
        </xdr:from>
        <xdr:to>
          <xdr:col>1</xdr:col>
          <xdr:colOff>342900</xdr:colOff>
          <xdr:row>319</xdr:row>
          <xdr:rowOff>257175</xdr:rowOff>
        </xdr:to>
        <xdr:sp macro="" textlink="">
          <xdr:nvSpPr>
            <xdr:cNvPr id="62516" name="Button 52" hidden="1">
              <a:extLst>
                <a:ext uri="{63B3BB69-23CF-44E3-9099-C40C66FF867C}">
                  <a14:compatExt spid="_x0000_s625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oneCellAnchor>
    <xdr:from>
      <xdr:col>1</xdr:col>
      <xdr:colOff>0</xdr:colOff>
      <xdr:row>140</xdr:row>
      <xdr:rowOff>0</xdr:rowOff>
    </xdr:from>
    <xdr:ext cx="6410325" cy="2524125"/>
    <xdr:graphicFrame macro="">
      <xdr:nvGraphicFramePr>
        <xdr:cNvPr id="59" name="图表 5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oneCellAnchor>
  <xdr:oneCellAnchor>
    <xdr:from>
      <xdr:col>0</xdr:col>
      <xdr:colOff>257175</xdr:colOff>
      <xdr:row>299</xdr:row>
      <xdr:rowOff>66675</xdr:rowOff>
    </xdr:from>
    <xdr:ext cx="6410325" cy="2524125"/>
    <xdr:graphicFrame macro="">
      <xdr:nvGraphicFramePr>
        <xdr:cNvPr id="61" name="图表 6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21</xdr:row>
          <xdr:rowOff>28575</xdr:rowOff>
        </xdr:from>
        <xdr:to>
          <xdr:col>1</xdr:col>
          <xdr:colOff>66675</xdr:colOff>
          <xdr:row>22</xdr:row>
          <xdr:rowOff>133350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19</xdr:row>
          <xdr:rowOff>28575</xdr:rowOff>
        </xdr:from>
        <xdr:to>
          <xdr:col>1</xdr:col>
          <xdr:colOff>76200</xdr:colOff>
          <xdr:row>20</xdr:row>
          <xdr:rowOff>47625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41</xdr:row>
      <xdr:rowOff>0</xdr:rowOff>
    </xdr:from>
    <xdr:to>
      <xdr:col>14</xdr:col>
      <xdr:colOff>0</xdr:colOff>
      <xdr:row>50</xdr:row>
      <xdr:rowOff>152400</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52</xdr:row>
      <xdr:rowOff>152400</xdr:rowOff>
    </xdr:from>
    <xdr:to>
      <xdr:col>13</xdr:col>
      <xdr:colOff>676275</xdr:colOff>
      <xdr:row>62</xdr:row>
      <xdr:rowOff>28575</xdr:rowOff>
    </xdr:to>
    <xdr:graphicFrame macro="">
      <xdr:nvGraphicFramePr>
        <xdr:cNvPr id="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65</xdr:row>
      <xdr:rowOff>38100</xdr:rowOff>
    </xdr:from>
    <xdr:to>
      <xdr:col>14</xdr:col>
      <xdr:colOff>485775</xdr:colOff>
      <xdr:row>81</xdr:row>
      <xdr:rowOff>142875</xdr:rowOff>
    </xdr:to>
    <xdr:graphicFrame macro="">
      <xdr:nvGraphicFramePr>
        <xdr:cNvPr id="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18</xdr:row>
      <xdr:rowOff>85725</xdr:rowOff>
    </xdr:from>
    <xdr:to>
      <xdr:col>9</xdr:col>
      <xdr:colOff>66675</xdr:colOff>
      <xdr:row>28</xdr:row>
      <xdr:rowOff>209550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64</xdr:row>
      <xdr:rowOff>0</xdr:rowOff>
    </xdr:from>
    <xdr:to>
      <xdr:col>4</xdr:col>
      <xdr:colOff>838200</xdr:colOff>
      <xdr:row>65</xdr:row>
      <xdr:rowOff>95250</xdr:rowOff>
    </xdr:to>
    <xdr:pic>
      <xdr:nvPicPr>
        <xdr:cNvPr id="5" name="图片 4"/>
        <xdr:cNvPicPr>
          <a:picLocks noChangeAspect="1"/>
        </xdr:cNvPicPr>
      </xdr:nvPicPr>
      <xdr:blipFill>
        <a:blip xmlns:r="http://schemas.openxmlformats.org/officeDocument/2006/relationships" r:embed="rId5"/>
        <a:stretch>
          <a:fillRect/>
        </a:stretch>
      </xdr:blipFill>
      <xdr:spPr>
        <a:xfrm>
          <a:off x="1876425" y="14018260"/>
          <a:ext cx="2524125" cy="247650"/>
        </a:xfrm>
        <a:prstGeom prst="rect">
          <a:avLst/>
        </a:prstGeom>
        <a:noFill/>
        <a:ln w="9525">
          <a:noFill/>
        </a:ln>
      </xdr:spPr>
    </xdr:pic>
    <xdr:clientData/>
  </xdr:twoCellAnchor>
  <xdr:twoCellAnchor>
    <xdr:from>
      <xdr:col>2</xdr:col>
      <xdr:colOff>0</xdr:colOff>
      <xdr:row>42</xdr:row>
      <xdr:rowOff>0</xdr:rowOff>
    </xdr:from>
    <xdr:to>
      <xdr:col>5</xdr:col>
      <xdr:colOff>313690</xdr:colOff>
      <xdr:row>43</xdr:row>
      <xdr:rowOff>106680</xdr:rowOff>
    </xdr:to>
    <xdr:pic>
      <xdr:nvPicPr>
        <xdr:cNvPr id="8" name="图片 7"/>
        <xdr:cNvPicPr>
          <a:picLocks noChangeAspect="1"/>
        </xdr:cNvPicPr>
      </xdr:nvPicPr>
      <xdr:blipFill>
        <a:blip xmlns:r="http://schemas.openxmlformats.org/officeDocument/2006/relationships" r:embed="rId6"/>
        <a:stretch>
          <a:fillRect/>
        </a:stretch>
      </xdr:blipFill>
      <xdr:spPr>
        <a:xfrm>
          <a:off x="1876425" y="9404350"/>
          <a:ext cx="2866390" cy="400050"/>
        </a:xfrm>
        <a:prstGeom prst="rect">
          <a:avLst/>
        </a:prstGeom>
        <a:noFill/>
        <a:ln w="9525">
          <a:noFill/>
        </a:ln>
      </xdr:spPr>
    </xdr:pic>
    <xdr:clientData/>
  </xdr:twoCellAnchor>
  <xdr:twoCellAnchor>
    <xdr:from>
      <xdr:col>2</xdr:col>
      <xdr:colOff>38100</xdr:colOff>
      <xdr:row>49</xdr:row>
      <xdr:rowOff>247650</xdr:rowOff>
    </xdr:from>
    <xdr:to>
      <xdr:col>5</xdr:col>
      <xdr:colOff>132715</xdr:colOff>
      <xdr:row>51</xdr:row>
      <xdr:rowOff>125730</xdr:rowOff>
    </xdr:to>
    <xdr:pic>
      <xdr:nvPicPr>
        <xdr:cNvPr id="9" name="图片 8"/>
        <xdr:cNvPicPr>
          <a:picLocks noChangeAspect="1"/>
        </xdr:cNvPicPr>
      </xdr:nvPicPr>
      <xdr:blipFill>
        <a:blip xmlns:r="http://schemas.openxmlformats.org/officeDocument/2006/relationships" r:embed="rId7"/>
        <a:stretch>
          <a:fillRect/>
        </a:stretch>
      </xdr:blipFill>
      <xdr:spPr>
        <a:xfrm>
          <a:off x="1914525" y="11705590"/>
          <a:ext cx="2647315" cy="323850"/>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103</xdr:row>
          <xdr:rowOff>28575</xdr:rowOff>
        </xdr:from>
        <xdr:to>
          <xdr:col>1</xdr:col>
          <xdr:colOff>66675</xdr:colOff>
          <xdr:row>104</xdr:row>
          <xdr:rowOff>133350</xdr:rowOff>
        </xdr:to>
        <xdr:sp macro="" textlink="">
          <xdr:nvSpPr>
            <xdr:cNvPr id="63496" name="Button 8" hidden="1">
              <a:extLst>
                <a:ext uri="{63B3BB69-23CF-44E3-9099-C40C66FF867C}">
                  <a14:compatExt spid="_x0000_s634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101</xdr:row>
          <xdr:rowOff>28575</xdr:rowOff>
        </xdr:from>
        <xdr:to>
          <xdr:col>1</xdr:col>
          <xdr:colOff>76200</xdr:colOff>
          <xdr:row>102</xdr:row>
          <xdr:rowOff>47625</xdr:rowOff>
        </xdr:to>
        <xdr:sp macro="" textlink="">
          <xdr:nvSpPr>
            <xdr:cNvPr id="63497" name="Button 9" hidden="1">
              <a:extLst>
                <a:ext uri="{63B3BB69-23CF-44E3-9099-C40C66FF867C}">
                  <a14:compatExt spid="_x0000_s634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714375</xdr:colOff>
      <xdr:row>123</xdr:row>
      <xdr:rowOff>0</xdr:rowOff>
    </xdr:from>
    <xdr:to>
      <xdr:col>13</xdr:col>
      <xdr:colOff>704850</xdr:colOff>
      <xdr:row>133</xdr:row>
      <xdr:rowOff>0</xdr:rowOff>
    </xdr:to>
    <xdr:graphicFrame macro="">
      <xdr:nvGraphicFramePr>
        <xdr:cNvPr id="1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771525</xdr:colOff>
      <xdr:row>134</xdr:row>
      <xdr:rowOff>152400</xdr:rowOff>
    </xdr:from>
    <xdr:to>
      <xdr:col>13</xdr:col>
      <xdr:colOff>676275</xdr:colOff>
      <xdr:row>144</xdr:row>
      <xdr:rowOff>28575</xdr:rowOff>
    </xdr:to>
    <xdr:graphicFrame macro="">
      <xdr:nvGraphicFramePr>
        <xdr:cNvPr id="1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247650</xdr:colOff>
      <xdr:row>147</xdr:row>
      <xdr:rowOff>38100</xdr:rowOff>
    </xdr:from>
    <xdr:to>
      <xdr:col>14</xdr:col>
      <xdr:colOff>485775</xdr:colOff>
      <xdr:row>163</xdr:row>
      <xdr:rowOff>142875</xdr:rowOff>
    </xdr:to>
    <xdr:graphicFrame macro="">
      <xdr:nvGraphicFramePr>
        <xdr:cNvPr id="1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152400</xdr:colOff>
      <xdr:row>100</xdr:row>
      <xdr:rowOff>85725</xdr:rowOff>
    </xdr:from>
    <xdr:to>
      <xdr:col>9</xdr:col>
      <xdr:colOff>66675</xdr:colOff>
      <xdr:row>110</xdr:row>
      <xdr:rowOff>209550</xdr:rowOff>
    </xdr:to>
    <xdr:graphicFrame macro="">
      <xdr:nvGraphicFramePr>
        <xdr:cNvPr id="15" name="图表 1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146</xdr:row>
      <xdr:rowOff>0</xdr:rowOff>
    </xdr:from>
    <xdr:to>
      <xdr:col>4</xdr:col>
      <xdr:colOff>838200</xdr:colOff>
      <xdr:row>147</xdr:row>
      <xdr:rowOff>95250</xdr:rowOff>
    </xdr:to>
    <xdr:pic>
      <xdr:nvPicPr>
        <xdr:cNvPr id="16" name="图片 15"/>
        <xdr:cNvPicPr>
          <a:picLocks noChangeAspect="1"/>
        </xdr:cNvPicPr>
      </xdr:nvPicPr>
      <xdr:blipFill>
        <a:blip xmlns:r="http://schemas.openxmlformats.org/officeDocument/2006/relationships" r:embed="rId5"/>
        <a:stretch>
          <a:fillRect/>
        </a:stretch>
      </xdr:blipFill>
      <xdr:spPr>
        <a:xfrm>
          <a:off x="1876425" y="30903545"/>
          <a:ext cx="2524125" cy="247650"/>
        </a:xfrm>
        <a:prstGeom prst="rect">
          <a:avLst/>
        </a:prstGeom>
        <a:noFill/>
        <a:ln w="9525">
          <a:noFill/>
        </a:ln>
      </xdr:spPr>
    </xdr:pic>
    <xdr:clientData/>
  </xdr:twoCellAnchor>
  <xdr:twoCellAnchor>
    <xdr:from>
      <xdr:col>2</xdr:col>
      <xdr:colOff>0</xdr:colOff>
      <xdr:row>124</xdr:row>
      <xdr:rowOff>0</xdr:rowOff>
    </xdr:from>
    <xdr:to>
      <xdr:col>5</xdr:col>
      <xdr:colOff>313690</xdr:colOff>
      <xdr:row>125</xdr:row>
      <xdr:rowOff>106680</xdr:rowOff>
    </xdr:to>
    <xdr:pic>
      <xdr:nvPicPr>
        <xdr:cNvPr id="17" name="图片 16"/>
        <xdr:cNvPicPr>
          <a:picLocks noChangeAspect="1"/>
        </xdr:cNvPicPr>
      </xdr:nvPicPr>
      <xdr:blipFill>
        <a:blip xmlns:r="http://schemas.openxmlformats.org/officeDocument/2006/relationships" r:embed="rId6"/>
        <a:stretch>
          <a:fillRect/>
        </a:stretch>
      </xdr:blipFill>
      <xdr:spPr>
        <a:xfrm>
          <a:off x="1876425" y="26289635"/>
          <a:ext cx="2866390" cy="400050"/>
        </a:xfrm>
        <a:prstGeom prst="rect">
          <a:avLst/>
        </a:prstGeom>
        <a:noFill/>
        <a:ln w="9525">
          <a:noFill/>
        </a:ln>
      </xdr:spPr>
    </xdr:pic>
    <xdr:clientData/>
  </xdr:twoCellAnchor>
  <xdr:twoCellAnchor>
    <xdr:from>
      <xdr:col>2</xdr:col>
      <xdr:colOff>38100</xdr:colOff>
      <xdr:row>131</xdr:row>
      <xdr:rowOff>247650</xdr:rowOff>
    </xdr:from>
    <xdr:to>
      <xdr:col>5</xdr:col>
      <xdr:colOff>132715</xdr:colOff>
      <xdr:row>133</xdr:row>
      <xdr:rowOff>125730</xdr:rowOff>
    </xdr:to>
    <xdr:pic>
      <xdr:nvPicPr>
        <xdr:cNvPr id="18" name="图片 17"/>
        <xdr:cNvPicPr>
          <a:picLocks noChangeAspect="1"/>
        </xdr:cNvPicPr>
      </xdr:nvPicPr>
      <xdr:blipFill>
        <a:blip xmlns:r="http://schemas.openxmlformats.org/officeDocument/2006/relationships" r:embed="rId7"/>
        <a:stretch>
          <a:fillRect/>
        </a:stretch>
      </xdr:blipFill>
      <xdr:spPr>
        <a:xfrm>
          <a:off x="1914525" y="28590875"/>
          <a:ext cx="2647315" cy="323850"/>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185</xdr:row>
          <xdr:rowOff>28575</xdr:rowOff>
        </xdr:from>
        <xdr:to>
          <xdr:col>1</xdr:col>
          <xdr:colOff>66675</xdr:colOff>
          <xdr:row>186</xdr:row>
          <xdr:rowOff>133350</xdr:rowOff>
        </xdr:to>
        <xdr:sp macro="" textlink="">
          <xdr:nvSpPr>
            <xdr:cNvPr id="63501" name="Button 13" hidden="1">
              <a:extLst>
                <a:ext uri="{63B3BB69-23CF-44E3-9099-C40C66FF867C}">
                  <a14:compatExt spid="_x0000_s635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183</xdr:row>
          <xdr:rowOff>28575</xdr:rowOff>
        </xdr:from>
        <xdr:to>
          <xdr:col>1</xdr:col>
          <xdr:colOff>76200</xdr:colOff>
          <xdr:row>184</xdr:row>
          <xdr:rowOff>47625</xdr:rowOff>
        </xdr:to>
        <xdr:sp macro="" textlink="">
          <xdr:nvSpPr>
            <xdr:cNvPr id="63502" name="Button 14" hidden="1">
              <a:extLst>
                <a:ext uri="{63B3BB69-23CF-44E3-9099-C40C66FF867C}">
                  <a14:compatExt spid="_x0000_s635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205</xdr:row>
      <xdr:rowOff>0</xdr:rowOff>
    </xdr:from>
    <xdr:to>
      <xdr:col>14</xdr:col>
      <xdr:colOff>0</xdr:colOff>
      <xdr:row>214</xdr:row>
      <xdr:rowOff>152400</xdr:rowOff>
    </xdr:to>
    <xdr:graphicFrame macro="">
      <xdr:nvGraphicFramePr>
        <xdr:cNvPr id="19"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771525</xdr:colOff>
      <xdr:row>217</xdr:row>
      <xdr:rowOff>0</xdr:rowOff>
    </xdr:from>
    <xdr:to>
      <xdr:col>13</xdr:col>
      <xdr:colOff>676275</xdr:colOff>
      <xdr:row>227</xdr:row>
      <xdr:rowOff>151765</xdr:rowOff>
    </xdr:to>
    <xdr:graphicFrame macro="">
      <xdr:nvGraphicFramePr>
        <xdr:cNvPr id="20"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247650</xdr:colOff>
      <xdr:row>229</xdr:row>
      <xdr:rowOff>38100</xdr:rowOff>
    </xdr:from>
    <xdr:to>
      <xdr:col>14</xdr:col>
      <xdr:colOff>485775</xdr:colOff>
      <xdr:row>245</xdr:row>
      <xdr:rowOff>142875</xdr:rowOff>
    </xdr:to>
    <xdr:graphicFrame macro="">
      <xdr:nvGraphicFramePr>
        <xdr:cNvPr id="21"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152400</xdr:colOff>
      <xdr:row>182</xdr:row>
      <xdr:rowOff>85725</xdr:rowOff>
    </xdr:from>
    <xdr:to>
      <xdr:col>9</xdr:col>
      <xdr:colOff>66675</xdr:colOff>
      <xdr:row>192</xdr:row>
      <xdr:rowOff>209550</xdr:rowOff>
    </xdr:to>
    <xdr:graphicFrame macro="">
      <xdr:nvGraphicFramePr>
        <xdr:cNvPr id="22" name="图表 2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228</xdr:row>
      <xdr:rowOff>0</xdr:rowOff>
    </xdr:from>
    <xdr:to>
      <xdr:col>4</xdr:col>
      <xdr:colOff>838200</xdr:colOff>
      <xdr:row>229</xdr:row>
      <xdr:rowOff>95250</xdr:rowOff>
    </xdr:to>
    <xdr:pic>
      <xdr:nvPicPr>
        <xdr:cNvPr id="23" name="图片 22"/>
        <xdr:cNvPicPr>
          <a:picLocks noChangeAspect="1"/>
        </xdr:cNvPicPr>
      </xdr:nvPicPr>
      <xdr:blipFill>
        <a:blip xmlns:r="http://schemas.openxmlformats.org/officeDocument/2006/relationships" r:embed="rId5"/>
        <a:stretch>
          <a:fillRect/>
        </a:stretch>
      </xdr:blipFill>
      <xdr:spPr>
        <a:xfrm>
          <a:off x="1876425" y="47788830"/>
          <a:ext cx="2524125" cy="247650"/>
        </a:xfrm>
        <a:prstGeom prst="rect">
          <a:avLst/>
        </a:prstGeom>
        <a:noFill/>
        <a:ln w="9525">
          <a:noFill/>
        </a:ln>
      </xdr:spPr>
    </xdr:pic>
    <xdr:clientData/>
  </xdr:twoCellAnchor>
  <xdr:twoCellAnchor>
    <xdr:from>
      <xdr:col>2</xdr:col>
      <xdr:colOff>0</xdr:colOff>
      <xdr:row>206</xdr:row>
      <xdr:rowOff>0</xdr:rowOff>
    </xdr:from>
    <xdr:to>
      <xdr:col>5</xdr:col>
      <xdr:colOff>313690</xdr:colOff>
      <xdr:row>207</xdr:row>
      <xdr:rowOff>106680</xdr:rowOff>
    </xdr:to>
    <xdr:pic>
      <xdr:nvPicPr>
        <xdr:cNvPr id="24" name="图片 23"/>
        <xdr:cNvPicPr>
          <a:picLocks noChangeAspect="1"/>
        </xdr:cNvPicPr>
      </xdr:nvPicPr>
      <xdr:blipFill>
        <a:blip xmlns:r="http://schemas.openxmlformats.org/officeDocument/2006/relationships" r:embed="rId6"/>
        <a:stretch>
          <a:fillRect/>
        </a:stretch>
      </xdr:blipFill>
      <xdr:spPr>
        <a:xfrm>
          <a:off x="1876425" y="43174920"/>
          <a:ext cx="2866390" cy="400050"/>
        </a:xfrm>
        <a:prstGeom prst="rect">
          <a:avLst/>
        </a:prstGeom>
        <a:noFill/>
        <a:ln w="9525">
          <a:noFill/>
        </a:ln>
      </xdr:spPr>
    </xdr:pic>
    <xdr:clientData/>
  </xdr:twoCellAnchor>
  <xdr:twoCellAnchor>
    <xdr:from>
      <xdr:col>2</xdr:col>
      <xdr:colOff>38100</xdr:colOff>
      <xdr:row>213</xdr:row>
      <xdr:rowOff>247650</xdr:rowOff>
    </xdr:from>
    <xdr:to>
      <xdr:col>5</xdr:col>
      <xdr:colOff>132715</xdr:colOff>
      <xdr:row>215</xdr:row>
      <xdr:rowOff>125730</xdr:rowOff>
    </xdr:to>
    <xdr:pic>
      <xdr:nvPicPr>
        <xdr:cNvPr id="25" name="图片 24"/>
        <xdr:cNvPicPr>
          <a:picLocks noChangeAspect="1"/>
        </xdr:cNvPicPr>
      </xdr:nvPicPr>
      <xdr:blipFill>
        <a:blip xmlns:r="http://schemas.openxmlformats.org/officeDocument/2006/relationships" r:embed="rId7"/>
        <a:stretch>
          <a:fillRect/>
        </a:stretch>
      </xdr:blipFill>
      <xdr:spPr>
        <a:xfrm>
          <a:off x="1914525" y="45476160"/>
          <a:ext cx="2647315" cy="323850"/>
        </a:xfrm>
        <a:prstGeom prst="rect">
          <a:avLst/>
        </a:prstGeom>
        <a:noFill/>
        <a:ln w="9525">
          <a:no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171450</xdr:colOff>
      <xdr:row>32</xdr:row>
      <xdr:rowOff>9525</xdr:rowOff>
    </xdr:from>
    <xdr:to>
      <xdr:col>8</xdr:col>
      <xdr:colOff>609600</xdr:colOff>
      <xdr:row>56</xdr:row>
      <xdr:rowOff>19050</xdr:rowOff>
    </xdr:to>
    <xdr:graphicFrame macro="">
      <xdr:nvGraphicFramePr>
        <xdr:cNvPr id="2"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52</xdr:row>
      <xdr:rowOff>66675</xdr:rowOff>
    </xdr:from>
    <xdr:to>
      <xdr:col>14</xdr:col>
      <xdr:colOff>257175</xdr:colOff>
      <xdr:row>77</xdr:row>
      <xdr:rowOff>38100</xdr:rowOff>
    </xdr:to>
    <xdr:graphicFrame macro="">
      <xdr:nvGraphicFramePr>
        <xdr:cNvPr id="3"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352425</xdr:colOff>
      <xdr:row>22</xdr:row>
      <xdr:rowOff>76200</xdr:rowOff>
    </xdr:from>
    <xdr:to>
      <xdr:col>16</xdr:col>
      <xdr:colOff>228600</xdr:colOff>
      <xdr:row>51</xdr:row>
      <xdr:rowOff>104775</xdr:rowOff>
    </xdr:to>
    <xdr:graphicFrame macro="">
      <xdr:nvGraphicFramePr>
        <xdr:cNvPr id="5"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22</xdr:row>
          <xdr:rowOff>47625</xdr:rowOff>
        </xdr:from>
        <xdr:to>
          <xdr:col>0</xdr:col>
          <xdr:colOff>685800</xdr:colOff>
          <xdr:row>23</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a:t>
              </a:r>
              <a:r>
                <a:rPr lang="en-US" altLang="zh-CN" sz="1100" b="0" i="0" u="none" strike="noStrike" baseline="0">
                  <a:solidFill>
                    <a:srgbClr val="FF0000"/>
                  </a:solidFill>
                  <a:latin typeface="宋体"/>
                  <a:ea typeface="宋体"/>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22</xdr:row>
          <xdr:rowOff>47625</xdr:rowOff>
        </xdr:from>
        <xdr:to>
          <xdr:col>0</xdr:col>
          <xdr:colOff>1390650</xdr:colOff>
          <xdr:row>23</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a:t>
              </a:r>
              <a:r>
                <a:rPr lang="en-US" altLang="zh-CN" sz="1100" b="0" i="0" u="none" strike="noStrike" baseline="0">
                  <a:solidFill>
                    <a:srgbClr val="FF0000"/>
                  </a:solidFill>
                  <a:latin typeface="宋体"/>
                  <a:ea typeface="宋体"/>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209550</xdr:colOff>
          <xdr:row>7</xdr:row>
          <xdr:rowOff>85725</xdr:rowOff>
        </xdr:from>
        <xdr:to>
          <xdr:col>29</xdr:col>
          <xdr:colOff>238125</xdr:colOff>
          <xdr:row>8</xdr:row>
          <xdr:rowOff>171450</xdr:rowOff>
        </xdr:to>
        <xdr:sp macro="" textlink="">
          <xdr:nvSpPr>
            <xdr:cNvPr id="42016" name="Button 32" hidden="1">
              <a:extLst>
                <a:ext uri="{63B3BB69-23CF-44E3-9099-C40C66FF867C}">
                  <a14:compatExt spid="_x0000_s420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200025</xdr:colOff>
          <xdr:row>9</xdr:row>
          <xdr:rowOff>76200</xdr:rowOff>
        </xdr:from>
        <xdr:to>
          <xdr:col>29</xdr:col>
          <xdr:colOff>238125</xdr:colOff>
          <xdr:row>10</xdr:row>
          <xdr:rowOff>152400</xdr:rowOff>
        </xdr:to>
        <xdr:sp macro="" textlink="">
          <xdr:nvSpPr>
            <xdr:cNvPr id="42017" name="Button 33" hidden="1">
              <a:extLst>
                <a:ext uri="{63B3BB69-23CF-44E3-9099-C40C66FF867C}">
                  <a14:compatExt spid="_x0000_s420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438150</xdr:colOff>
      <xdr:row>21</xdr:row>
      <xdr:rowOff>94615</xdr:rowOff>
    </xdr:from>
    <xdr:to>
      <xdr:col>8</xdr:col>
      <xdr:colOff>552450</xdr:colOff>
      <xdr:row>31</xdr:row>
      <xdr:rowOff>62230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46</xdr:row>
      <xdr:rowOff>123825</xdr:rowOff>
    </xdr:from>
    <xdr:to>
      <xdr:col>9</xdr:col>
      <xdr:colOff>399415</xdr:colOff>
      <xdr:row>60</xdr:row>
      <xdr:rowOff>56515</xdr:rowOff>
    </xdr:to>
    <xdr:pic>
      <xdr:nvPicPr>
        <xdr:cNvPr id="7" name="图片 6"/>
        <xdr:cNvPicPr>
          <a:picLocks noChangeAspect="1"/>
        </xdr:cNvPicPr>
      </xdr:nvPicPr>
      <xdr:blipFill>
        <a:blip xmlns:r="http://schemas.openxmlformats.org/officeDocument/2006/relationships" r:embed="rId2"/>
        <a:stretch>
          <a:fillRect/>
        </a:stretch>
      </xdr:blipFill>
      <xdr:spPr>
        <a:xfrm>
          <a:off x="666750" y="11407775"/>
          <a:ext cx="7105015" cy="2866390"/>
        </a:xfrm>
        <a:prstGeom prst="rect">
          <a:avLst/>
        </a:prstGeom>
        <a:noFill/>
        <a:ln w="9525">
          <a:noFill/>
        </a:ln>
      </xdr:spPr>
    </xdr:pic>
    <xdr:clientData/>
  </xdr:twoCellAnchor>
  <xdr:twoCellAnchor>
    <xdr:from>
      <xdr:col>1</xdr:col>
      <xdr:colOff>0</xdr:colOff>
      <xdr:row>70</xdr:row>
      <xdr:rowOff>0</xdr:rowOff>
    </xdr:from>
    <xdr:to>
      <xdr:col>7</xdr:col>
      <xdr:colOff>342900</xdr:colOff>
      <xdr:row>87</xdr:row>
      <xdr:rowOff>104775</xdr:rowOff>
    </xdr:to>
    <xdr:pic>
      <xdr:nvPicPr>
        <xdr:cNvPr id="9" name="图片 8"/>
        <xdr:cNvPicPr>
          <a:picLocks noChangeAspect="1"/>
        </xdr:cNvPicPr>
      </xdr:nvPicPr>
      <xdr:blipFill>
        <a:blip xmlns:r="http://schemas.openxmlformats.org/officeDocument/2006/relationships" r:embed="rId3"/>
        <a:stretch>
          <a:fillRect/>
        </a:stretch>
      </xdr:blipFill>
      <xdr:spPr>
        <a:xfrm>
          <a:off x="666750" y="16370300"/>
          <a:ext cx="5495925" cy="3667125"/>
        </a:xfrm>
        <a:prstGeom prst="rect">
          <a:avLst/>
        </a:prstGeom>
        <a:noFill/>
        <a:ln w="9525">
          <a:noFill/>
        </a:ln>
      </xdr:spPr>
    </xdr:pic>
    <xdr:clientData/>
  </xdr:twoCellAnchor>
  <xdr:twoCellAnchor>
    <xdr:from>
      <xdr:col>0</xdr:col>
      <xdr:colOff>419100</xdr:colOff>
      <xdr:row>1</xdr:row>
      <xdr:rowOff>190500</xdr:rowOff>
    </xdr:from>
    <xdr:to>
      <xdr:col>7</xdr:col>
      <xdr:colOff>599440</xdr:colOff>
      <xdr:row>6</xdr:row>
      <xdr:rowOff>203200</xdr:rowOff>
    </xdr:to>
    <xdr:pic>
      <xdr:nvPicPr>
        <xdr:cNvPr id="2" name="图片 1"/>
        <xdr:cNvPicPr>
          <a:picLocks noChangeAspect="1"/>
        </xdr:cNvPicPr>
      </xdr:nvPicPr>
      <xdr:blipFill>
        <a:blip xmlns:r="http://schemas.openxmlformats.org/officeDocument/2006/relationships" r:embed="rId4"/>
        <a:stretch>
          <a:fillRect/>
        </a:stretch>
      </xdr:blipFill>
      <xdr:spPr>
        <a:xfrm>
          <a:off x="419100" y="400050"/>
          <a:ext cx="6000115" cy="228600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36719;&#20214;&#24320;&#21457;&#36807;&#31243;&#20307;&#31995;&#65288;CMMI%20L5&#65289;&#25991;&#26723;&#24211;\&#32452;&#32455;&#30456;&#20851;&#30340;&#36807;&#31243;\6&#32452;&#32455;&#24230;&#37327;&#19982;&#20998;&#26512;&#36807;&#31243;\&#24180;&#24230;&#32452;&#32455;&#24230;&#37327;&#35745;&#21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OD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195.118\&#30000;&#25991;&#35878;&#36164;&#26009;\My%20Work\Shanghai\Shanghai%20Newegg\&#22235;&#32423;\03%20Process%20Definition\L4\20081211\CDMIS%20PPB\CDMIS&#38656;&#27714;&#35780;&#23457;&#32570;&#38519;&#23494;&#24230;PPB_2008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36719;&#20214;&#27979;&#35797;&#35745;&#21010;&#27169;&#26495;(2010031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195.118\Documents%20and%20Settings\bc31\Local%20Settings\Temp\TFSTemp\v833A.tmp\1312791\&#35780;&#23457;&#31649;&#29702;&#34920;&#21333;(C132934).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erver\TQM1.1\VSS_20050517\02_ProjectProduction\04_Coding\03_TQM_Templet\04_OrganizationSupport\01_&#34892;&#25919;&#31649;&#29702;\01_&#25991;&#20214;&#31649;&#29702;\&#25991;&#20214;&#32534;&#20889;&#35268;&#3353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92.168.195.118\jsmstcpro\CMMI%20Project%20Management\04_&#20020;&#26102;&#30446;&#24405;\wy\&#36827;&#24230;&#31649;&#29702;&#3492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XXX_&#39033;&#30446;&#24230;&#37327;&#34920;-.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1442;&#32771;&#22270;.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1407;E/Mydocuments/WXWork/File/2018-10/XXX_&#39033;&#30446;&#24230;&#37327;&#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
      <sheetName val="文档修改控制页"/>
      <sheetName val="目录"/>
      <sheetName val="填表说明"/>
      <sheetName val="组织度量目标值"/>
      <sheetName val="组织度量指标与度量项描述"/>
      <sheetName val="建立组织PCB及过程模型"/>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每日测试活动情况"/>
      <sheetName val="每日问题风险情况"/>
      <sheetName val="每日缺陷统计与分析"/>
      <sheetName val="基础配置表"/>
      <sheetName val="ODC配置表"/>
      <sheetName val="ODC中文配置表"/>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订记录"/>
      <sheetName val="5-假设检验"/>
      <sheetName val="4-控制图分析 (2)"/>
      <sheetName val="4-控制图分析 (1)"/>
      <sheetName val="3-正态检验"/>
      <sheetName val="2-数据检查"/>
      <sheetName val="1-原始数据"/>
      <sheetName val="0-累积不可用数据"/>
    </sheetNames>
    <sheetDataSet>
      <sheetData sheetId="0" refreshError="1"/>
      <sheetData sheetId="1" refreshError="1"/>
      <sheetData sheetId="2"/>
      <sheetData sheetId="3"/>
      <sheetData sheetId="4"/>
      <sheetData sheetId="5" refreshError="1"/>
      <sheetData sheetId="6"/>
      <sheetData sheetId="7" refreshError="1"/>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项目概述"/>
      <sheetName val="测试范围"/>
      <sheetName val="测试里程碑"/>
      <sheetName val="风险分析与规避"/>
      <sheetName val="资源进度计划"/>
      <sheetName val="资源附表"/>
      <sheetName val="资源投入估算"/>
      <sheetName val="SIT&amp;UAT详细计划"/>
      <sheetName val="测试方法"/>
      <sheetName val="测试组织与策略"/>
      <sheetName val="规约"/>
      <sheetName val="测试估算"/>
      <sheetName val="变更差异"/>
      <sheetName val="质量度量标准"/>
      <sheetName val="测试角色职责表"/>
      <sheetName val="参考及交付文献"/>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改记录"/>
      <sheetName val="评审记录表"/>
    </sheetNames>
    <sheetDataSet>
      <sheetData sheetId="0"/>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发行控制"/>
      <sheetName val="使用指南"/>
      <sheetName val="文件编写导则"/>
      <sheetName val="附录1"/>
      <sheetName val="附录2"/>
    </sheetNames>
    <sheetDataSet>
      <sheetData sheetId="0" refreshError="1"/>
      <sheetData sheetId="1" refreshError="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总体计划"/>
      <sheetName val="人员计划"/>
      <sheetName val="培训计划"/>
      <sheetName val="进度计划"/>
    </sheetNames>
    <sheetDataSet>
      <sheetData sheetId="0"/>
      <sheetData sheetId="1" refreshError="1"/>
      <sheetData sheetId="2"/>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报告封面"/>
      <sheetName val="目录"/>
      <sheetName val="填写说明"/>
      <sheetName val="项目属性"/>
      <sheetName val="项目度量分析计划"/>
      <sheetName val="预测-结果"/>
      <sheetName val="预测-指导"/>
      <sheetName val="总模型"/>
      <sheetName val="迭代模型"/>
      <sheetName val="需求"/>
      <sheetName val="工作量分布"/>
      <sheetName val="规模"/>
      <sheetName val="项目进度"/>
      <sheetName val="过程产出缺陷度量"/>
      <sheetName val="测试及验收缺陷度量"/>
      <sheetName val="人员统计"/>
      <sheetName val="人员基本信息"/>
      <sheetName val="根因分析"/>
      <sheetName val="模型数据检查"/>
      <sheetName val="附录-节假日"/>
      <sheetName val="XXX_项目度量表-"/>
      <sheetName val="质量"/>
    </sheetNames>
    <sheetDataSet>
      <sheetData sheetId="0"/>
      <sheetData sheetId="1"/>
      <sheetData sheetId="2"/>
      <sheetData sheetId="3"/>
      <sheetData sheetId="4"/>
      <sheetData sheetId="5"/>
      <sheetData sheetId="6"/>
      <sheetData sheetId="7"/>
      <sheetData sheetId="8"/>
      <sheetData sheetId="9"/>
      <sheetData sheetId="10">
        <row r="16">
          <cell r="H16">
            <v>0</v>
          </cell>
          <cell r="I16">
            <v>97.8</v>
          </cell>
        </row>
        <row r="17">
          <cell r="H17">
            <v>0</v>
          </cell>
          <cell r="I17">
            <v>97.8</v>
          </cell>
        </row>
        <row r="18">
          <cell r="H18">
            <v>0</v>
          </cell>
          <cell r="I18">
            <v>97.8</v>
          </cell>
        </row>
        <row r="19">
          <cell r="H19">
            <v>0</v>
          </cell>
          <cell r="I19">
            <v>97.8</v>
          </cell>
        </row>
      </sheetData>
      <sheetData sheetId="11"/>
      <sheetData sheetId="12"/>
      <sheetData sheetId="13"/>
      <sheetData sheetId="14"/>
      <sheetData sheetId="15"/>
      <sheetData sheetId="16"/>
      <sheetData sheetId="17">
        <row r="4">
          <cell r="K4">
            <v>1</v>
          </cell>
        </row>
        <row r="5">
          <cell r="K5">
            <v>1</v>
          </cell>
        </row>
        <row r="8">
          <cell r="K8">
            <v>0</v>
          </cell>
        </row>
        <row r="9">
          <cell r="K9">
            <v>1</v>
          </cell>
        </row>
        <row r="14">
          <cell r="K14">
            <v>1</v>
          </cell>
        </row>
      </sheetData>
      <sheetData sheetId="18"/>
      <sheetData sheetId="19"/>
      <sheetData sheetId="20"/>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过程产出缺陷度量"/>
    </sheetNames>
    <sheetDataSet>
      <sheetData sheetId="0">
        <row r="153">
          <cell r="A153" t="str">
            <v>迭代1</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_项目度量表-"/>
    </sheetNames>
    <definedNames>
      <definedName name="Button17_Click_week_add"/>
      <definedName name="Button18_Click_week_delete"/>
    </defined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0F0F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10.vml"/><Relationship Id="rId1" Type="http://schemas.openxmlformats.org/officeDocument/2006/relationships/drawing" Target="../drawings/drawing6.xml"/><Relationship Id="rId5" Type="http://schemas.openxmlformats.org/officeDocument/2006/relationships/comments" Target="../comments9.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11.vml"/><Relationship Id="rId21" Type="http://schemas.openxmlformats.org/officeDocument/2006/relationships/ctrlProp" Target="../ctrlProps/ctrlProp22.xml"/><Relationship Id="rId34" Type="http://schemas.openxmlformats.org/officeDocument/2006/relationships/comments" Target="../comments10.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2" Type="http://schemas.openxmlformats.org/officeDocument/2006/relationships/drawing" Target="../drawings/drawing7.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ctrlProp" Target="../ctrlProps/ctrlProp30.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ctrlProp" Target="../ctrlProps/ctrlProp32.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1.xml"/><Relationship Id="rId7"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7"/>
  <sheetViews>
    <sheetView workbookViewId="0"/>
  </sheetViews>
  <sheetFormatPr defaultColWidth="9" defaultRowHeight="13.5"/>
  <cols>
    <col min="1" max="10" width="36.625" customWidth="1"/>
  </cols>
  <sheetData>
    <row r="1" spans="1:16">
      <c r="A1" s="772" t="s">
        <v>0</v>
      </c>
    </row>
    <row r="2" spans="1:16">
      <c r="P2" t="e">
        <f ca="1">_xll.CB.RecalcCounterFN()</f>
        <v>#NAME?</v>
      </c>
    </row>
    <row r="3" spans="1:16">
      <c r="A3" t="s">
        <v>1</v>
      </c>
      <c r="B3" t="s">
        <v>2</v>
      </c>
      <c r="C3">
        <v>0</v>
      </c>
    </row>
    <row r="4" spans="1:16">
      <c r="A4" t="s">
        <v>3</v>
      </c>
    </row>
    <row r="5" spans="1:16">
      <c r="A5" t="s">
        <v>4</v>
      </c>
    </row>
    <row r="7" spans="1:16">
      <c r="A7" s="772" t="s">
        <v>5</v>
      </c>
      <c r="B7" t="s">
        <v>6</v>
      </c>
    </row>
    <row r="8" spans="1:16">
      <c r="B8">
        <v>3</v>
      </c>
    </row>
    <row r="10" spans="1:16">
      <c r="A10" t="s">
        <v>7</v>
      </c>
    </row>
    <row r="11" spans="1:16">
      <c r="A11" t="e">
        <f>CB_DATA_!#REF!</f>
        <v>#REF!</v>
      </c>
      <c r="B11" t="e">
        <f>迭代模型!#REF!</f>
        <v>#REF!</v>
      </c>
      <c r="C11" t="e">
        <f>总模型!#REF!</f>
        <v>#REF!</v>
      </c>
    </row>
    <row r="13" spans="1:16">
      <c r="A13" t="s">
        <v>8</v>
      </c>
    </row>
    <row r="14" spans="1:16">
      <c r="A14" t="s">
        <v>9</v>
      </c>
      <c r="B14" s="773" t="s">
        <v>10</v>
      </c>
      <c r="C14" s="773" t="s">
        <v>11</v>
      </c>
    </row>
    <row r="16" spans="1:16">
      <c r="A16" t="s">
        <v>12</v>
      </c>
    </row>
    <row r="19" spans="1:3">
      <c r="A19" t="s">
        <v>13</v>
      </c>
    </row>
    <row r="20" spans="1:3">
      <c r="A20">
        <v>31</v>
      </c>
      <c r="B20">
        <v>34</v>
      </c>
      <c r="C20">
        <v>34</v>
      </c>
    </row>
    <row r="25" spans="1:3">
      <c r="A25" s="772" t="s">
        <v>14</v>
      </c>
    </row>
    <row r="26" spans="1:3">
      <c r="A26" s="773" t="s">
        <v>888</v>
      </c>
      <c r="B26" s="773" t="s">
        <v>898</v>
      </c>
      <c r="C26" s="773" t="s">
        <v>893</v>
      </c>
    </row>
    <row r="27" spans="1:3">
      <c r="A27" t="s">
        <v>886</v>
      </c>
      <c r="B27" t="s">
        <v>899</v>
      </c>
      <c r="C27" t="s">
        <v>894</v>
      </c>
    </row>
    <row r="28" spans="1:3">
      <c r="A28" s="773" t="s">
        <v>887</v>
      </c>
      <c r="B28" s="773" t="s">
        <v>895</v>
      </c>
      <c r="C28" s="773" t="s">
        <v>895</v>
      </c>
    </row>
    <row r="29" spans="1:3">
      <c r="A29" s="773" t="s">
        <v>890</v>
      </c>
      <c r="B29" s="773" t="s">
        <v>888</v>
      </c>
      <c r="C29" s="773" t="s">
        <v>888</v>
      </c>
    </row>
    <row r="30" spans="1:3">
      <c r="A30" t="s">
        <v>891</v>
      </c>
      <c r="B30" t="s">
        <v>889</v>
      </c>
      <c r="C30" t="s">
        <v>889</v>
      </c>
    </row>
    <row r="31" spans="1:3">
      <c r="A31" s="773" t="s">
        <v>892</v>
      </c>
      <c r="B31" s="773" t="s">
        <v>887</v>
      </c>
      <c r="C31" s="773" t="s">
        <v>887</v>
      </c>
    </row>
    <row r="32" spans="1:3">
      <c r="B32" s="773" t="s">
        <v>900</v>
      </c>
      <c r="C32" s="773" t="s">
        <v>896</v>
      </c>
    </row>
    <row r="33" spans="2:3">
      <c r="B33" t="s">
        <v>901</v>
      </c>
      <c r="C33" t="s">
        <v>897</v>
      </c>
    </row>
    <row r="34" spans="2:3">
      <c r="B34" s="773" t="s">
        <v>895</v>
      </c>
      <c r="C34" s="773" t="s">
        <v>895</v>
      </c>
    </row>
    <row r="10000" spans="1:1">
      <c r="A10000" t="s">
        <v>15</v>
      </c>
    </row>
    <row r="10001" spans="1:1">
      <c r="A10001" t="b">
        <f>0.402&lt;="{0.MEAN}"&lt;=0.6661</f>
        <v>0</v>
      </c>
    </row>
    <row r="10002" spans="1:1">
      <c r="A10002" t="b">
        <f>-0.3877&lt;="{0.MEAN}"&lt;=0.3</f>
        <v>0</v>
      </c>
    </row>
    <row r="10003" spans="1:1">
      <c r="A10003" t="b">
        <f>0.02&lt;="{0.MEAN}"&lt;=0.035</f>
        <v>0</v>
      </c>
    </row>
    <row r="10007" spans="1:1">
      <c r="A10007" t="e">
        <f>ABS("{0.CERTAINTY(0,0.7254)}" - 0.95 )</f>
        <v>#VALUE!</v>
      </c>
    </row>
  </sheetData>
  <phoneticPr fontId="149"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2"/>
  <sheetViews>
    <sheetView showGridLines="0" workbookViewId="0">
      <selection activeCell="K9" sqref="K9:K10"/>
    </sheetView>
  </sheetViews>
  <sheetFormatPr defaultColWidth="9" defaultRowHeight="12"/>
  <cols>
    <col min="1" max="1" width="15.625" style="70" customWidth="1"/>
    <col min="2" max="2" width="14.25" style="70" customWidth="1"/>
    <col min="3" max="3" width="11.625" style="70" customWidth="1"/>
    <col min="4" max="5" width="9" style="70"/>
    <col min="6" max="6" width="26.375" style="70" customWidth="1"/>
    <col min="7" max="256" width="9" style="70"/>
    <col min="257" max="257" width="15.625" style="70" customWidth="1"/>
    <col min="258" max="258" width="14.25" style="70" customWidth="1"/>
    <col min="259" max="259" width="11.625" style="70" customWidth="1"/>
    <col min="260" max="261" width="9" style="70"/>
    <col min="262" max="262" width="26.375" style="70" customWidth="1"/>
    <col min="263" max="512" width="9" style="70"/>
    <col min="513" max="513" width="15.625" style="70" customWidth="1"/>
    <col min="514" max="514" width="14.25" style="70" customWidth="1"/>
    <col min="515" max="515" width="11.625" style="70" customWidth="1"/>
    <col min="516" max="517" width="9" style="70"/>
    <col min="518" max="518" width="26.375" style="70" customWidth="1"/>
    <col min="519" max="768" width="9" style="70"/>
    <col min="769" max="769" width="15.625" style="70" customWidth="1"/>
    <col min="770" max="770" width="14.25" style="70" customWidth="1"/>
    <col min="771" max="771" width="11.625" style="70" customWidth="1"/>
    <col min="772" max="773" width="9" style="70"/>
    <col min="774" max="774" width="26.375" style="70" customWidth="1"/>
    <col min="775" max="1024" width="9" style="70"/>
    <col min="1025" max="1025" width="15.625" style="70" customWidth="1"/>
    <col min="1026" max="1026" width="14.25" style="70" customWidth="1"/>
    <col min="1027" max="1027" width="11.625" style="70" customWidth="1"/>
    <col min="1028" max="1029" width="9" style="70"/>
    <col min="1030" max="1030" width="26.375" style="70" customWidth="1"/>
    <col min="1031" max="1280" width="9" style="70"/>
    <col min="1281" max="1281" width="15.625" style="70" customWidth="1"/>
    <col min="1282" max="1282" width="14.25" style="70" customWidth="1"/>
    <col min="1283" max="1283" width="11.625" style="70" customWidth="1"/>
    <col min="1284" max="1285" width="9" style="70"/>
    <col min="1286" max="1286" width="26.375" style="70" customWidth="1"/>
    <col min="1287" max="1536" width="9" style="70"/>
    <col min="1537" max="1537" width="15.625" style="70" customWidth="1"/>
    <col min="1538" max="1538" width="14.25" style="70" customWidth="1"/>
    <col min="1539" max="1539" width="11.625" style="70" customWidth="1"/>
    <col min="1540" max="1541" width="9" style="70"/>
    <col min="1542" max="1542" width="26.375" style="70" customWidth="1"/>
    <col min="1543" max="1792" width="9" style="70"/>
    <col min="1793" max="1793" width="15.625" style="70" customWidth="1"/>
    <col min="1794" max="1794" width="14.25" style="70" customWidth="1"/>
    <col min="1795" max="1795" width="11.625" style="70" customWidth="1"/>
    <col min="1796" max="1797" width="9" style="70"/>
    <col min="1798" max="1798" width="26.375" style="70" customWidth="1"/>
    <col min="1799" max="2048" width="9" style="70"/>
    <col min="2049" max="2049" width="15.625" style="70" customWidth="1"/>
    <col min="2050" max="2050" width="14.25" style="70" customWidth="1"/>
    <col min="2051" max="2051" width="11.625" style="70" customWidth="1"/>
    <col min="2052" max="2053" width="9" style="70"/>
    <col min="2054" max="2054" width="26.375" style="70" customWidth="1"/>
    <col min="2055" max="2304" width="9" style="70"/>
    <col min="2305" max="2305" width="15.625" style="70" customWidth="1"/>
    <col min="2306" max="2306" width="14.25" style="70" customWidth="1"/>
    <col min="2307" max="2307" width="11.625" style="70" customWidth="1"/>
    <col min="2308" max="2309" width="9" style="70"/>
    <col min="2310" max="2310" width="26.375" style="70" customWidth="1"/>
    <col min="2311" max="2560" width="9" style="70"/>
    <col min="2561" max="2561" width="15.625" style="70" customWidth="1"/>
    <col min="2562" max="2562" width="14.25" style="70" customWidth="1"/>
    <col min="2563" max="2563" width="11.625" style="70" customWidth="1"/>
    <col min="2564" max="2565" width="9" style="70"/>
    <col min="2566" max="2566" width="26.375" style="70" customWidth="1"/>
    <col min="2567" max="2816" width="9" style="70"/>
    <col min="2817" max="2817" width="15.625" style="70" customWidth="1"/>
    <col min="2818" max="2818" width="14.25" style="70" customWidth="1"/>
    <col min="2819" max="2819" width="11.625" style="70" customWidth="1"/>
    <col min="2820" max="2821" width="9" style="70"/>
    <col min="2822" max="2822" width="26.375" style="70" customWidth="1"/>
    <col min="2823" max="3072" width="9" style="70"/>
    <col min="3073" max="3073" width="15.625" style="70" customWidth="1"/>
    <col min="3074" max="3074" width="14.25" style="70" customWidth="1"/>
    <col min="3075" max="3075" width="11.625" style="70" customWidth="1"/>
    <col min="3076" max="3077" width="9" style="70"/>
    <col min="3078" max="3078" width="26.375" style="70" customWidth="1"/>
    <col min="3079" max="3328" width="9" style="70"/>
    <col min="3329" max="3329" width="15.625" style="70" customWidth="1"/>
    <col min="3330" max="3330" width="14.25" style="70" customWidth="1"/>
    <col min="3331" max="3331" width="11.625" style="70" customWidth="1"/>
    <col min="3332" max="3333" width="9" style="70"/>
    <col min="3334" max="3334" width="26.375" style="70" customWidth="1"/>
    <col min="3335" max="3584" width="9" style="70"/>
    <col min="3585" max="3585" width="15.625" style="70" customWidth="1"/>
    <col min="3586" max="3586" width="14.25" style="70" customWidth="1"/>
    <col min="3587" max="3587" width="11.625" style="70" customWidth="1"/>
    <col min="3588" max="3589" width="9" style="70"/>
    <col min="3590" max="3590" width="26.375" style="70" customWidth="1"/>
    <col min="3591" max="3840" width="9" style="70"/>
    <col min="3841" max="3841" width="15.625" style="70" customWidth="1"/>
    <col min="3842" max="3842" width="14.25" style="70" customWidth="1"/>
    <col min="3843" max="3843" width="11.625" style="70" customWidth="1"/>
    <col min="3844" max="3845" width="9" style="70"/>
    <col min="3846" max="3846" width="26.375" style="70" customWidth="1"/>
    <col min="3847" max="4096" width="9" style="70"/>
    <col min="4097" max="4097" width="15.625" style="70" customWidth="1"/>
    <col min="4098" max="4098" width="14.25" style="70" customWidth="1"/>
    <col min="4099" max="4099" width="11.625" style="70" customWidth="1"/>
    <col min="4100" max="4101" width="9" style="70"/>
    <col min="4102" max="4102" width="26.375" style="70" customWidth="1"/>
    <col min="4103" max="4352" width="9" style="70"/>
    <col min="4353" max="4353" width="15.625" style="70" customWidth="1"/>
    <col min="4354" max="4354" width="14.25" style="70" customWidth="1"/>
    <col min="4355" max="4355" width="11.625" style="70" customWidth="1"/>
    <col min="4356" max="4357" width="9" style="70"/>
    <col min="4358" max="4358" width="26.375" style="70" customWidth="1"/>
    <col min="4359" max="4608" width="9" style="70"/>
    <col min="4609" max="4609" width="15.625" style="70" customWidth="1"/>
    <col min="4610" max="4610" width="14.25" style="70" customWidth="1"/>
    <col min="4611" max="4611" width="11.625" style="70" customWidth="1"/>
    <col min="4612" max="4613" width="9" style="70"/>
    <col min="4614" max="4614" width="26.375" style="70" customWidth="1"/>
    <col min="4615" max="4864" width="9" style="70"/>
    <col min="4865" max="4865" width="15.625" style="70" customWidth="1"/>
    <col min="4866" max="4866" width="14.25" style="70" customWidth="1"/>
    <col min="4867" max="4867" width="11.625" style="70" customWidth="1"/>
    <col min="4868" max="4869" width="9" style="70"/>
    <col min="4870" max="4870" width="26.375" style="70" customWidth="1"/>
    <col min="4871" max="5120" width="9" style="70"/>
    <col min="5121" max="5121" width="15.625" style="70" customWidth="1"/>
    <col min="5122" max="5122" width="14.25" style="70" customWidth="1"/>
    <col min="5123" max="5123" width="11.625" style="70" customWidth="1"/>
    <col min="5124" max="5125" width="9" style="70"/>
    <col min="5126" max="5126" width="26.375" style="70" customWidth="1"/>
    <col min="5127" max="5376" width="9" style="70"/>
    <col min="5377" max="5377" width="15.625" style="70" customWidth="1"/>
    <col min="5378" max="5378" width="14.25" style="70" customWidth="1"/>
    <col min="5379" max="5379" width="11.625" style="70" customWidth="1"/>
    <col min="5380" max="5381" width="9" style="70"/>
    <col min="5382" max="5382" width="26.375" style="70" customWidth="1"/>
    <col min="5383" max="5632" width="9" style="70"/>
    <col min="5633" max="5633" width="15.625" style="70" customWidth="1"/>
    <col min="5634" max="5634" width="14.25" style="70" customWidth="1"/>
    <col min="5635" max="5635" width="11.625" style="70" customWidth="1"/>
    <col min="5636" max="5637" width="9" style="70"/>
    <col min="5638" max="5638" width="26.375" style="70" customWidth="1"/>
    <col min="5639" max="5888" width="9" style="70"/>
    <col min="5889" max="5889" width="15.625" style="70" customWidth="1"/>
    <col min="5890" max="5890" width="14.25" style="70" customWidth="1"/>
    <col min="5891" max="5891" width="11.625" style="70" customWidth="1"/>
    <col min="5892" max="5893" width="9" style="70"/>
    <col min="5894" max="5894" width="26.375" style="70" customWidth="1"/>
    <col min="5895" max="6144" width="9" style="70"/>
    <col min="6145" max="6145" width="15.625" style="70" customWidth="1"/>
    <col min="6146" max="6146" width="14.25" style="70" customWidth="1"/>
    <col min="6147" max="6147" width="11.625" style="70" customWidth="1"/>
    <col min="6148" max="6149" width="9" style="70"/>
    <col min="6150" max="6150" width="26.375" style="70" customWidth="1"/>
    <col min="6151" max="6400" width="9" style="70"/>
    <col min="6401" max="6401" width="15.625" style="70" customWidth="1"/>
    <col min="6402" max="6402" width="14.25" style="70" customWidth="1"/>
    <col min="6403" max="6403" width="11.625" style="70" customWidth="1"/>
    <col min="6404" max="6405" width="9" style="70"/>
    <col min="6406" max="6406" width="26.375" style="70" customWidth="1"/>
    <col min="6407" max="6656" width="9" style="70"/>
    <col min="6657" max="6657" width="15.625" style="70" customWidth="1"/>
    <col min="6658" max="6658" width="14.25" style="70" customWidth="1"/>
    <col min="6659" max="6659" width="11.625" style="70" customWidth="1"/>
    <col min="6660" max="6661" width="9" style="70"/>
    <col min="6662" max="6662" width="26.375" style="70" customWidth="1"/>
    <col min="6663" max="6912" width="9" style="70"/>
    <col min="6913" max="6913" width="15.625" style="70" customWidth="1"/>
    <col min="6914" max="6914" width="14.25" style="70" customWidth="1"/>
    <col min="6915" max="6915" width="11.625" style="70" customWidth="1"/>
    <col min="6916" max="6917" width="9" style="70"/>
    <col min="6918" max="6918" width="26.375" style="70" customWidth="1"/>
    <col min="6919" max="7168" width="9" style="70"/>
    <col min="7169" max="7169" width="15.625" style="70" customWidth="1"/>
    <col min="7170" max="7170" width="14.25" style="70" customWidth="1"/>
    <col min="7171" max="7171" width="11.625" style="70" customWidth="1"/>
    <col min="7172" max="7173" width="9" style="70"/>
    <col min="7174" max="7174" width="26.375" style="70" customWidth="1"/>
    <col min="7175" max="7424" width="9" style="70"/>
    <col min="7425" max="7425" width="15.625" style="70" customWidth="1"/>
    <col min="7426" max="7426" width="14.25" style="70" customWidth="1"/>
    <col min="7427" max="7427" width="11.625" style="70" customWidth="1"/>
    <col min="7428" max="7429" width="9" style="70"/>
    <col min="7430" max="7430" width="26.375" style="70" customWidth="1"/>
    <col min="7431" max="7680" width="9" style="70"/>
    <col min="7681" max="7681" width="15.625" style="70" customWidth="1"/>
    <col min="7682" max="7682" width="14.25" style="70" customWidth="1"/>
    <col min="7683" max="7683" width="11.625" style="70" customWidth="1"/>
    <col min="7684" max="7685" width="9" style="70"/>
    <col min="7686" max="7686" width="26.375" style="70" customWidth="1"/>
    <col min="7687" max="7936" width="9" style="70"/>
    <col min="7937" max="7937" width="15.625" style="70" customWidth="1"/>
    <col min="7938" max="7938" width="14.25" style="70" customWidth="1"/>
    <col min="7939" max="7939" width="11.625" style="70" customWidth="1"/>
    <col min="7940" max="7941" width="9" style="70"/>
    <col min="7942" max="7942" width="26.375" style="70" customWidth="1"/>
    <col min="7943" max="8192" width="9" style="70"/>
    <col min="8193" max="8193" width="15.625" style="70" customWidth="1"/>
    <col min="8194" max="8194" width="14.25" style="70" customWidth="1"/>
    <col min="8195" max="8195" width="11.625" style="70" customWidth="1"/>
    <col min="8196" max="8197" width="9" style="70"/>
    <col min="8198" max="8198" width="26.375" style="70" customWidth="1"/>
    <col min="8199" max="8448" width="9" style="70"/>
    <col min="8449" max="8449" width="15.625" style="70" customWidth="1"/>
    <col min="8450" max="8450" width="14.25" style="70" customWidth="1"/>
    <col min="8451" max="8451" width="11.625" style="70" customWidth="1"/>
    <col min="8452" max="8453" width="9" style="70"/>
    <col min="8454" max="8454" width="26.375" style="70" customWidth="1"/>
    <col min="8455" max="8704" width="9" style="70"/>
    <col min="8705" max="8705" width="15.625" style="70" customWidth="1"/>
    <col min="8706" max="8706" width="14.25" style="70" customWidth="1"/>
    <col min="8707" max="8707" width="11.625" style="70" customWidth="1"/>
    <col min="8708" max="8709" width="9" style="70"/>
    <col min="8710" max="8710" width="26.375" style="70" customWidth="1"/>
    <col min="8711" max="8960" width="9" style="70"/>
    <col min="8961" max="8961" width="15.625" style="70" customWidth="1"/>
    <col min="8962" max="8962" width="14.25" style="70" customWidth="1"/>
    <col min="8963" max="8963" width="11.625" style="70" customWidth="1"/>
    <col min="8964" max="8965" width="9" style="70"/>
    <col min="8966" max="8966" width="26.375" style="70" customWidth="1"/>
    <col min="8967" max="9216" width="9" style="70"/>
    <col min="9217" max="9217" width="15.625" style="70" customWidth="1"/>
    <col min="9218" max="9218" width="14.25" style="70" customWidth="1"/>
    <col min="9219" max="9219" width="11.625" style="70" customWidth="1"/>
    <col min="9220" max="9221" width="9" style="70"/>
    <col min="9222" max="9222" width="26.375" style="70" customWidth="1"/>
    <col min="9223" max="9472" width="9" style="70"/>
    <col min="9473" max="9473" width="15.625" style="70" customWidth="1"/>
    <col min="9474" max="9474" width="14.25" style="70" customWidth="1"/>
    <col min="9475" max="9475" width="11.625" style="70" customWidth="1"/>
    <col min="9476" max="9477" width="9" style="70"/>
    <col min="9478" max="9478" width="26.375" style="70" customWidth="1"/>
    <col min="9479" max="9728" width="9" style="70"/>
    <col min="9729" max="9729" width="15.625" style="70" customWidth="1"/>
    <col min="9730" max="9730" width="14.25" style="70" customWidth="1"/>
    <col min="9731" max="9731" width="11.625" style="70" customWidth="1"/>
    <col min="9732" max="9733" width="9" style="70"/>
    <col min="9734" max="9734" width="26.375" style="70" customWidth="1"/>
    <col min="9735" max="9984" width="9" style="70"/>
    <col min="9985" max="9985" width="15.625" style="70" customWidth="1"/>
    <col min="9986" max="9986" width="14.25" style="70" customWidth="1"/>
    <col min="9987" max="9987" width="11.625" style="70" customWidth="1"/>
    <col min="9988" max="9989" width="9" style="70"/>
    <col min="9990" max="9990" width="26.375" style="70" customWidth="1"/>
    <col min="9991" max="10240" width="9" style="70"/>
    <col min="10241" max="10241" width="15.625" style="70" customWidth="1"/>
    <col min="10242" max="10242" width="14.25" style="70" customWidth="1"/>
    <col min="10243" max="10243" width="11.625" style="70" customWidth="1"/>
    <col min="10244" max="10245" width="9" style="70"/>
    <col min="10246" max="10246" width="26.375" style="70" customWidth="1"/>
    <col min="10247" max="10496" width="9" style="70"/>
    <col min="10497" max="10497" width="15.625" style="70" customWidth="1"/>
    <col min="10498" max="10498" width="14.25" style="70" customWidth="1"/>
    <col min="10499" max="10499" width="11.625" style="70" customWidth="1"/>
    <col min="10500" max="10501" width="9" style="70"/>
    <col min="10502" max="10502" width="26.375" style="70" customWidth="1"/>
    <col min="10503" max="10752" width="9" style="70"/>
    <col min="10753" max="10753" width="15.625" style="70" customWidth="1"/>
    <col min="10754" max="10754" width="14.25" style="70" customWidth="1"/>
    <col min="10755" max="10755" width="11.625" style="70" customWidth="1"/>
    <col min="10756" max="10757" width="9" style="70"/>
    <col min="10758" max="10758" width="26.375" style="70" customWidth="1"/>
    <col min="10759" max="11008" width="9" style="70"/>
    <col min="11009" max="11009" width="15.625" style="70" customWidth="1"/>
    <col min="11010" max="11010" width="14.25" style="70" customWidth="1"/>
    <col min="11011" max="11011" width="11.625" style="70" customWidth="1"/>
    <col min="11012" max="11013" width="9" style="70"/>
    <col min="11014" max="11014" width="26.375" style="70" customWidth="1"/>
    <col min="11015" max="11264" width="9" style="70"/>
    <col min="11265" max="11265" width="15.625" style="70" customWidth="1"/>
    <col min="11266" max="11266" width="14.25" style="70" customWidth="1"/>
    <col min="11267" max="11267" width="11.625" style="70" customWidth="1"/>
    <col min="11268" max="11269" width="9" style="70"/>
    <col min="11270" max="11270" width="26.375" style="70" customWidth="1"/>
    <col min="11271" max="11520" width="9" style="70"/>
    <col min="11521" max="11521" width="15.625" style="70" customWidth="1"/>
    <col min="11522" max="11522" width="14.25" style="70" customWidth="1"/>
    <col min="11523" max="11523" width="11.625" style="70" customWidth="1"/>
    <col min="11524" max="11525" width="9" style="70"/>
    <col min="11526" max="11526" width="26.375" style="70" customWidth="1"/>
    <col min="11527" max="11776" width="9" style="70"/>
    <col min="11777" max="11777" width="15.625" style="70" customWidth="1"/>
    <col min="11778" max="11778" width="14.25" style="70" customWidth="1"/>
    <col min="11779" max="11779" width="11.625" style="70" customWidth="1"/>
    <col min="11780" max="11781" width="9" style="70"/>
    <col min="11782" max="11782" width="26.375" style="70" customWidth="1"/>
    <col min="11783" max="12032" width="9" style="70"/>
    <col min="12033" max="12033" width="15.625" style="70" customWidth="1"/>
    <col min="12034" max="12034" width="14.25" style="70" customWidth="1"/>
    <col min="12035" max="12035" width="11.625" style="70" customWidth="1"/>
    <col min="12036" max="12037" width="9" style="70"/>
    <col min="12038" max="12038" width="26.375" style="70" customWidth="1"/>
    <col min="12039" max="12288" width="9" style="70"/>
    <col min="12289" max="12289" width="15.625" style="70" customWidth="1"/>
    <col min="12290" max="12290" width="14.25" style="70" customWidth="1"/>
    <col min="12291" max="12291" width="11.625" style="70" customWidth="1"/>
    <col min="12292" max="12293" width="9" style="70"/>
    <col min="12294" max="12294" width="26.375" style="70" customWidth="1"/>
    <col min="12295" max="12544" width="9" style="70"/>
    <col min="12545" max="12545" width="15.625" style="70" customWidth="1"/>
    <col min="12546" max="12546" width="14.25" style="70" customWidth="1"/>
    <col min="12547" max="12547" width="11.625" style="70" customWidth="1"/>
    <col min="12548" max="12549" width="9" style="70"/>
    <col min="12550" max="12550" width="26.375" style="70" customWidth="1"/>
    <col min="12551" max="12800" width="9" style="70"/>
    <col min="12801" max="12801" width="15.625" style="70" customWidth="1"/>
    <col min="12802" max="12802" width="14.25" style="70" customWidth="1"/>
    <col min="12803" max="12803" width="11.625" style="70" customWidth="1"/>
    <col min="12804" max="12805" width="9" style="70"/>
    <col min="12806" max="12806" width="26.375" style="70" customWidth="1"/>
    <col min="12807" max="13056" width="9" style="70"/>
    <col min="13057" max="13057" width="15.625" style="70" customWidth="1"/>
    <col min="13058" max="13058" width="14.25" style="70" customWidth="1"/>
    <col min="13059" max="13059" width="11.625" style="70" customWidth="1"/>
    <col min="13060" max="13061" width="9" style="70"/>
    <col min="13062" max="13062" width="26.375" style="70" customWidth="1"/>
    <col min="13063" max="13312" width="9" style="70"/>
    <col min="13313" max="13313" width="15.625" style="70" customWidth="1"/>
    <col min="13314" max="13314" width="14.25" style="70" customWidth="1"/>
    <col min="13315" max="13315" width="11.625" style="70" customWidth="1"/>
    <col min="13316" max="13317" width="9" style="70"/>
    <col min="13318" max="13318" width="26.375" style="70" customWidth="1"/>
    <col min="13319" max="13568" width="9" style="70"/>
    <col min="13569" max="13569" width="15.625" style="70" customWidth="1"/>
    <col min="13570" max="13570" width="14.25" style="70" customWidth="1"/>
    <col min="13571" max="13571" width="11.625" style="70" customWidth="1"/>
    <col min="13572" max="13573" width="9" style="70"/>
    <col min="13574" max="13574" width="26.375" style="70" customWidth="1"/>
    <col min="13575" max="13824" width="9" style="70"/>
    <col min="13825" max="13825" width="15.625" style="70" customWidth="1"/>
    <col min="13826" max="13826" width="14.25" style="70" customWidth="1"/>
    <col min="13827" max="13827" width="11.625" style="70" customWidth="1"/>
    <col min="13828" max="13829" width="9" style="70"/>
    <col min="13830" max="13830" width="26.375" style="70" customWidth="1"/>
    <col min="13831" max="14080" width="9" style="70"/>
    <col min="14081" max="14081" width="15.625" style="70" customWidth="1"/>
    <col min="14082" max="14082" width="14.25" style="70" customWidth="1"/>
    <col min="14083" max="14083" width="11.625" style="70" customWidth="1"/>
    <col min="14084" max="14085" width="9" style="70"/>
    <col min="14086" max="14086" width="26.375" style="70" customWidth="1"/>
    <col min="14087" max="14336" width="9" style="70"/>
    <col min="14337" max="14337" width="15.625" style="70" customWidth="1"/>
    <col min="14338" max="14338" width="14.25" style="70" customWidth="1"/>
    <col min="14339" max="14339" width="11.625" style="70" customWidth="1"/>
    <col min="14340" max="14341" width="9" style="70"/>
    <col min="14342" max="14342" width="26.375" style="70" customWidth="1"/>
    <col min="14343" max="14592" width="9" style="70"/>
    <col min="14593" max="14593" width="15.625" style="70" customWidth="1"/>
    <col min="14594" max="14594" width="14.25" style="70" customWidth="1"/>
    <col min="14595" max="14595" width="11.625" style="70" customWidth="1"/>
    <col min="14596" max="14597" width="9" style="70"/>
    <col min="14598" max="14598" width="26.375" style="70" customWidth="1"/>
    <col min="14599" max="14848" width="9" style="70"/>
    <col min="14849" max="14849" width="15.625" style="70" customWidth="1"/>
    <col min="14850" max="14850" width="14.25" style="70" customWidth="1"/>
    <col min="14851" max="14851" width="11.625" style="70" customWidth="1"/>
    <col min="14852" max="14853" width="9" style="70"/>
    <col min="14854" max="14854" width="26.375" style="70" customWidth="1"/>
    <col min="14855" max="15104" width="9" style="70"/>
    <col min="15105" max="15105" width="15.625" style="70" customWidth="1"/>
    <col min="15106" max="15106" width="14.25" style="70" customWidth="1"/>
    <col min="15107" max="15107" width="11.625" style="70" customWidth="1"/>
    <col min="15108" max="15109" width="9" style="70"/>
    <col min="15110" max="15110" width="26.375" style="70" customWidth="1"/>
    <col min="15111" max="15360" width="9" style="70"/>
    <col min="15361" max="15361" width="15.625" style="70" customWidth="1"/>
    <col min="15362" max="15362" width="14.25" style="70" customWidth="1"/>
    <col min="15363" max="15363" width="11.625" style="70" customWidth="1"/>
    <col min="15364" max="15365" width="9" style="70"/>
    <col min="15366" max="15366" width="26.375" style="70" customWidth="1"/>
    <col min="15367" max="15616" width="9" style="70"/>
    <col min="15617" max="15617" width="15.625" style="70" customWidth="1"/>
    <col min="15618" max="15618" width="14.25" style="70" customWidth="1"/>
    <col min="15619" max="15619" width="11.625" style="70" customWidth="1"/>
    <col min="15620" max="15621" width="9" style="70"/>
    <col min="15622" max="15622" width="26.375" style="70" customWidth="1"/>
    <col min="15623" max="15872" width="9" style="70"/>
    <col min="15873" max="15873" width="15.625" style="70" customWidth="1"/>
    <col min="15874" max="15874" width="14.25" style="70" customWidth="1"/>
    <col min="15875" max="15875" width="11.625" style="70" customWidth="1"/>
    <col min="15876" max="15877" width="9" style="70"/>
    <col min="15878" max="15878" width="26.375" style="70" customWidth="1"/>
    <col min="15879" max="16128" width="9" style="70"/>
    <col min="16129" max="16129" width="15.625" style="70" customWidth="1"/>
    <col min="16130" max="16130" width="14.25" style="70" customWidth="1"/>
    <col min="16131" max="16131" width="11.625" style="70" customWidth="1"/>
    <col min="16132" max="16133" width="9" style="70"/>
    <col min="16134" max="16134" width="26.375" style="70" customWidth="1"/>
    <col min="16135" max="16384" width="9" style="70"/>
  </cols>
  <sheetData>
    <row r="1" spans="1:6">
      <c r="A1" s="788" t="s">
        <v>16</v>
      </c>
      <c r="B1" s="788"/>
      <c r="C1" s="788"/>
      <c r="D1" s="788"/>
      <c r="E1" s="788"/>
      <c r="F1" s="788"/>
    </row>
    <row r="2" spans="1:6">
      <c r="A2" s="788"/>
      <c r="B2" s="788"/>
      <c r="C2" s="788"/>
      <c r="D2" s="788"/>
      <c r="E2" s="788"/>
      <c r="F2" s="788"/>
    </row>
    <row r="3" spans="1:6" ht="15" customHeight="1">
      <c r="A3" s="757"/>
      <c r="B3" s="757"/>
      <c r="C3" s="757"/>
      <c r="D3" s="757"/>
      <c r="E3" s="757"/>
      <c r="F3" s="757"/>
    </row>
    <row r="4" spans="1:6">
      <c r="A4" s="184"/>
      <c r="B4" s="789" t="s">
        <v>17</v>
      </c>
      <c r="C4" s="789"/>
      <c r="D4" s="789"/>
      <c r="E4" s="789"/>
      <c r="F4" s="789"/>
    </row>
    <row r="5" spans="1:6" ht="13.5">
      <c r="A5" s="184"/>
      <c r="B5" s="758" t="s">
        <v>18</v>
      </c>
      <c r="C5" s="758" t="s">
        <v>19</v>
      </c>
      <c r="D5" s="759" t="s">
        <v>20</v>
      </c>
      <c r="E5" s="758" t="s">
        <v>21</v>
      </c>
      <c r="F5" s="758" t="s">
        <v>22</v>
      </c>
    </row>
    <row r="6" spans="1:6" ht="12.75" customHeight="1">
      <c r="A6" s="184"/>
      <c r="B6" s="760" t="s">
        <v>23</v>
      </c>
      <c r="C6" s="761">
        <v>40784</v>
      </c>
      <c r="D6" s="762" t="s">
        <v>24</v>
      </c>
      <c r="E6" s="762" t="s">
        <v>25</v>
      </c>
      <c r="F6" s="762" t="s">
        <v>26</v>
      </c>
    </row>
    <row r="7" spans="1:6" ht="12.75" customHeight="1">
      <c r="A7" s="184"/>
      <c r="B7" s="436" t="s">
        <v>27</v>
      </c>
      <c r="C7" s="763">
        <v>40886</v>
      </c>
      <c r="D7" s="762" t="s">
        <v>28</v>
      </c>
      <c r="E7" s="762" t="s">
        <v>29</v>
      </c>
      <c r="F7" s="762" t="s">
        <v>30</v>
      </c>
    </row>
    <row r="8" spans="1:6" ht="27.75" customHeight="1">
      <c r="A8" s="184"/>
      <c r="B8" s="762" t="s">
        <v>31</v>
      </c>
      <c r="C8" s="763">
        <v>41501</v>
      </c>
      <c r="D8" s="762" t="s">
        <v>28</v>
      </c>
      <c r="E8" s="762" t="s">
        <v>29</v>
      </c>
      <c r="F8" s="764" t="s">
        <v>32</v>
      </c>
    </row>
    <row r="9" spans="1:6" ht="18.75" customHeight="1">
      <c r="A9" s="184"/>
      <c r="B9" s="762" t="s">
        <v>33</v>
      </c>
      <c r="C9" s="763">
        <v>41978</v>
      </c>
      <c r="D9" s="762" t="s">
        <v>28</v>
      </c>
      <c r="E9" s="762" t="s">
        <v>29</v>
      </c>
      <c r="F9" s="764" t="s">
        <v>34</v>
      </c>
    </row>
    <row r="10" spans="1:6" ht="21" customHeight="1">
      <c r="A10" s="184"/>
      <c r="B10" s="762" t="s">
        <v>35</v>
      </c>
      <c r="C10" s="763">
        <v>42124</v>
      </c>
      <c r="D10" s="762" t="s">
        <v>28</v>
      </c>
      <c r="E10" s="762" t="s">
        <v>29</v>
      </c>
      <c r="F10" s="764" t="s">
        <v>36</v>
      </c>
    </row>
    <row r="11" spans="1:6" ht="21" customHeight="1">
      <c r="A11" s="184"/>
      <c r="B11" s="762" t="s">
        <v>37</v>
      </c>
      <c r="C11" s="763">
        <v>42796</v>
      </c>
      <c r="D11" s="762" t="s">
        <v>28</v>
      </c>
      <c r="E11" s="762" t="s">
        <v>38</v>
      </c>
      <c r="F11" s="764" t="s">
        <v>39</v>
      </c>
    </row>
    <row r="12" spans="1:6">
      <c r="A12" s="184"/>
      <c r="B12" s="184"/>
      <c r="C12" s="184"/>
      <c r="D12" s="184"/>
      <c r="E12" s="184"/>
      <c r="F12" s="184"/>
    </row>
    <row r="13" spans="1:6" ht="68.25" customHeight="1">
      <c r="A13" s="785" t="s">
        <v>40</v>
      </c>
      <c r="B13" s="765" t="s">
        <v>41</v>
      </c>
      <c r="C13" s="790" t="s">
        <v>42</v>
      </c>
      <c r="D13" s="791"/>
      <c r="E13" s="791"/>
      <c r="F13" s="791"/>
    </row>
    <row r="14" spans="1:6" ht="68.25" customHeight="1">
      <c r="A14" s="786"/>
      <c r="B14" s="765" t="s">
        <v>43</v>
      </c>
      <c r="C14" s="791" t="s">
        <v>44</v>
      </c>
      <c r="D14" s="791"/>
      <c r="E14" s="791"/>
      <c r="F14" s="791"/>
    </row>
    <row r="15" spans="1:6" ht="68.25" customHeight="1">
      <c r="A15" s="786"/>
      <c r="B15" s="765" t="s">
        <v>45</v>
      </c>
      <c r="C15" s="791" t="s">
        <v>46</v>
      </c>
      <c r="D15" s="791"/>
      <c r="E15" s="791"/>
      <c r="F15" s="791"/>
    </row>
    <row r="16" spans="1:6" ht="68.25" customHeight="1">
      <c r="A16" s="787"/>
      <c r="B16" s="765" t="s">
        <v>47</v>
      </c>
      <c r="C16" s="791" t="s">
        <v>48</v>
      </c>
      <c r="D16" s="791"/>
      <c r="E16" s="791"/>
      <c r="F16" s="791"/>
    </row>
    <row r="17" spans="1:1" ht="14.25">
      <c r="A17" s="766"/>
    </row>
    <row r="18" spans="1:1" ht="14.25">
      <c r="A18" s="767"/>
    </row>
    <row r="19" spans="1:1" ht="14.25">
      <c r="A19" s="768" t="s">
        <v>49</v>
      </c>
    </row>
    <row r="20" spans="1:1">
      <c r="A20" s="769"/>
    </row>
    <row r="21" spans="1:1" ht="14.25">
      <c r="A21" s="770"/>
    </row>
    <row r="22" spans="1:1" ht="14.25">
      <c r="A22" s="771"/>
    </row>
  </sheetData>
  <mergeCells count="7">
    <mergeCell ref="A13:A16"/>
    <mergeCell ref="A1:F2"/>
    <mergeCell ref="B4:F4"/>
    <mergeCell ref="C13:F13"/>
    <mergeCell ref="C14:F14"/>
    <mergeCell ref="C15:F15"/>
    <mergeCell ref="C16:F16"/>
  </mergeCells>
  <phoneticPr fontId="149"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topLeftCell="A10" workbookViewId="0">
      <selection activeCell="I24" sqref="I24"/>
    </sheetView>
  </sheetViews>
  <sheetFormatPr defaultColWidth="9" defaultRowHeight="16.5"/>
  <cols>
    <col min="1" max="2" width="9" style="730" customWidth="1"/>
    <col min="3" max="3" width="6.625" style="730" customWidth="1"/>
    <col min="4" max="4" width="16.5" style="730" customWidth="1"/>
    <col min="5" max="5" width="10.875" style="731" customWidth="1"/>
    <col min="6" max="6" width="10.375" style="730" customWidth="1"/>
    <col min="7" max="7" width="9" style="730" customWidth="1"/>
    <col min="8" max="8" width="10" style="730" customWidth="1"/>
    <col min="9" max="253" width="9" style="730"/>
    <col min="254" max="255" width="9" style="730" customWidth="1"/>
    <col min="256" max="256" width="6.625" style="730" customWidth="1"/>
    <col min="257" max="257" width="16.5" style="730" customWidth="1"/>
    <col min="258" max="258" width="10.875" style="730" customWidth="1"/>
    <col min="259" max="259" width="9" style="730" customWidth="1"/>
    <col min="260" max="260" width="9.75" style="730" customWidth="1"/>
    <col min="261" max="262" width="9" style="730" customWidth="1"/>
    <col min="263" max="263" width="6.125" style="730" customWidth="1"/>
    <col min="264" max="264" width="10" style="730" customWidth="1"/>
    <col min="265" max="509" width="9" style="730"/>
    <col min="510" max="511" width="9" style="730" customWidth="1"/>
    <col min="512" max="512" width="6.625" style="730" customWidth="1"/>
    <col min="513" max="513" width="16.5" style="730" customWidth="1"/>
    <col min="514" max="514" width="10.875" style="730" customWidth="1"/>
    <col min="515" max="515" width="9" style="730" customWidth="1"/>
    <col min="516" max="516" width="9.75" style="730" customWidth="1"/>
    <col min="517" max="518" width="9" style="730" customWidth="1"/>
    <col min="519" max="519" width="6.125" style="730" customWidth="1"/>
    <col min="520" max="520" width="10" style="730" customWidth="1"/>
    <col min="521" max="765" width="9" style="730"/>
    <col min="766" max="767" width="9" style="730" customWidth="1"/>
    <col min="768" max="768" width="6.625" style="730" customWidth="1"/>
    <col min="769" max="769" width="16.5" style="730" customWidth="1"/>
    <col min="770" max="770" width="10.875" style="730" customWidth="1"/>
    <col min="771" max="771" width="9" style="730" customWidth="1"/>
    <col min="772" max="772" width="9.75" style="730" customWidth="1"/>
    <col min="773" max="774" width="9" style="730" customWidth="1"/>
    <col min="775" max="775" width="6.125" style="730" customWidth="1"/>
    <col min="776" max="776" width="10" style="730" customWidth="1"/>
    <col min="777" max="1021" width="9" style="730"/>
    <col min="1022" max="1023" width="9" style="730" customWidth="1"/>
    <col min="1024" max="1024" width="6.625" style="730" customWidth="1"/>
    <col min="1025" max="1025" width="16.5" style="730" customWidth="1"/>
    <col min="1026" max="1026" width="10.875" style="730" customWidth="1"/>
    <col min="1027" max="1027" width="9" style="730" customWidth="1"/>
    <col min="1028" max="1028" width="9.75" style="730" customWidth="1"/>
    <col min="1029" max="1030" width="9" style="730" customWidth="1"/>
    <col min="1031" max="1031" width="6.125" style="730" customWidth="1"/>
    <col min="1032" max="1032" width="10" style="730" customWidth="1"/>
    <col min="1033" max="1277" width="9" style="730"/>
    <col min="1278" max="1279" width="9" style="730" customWidth="1"/>
    <col min="1280" max="1280" width="6.625" style="730" customWidth="1"/>
    <col min="1281" max="1281" width="16.5" style="730" customWidth="1"/>
    <col min="1282" max="1282" width="10.875" style="730" customWidth="1"/>
    <col min="1283" max="1283" width="9" style="730" customWidth="1"/>
    <col min="1284" max="1284" width="9.75" style="730" customWidth="1"/>
    <col min="1285" max="1286" width="9" style="730" customWidth="1"/>
    <col min="1287" max="1287" width="6.125" style="730" customWidth="1"/>
    <col min="1288" max="1288" width="10" style="730" customWidth="1"/>
    <col min="1289" max="1533" width="9" style="730"/>
    <col min="1534" max="1535" width="9" style="730" customWidth="1"/>
    <col min="1536" max="1536" width="6.625" style="730" customWidth="1"/>
    <col min="1537" max="1537" width="16.5" style="730" customWidth="1"/>
    <col min="1538" max="1538" width="10.875" style="730" customWidth="1"/>
    <col min="1539" max="1539" width="9" style="730" customWidth="1"/>
    <col min="1540" max="1540" width="9.75" style="730" customWidth="1"/>
    <col min="1541" max="1542" width="9" style="730" customWidth="1"/>
    <col min="1543" max="1543" width="6.125" style="730" customWidth="1"/>
    <col min="1544" max="1544" width="10" style="730" customWidth="1"/>
    <col min="1545" max="1789" width="9" style="730"/>
    <col min="1790" max="1791" width="9" style="730" customWidth="1"/>
    <col min="1792" max="1792" width="6.625" style="730" customWidth="1"/>
    <col min="1793" max="1793" width="16.5" style="730" customWidth="1"/>
    <col min="1794" max="1794" width="10.875" style="730" customWidth="1"/>
    <col min="1795" max="1795" width="9" style="730" customWidth="1"/>
    <col min="1796" max="1796" width="9.75" style="730" customWidth="1"/>
    <col min="1797" max="1798" width="9" style="730" customWidth="1"/>
    <col min="1799" max="1799" width="6.125" style="730" customWidth="1"/>
    <col min="1800" max="1800" width="10" style="730" customWidth="1"/>
    <col min="1801" max="2045" width="9" style="730"/>
    <col min="2046" max="2047" width="9" style="730" customWidth="1"/>
    <col min="2048" max="2048" width="6.625" style="730" customWidth="1"/>
    <col min="2049" max="2049" width="16.5" style="730" customWidth="1"/>
    <col min="2050" max="2050" width="10.875" style="730" customWidth="1"/>
    <col min="2051" max="2051" width="9" style="730" customWidth="1"/>
    <col min="2052" max="2052" width="9.75" style="730" customWidth="1"/>
    <col min="2053" max="2054" width="9" style="730" customWidth="1"/>
    <col min="2055" max="2055" width="6.125" style="730" customWidth="1"/>
    <col min="2056" max="2056" width="10" style="730" customWidth="1"/>
    <col min="2057" max="2301" width="9" style="730"/>
    <col min="2302" max="2303" width="9" style="730" customWidth="1"/>
    <col min="2304" max="2304" width="6.625" style="730" customWidth="1"/>
    <col min="2305" max="2305" width="16.5" style="730" customWidth="1"/>
    <col min="2306" max="2306" width="10.875" style="730" customWidth="1"/>
    <col min="2307" max="2307" width="9" style="730" customWidth="1"/>
    <col min="2308" max="2308" width="9.75" style="730" customWidth="1"/>
    <col min="2309" max="2310" width="9" style="730" customWidth="1"/>
    <col min="2311" max="2311" width="6.125" style="730" customWidth="1"/>
    <col min="2312" max="2312" width="10" style="730" customWidth="1"/>
    <col min="2313" max="2557" width="9" style="730"/>
    <col min="2558" max="2559" width="9" style="730" customWidth="1"/>
    <col min="2560" max="2560" width="6.625" style="730" customWidth="1"/>
    <col min="2561" max="2561" width="16.5" style="730" customWidth="1"/>
    <col min="2562" max="2562" width="10.875" style="730" customWidth="1"/>
    <col min="2563" max="2563" width="9" style="730" customWidth="1"/>
    <col min="2564" max="2564" width="9.75" style="730" customWidth="1"/>
    <col min="2565" max="2566" width="9" style="730" customWidth="1"/>
    <col min="2567" max="2567" width="6.125" style="730" customWidth="1"/>
    <col min="2568" max="2568" width="10" style="730" customWidth="1"/>
    <col min="2569" max="2813" width="9" style="730"/>
    <col min="2814" max="2815" width="9" style="730" customWidth="1"/>
    <col min="2816" max="2816" width="6.625" style="730" customWidth="1"/>
    <col min="2817" max="2817" width="16.5" style="730" customWidth="1"/>
    <col min="2818" max="2818" width="10.875" style="730" customWidth="1"/>
    <col min="2819" max="2819" width="9" style="730" customWidth="1"/>
    <col min="2820" max="2820" width="9.75" style="730" customWidth="1"/>
    <col min="2821" max="2822" width="9" style="730" customWidth="1"/>
    <col min="2823" max="2823" width="6.125" style="730" customWidth="1"/>
    <col min="2824" max="2824" width="10" style="730" customWidth="1"/>
    <col min="2825" max="3069" width="9" style="730"/>
    <col min="3070" max="3071" width="9" style="730" customWidth="1"/>
    <col min="3072" max="3072" width="6.625" style="730" customWidth="1"/>
    <col min="3073" max="3073" width="16.5" style="730" customWidth="1"/>
    <col min="3074" max="3074" width="10.875" style="730" customWidth="1"/>
    <col min="3075" max="3075" width="9" style="730" customWidth="1"/>
    <col min="3076" max="3076" width="9.75" style="730" customWidth="1"/>
    <col min="3077" max="3078" width="9" style="730" customWidth="1"/>
    <col min="3079" max="3079" width="6.125" style="730" customWidth="1"/>
    <col min="3080" max="3080" width="10" style="730" customWidth="1"/>
    <col min="3081" max="3325" width="9" style="730"/>
    <col min="3326" max="3327" width="9" style="730" customWidth="1"/>
    <col min="3328" max="3328" width="6.625" style="730" customWidth="1"/>
    <col min="3329" max="3329" width="16.5" style="730" customWidth="1"/>
    <col min="3330" max="3330" width="10.875" style="730" customWidth="1"/>
    <col min="3331" max="3331" width="9" style="730" customWidth="1"/>
    <col min="3332" max="3332" width="9.75" style="730" customWidth="1"/>
    <col min="3333" max="3334" width="9" style="730" customWidth="1"/>
    <col min="3335" max="3335" width="6.125" style="730" customWidth="1"/>
    <col min="3336" max="3336" width="10" style="730" customWidth="1"/>
    <col min="3337" max="3581" width="9" style="730"/>
    <col min="3582" max="3583" width="9" style="730" customWidth="1"/>
    <col min="3584" max="3584" width="6.625" style="730" customWidth="1"/>
    <col min="3585" max="3585" width="16.5" style="730" customWidth="1"/>
    <col min="3586" max="3586" width="10.875" style="730" customWidth="1"/>
    <col min="3587" max="3587" width="9" style="730" customWidth="1"/>
    <col min="3588" max="3588" width="9.75" style="730" customWidth="1"/>
    <col min="3589" max="3590" width="9" style="730" customWidth="1"/>
    <col min="3591" max="3591" width="6.125" style="730" customWidth="1"/>
    <col min="3592" max="3592" width="10" style="730" customWidth="1"/>
    <col min="3593" max="3837" width="9" style="730"/>
    <col min="3838" max="3839" width="9" style="730" customWidth="1"/>
    <col min="3840" max="3840" width="6.625" style="730" customWidth="1"/>
    <col min="3841" max="3841" width="16.5" style="730" customWidth="1"/>
    <col min="3842" max="3842" width="10.875" style="730" customWidth="1"/>
    <col min="3843" max="3843" width="9" style="730" customWidth="1"/>
    <col min="3844" max="3844" width="9.75" style="730" customWidth="1"/>
    <col min="3845" max="3846" width="9" style="730" customWidth="1"/>
    <col min="3847" max="3847" width="6.125" style="730" customWidth="1"/>
    <col min="3848" max="3848" width="10" style="730" customWidth="1"/>
    <col min="3849" max="4093" width="9" style="730"/>
    <col min="4094" max="4095" width="9" style="730" customWidth="1"/>
    <col min="4096" max="4096" width="6.625" style="730" customWidth="1"/>
    <col min="4097" max="4097" width="16.5" style="730" customWidth="1"/>
    <col min="4098" max="4098" width="10.875" style="730" customWidth="1"/>
    <col min="4099" max="4099" width="9" style="730" customWidth="1"/>
    <col min="4100" max="4100" width="9.75" style="730" customWidth="1"/>
    <col min="4101" max="4102" width="9" style="730" customWidth="1"/>
    <col min="4103" max="4103" width="6.125" style="730" customWidth="1"/>
    <col min="4104" max="4104" width="10" style="730" customWidth="1"/>
    <col min="4105" max="4349" width="9" style="730"/>
    <col min="4350" max="4351" width="9" style="730" customWidth="1"/>
    <col min="4352" max="4352" width="6.625" style="730" customWidth="1"/>
    <col min="4353" max="4353" width="16.5" style="730" customWidth="1"/>
    <col min="4354" max="4354" width="10.875" style="730" customWidth="1"/>
    <col min="4355" max="4355" width="9" style="730" customWidth="1"/>
    <col min="4356" max="4356" width="9.75" style="730" customWidth="1"/>
    <col min="4357" max="4358" width="9" style="730" customWidth="1"/>
    <col min="4359" max="4359" width="6.125" style="730" customWidth="1"/>
    <col min="4360" max="4360" width="10" style="730" customWidth="1"/>
    <col min="4361" max="4605" width="9" style="730"/>
    <col min="4606" max="4607" width="9" style="730" customWidth="1"/>
    <col min="4608" max="4608" width="6.625" style="730" customWidth="1"/>
    <col min="4609" max="4609" width="16.5" style="730" customWidth="1"/>
    <col min="4610" max="4610" width="10.875" style="730" customWidth="1"/>
    <col min="4611" max="4611" width="9" style="730" customWidth="1"/>
    <col min="4612" max="4612" width="9.75" style="730" customWidth="1"/>
    <col min="4613" max="4614" width="9" style="730" customWidth="1"/>
    <col min="4615" max="4615" width="6.125" style="730" customWidth="1"/>
    <col min="4616" max="4616" width="10" style="730" customWidth="1"/>
    <col min="4617" max="4861" width="9" style="730"/>
    <col min="4862" max="4863" width="9" style="730" customWidth="1"/>
    <col min="4864" max="4864" width="6.625" style="730" customWidth="1"/>
    <col min="4865" max="4865" width="16.5" style="730" customWidth="1"/>
    <col min="4866" max="4866" width="10.875" style="730" customWidth="1"/>
    <col min="4867" max="4867" width="9" style="730" customWidth="1"/>
    <col min="4868" max="4868" width="9.75" style="730" customWidth="1"/>
    <col min="4869" max="4870" width="9" style="730" customWidth="1"/>
    <col min="4871" max="4871" width="6.125" style="730" customWidth="1"/>
    <col min="4872" max="4872" width="10" style="730" customWidth="1"/>
    <col min="4873" max="5117" width="9" style="730"/>
    <col min="5118" max="5119" width="9" style="730" customWidth="1"/>
    <col min="5120" max="5120" width="6.625" style="730" customWidth="1"/>
    <col min="5121" max="5121" width="16.5" style="730" customWidth="1"/>
    <col min="5122" max="5122" width="10.875" style="730" customWidth="1"/>
    <col min="5123" max="5123" width="9" style="730" customWidth="1"/>
    <col min="5124" max="5124" width="9.75" style="730" customWidth="1"/>
    <col min="5125" max="5126" width="9" style="730" customWidth="1"/>
    <col min="5127" max="5127" width="6.125" style="730" customWidth="1"/>
    <col min="5128" max="5128" width="10" style="730" customWidth="1"/>
    <col min="5129" max="5373" width="9" style="730"/>
    <col min="5374" max="5375" width="9" style="730" customWidth="1"/>
    <col min="5376" max="5376" width="6.625" style="730" customWidth="1"/>
    <col min="5377" max="5377" width="16.5" style="730" customWidth="1"/>
    <col min="5378" max="5378" width="10.875" style="730" customWidth="1"/>
    <col min="5379" max="5379" width="9" style="730" customWidth="1"/>
    <col min="5380" max="5380" width="9.75" style="730" customWidth="1"/>
    <col min="5381" max="5382" width="9" style="730" customWidth="1"/>
    <col min="5383" max="5383" width="6.125" style="730" customWidth="1"/>
    <col min="5384" max="5384" width="10" style="730" customWidth="1"/>
    <col min="5385" max="5629" width="9" style="730"/>
    <col min="5630" max="5631" width="9" style="730" customWidth="1"/>
    <col min="5632" max="5632" width="6.625" style="730" customWidth="1"/>
    <col min="5633" max="5633" width="16.5" style="730" customWidth="1"/>
    <col min="5634" max="5634" width="10.875" style="730" customWidth="1"/>
    <col min="5635" max="5635" width="9" style="730" customWidth="1"/>
    <col min="5636" max="5636" width="9.75" style="730" customWidth="1"/>
    <col min="5637" max="5638" width="9" style="730" customWidth="1"/>
    <col min="5639" max="5639" width="6.125" style="730" customWidth="1"/>
    <col min="5640" max="5640" width="10" style="730" customWidth="1"/>
    <col min="5641" max="5885" width="9" style="730"/>
    <col min="5886" max="5887" width="9" style="730" customWidth="1"/>
    <col min="5888" max="5888" width="6.625" style="730" customWidth="1"/>
    <col min="5889" max="5889" width="16.5" style="730" customWidth="1"/>
    <col min="5890" max="5890" width="10.875" style="730" customWidth="1"/>
    <col min="5891" max="5891" width="9" style="730" customWidth="1"/>
    <col min="5892" max="5892" width="9.75" style="730" customWidth="1"/>
    <col min="5893" max="5894" width="9" style="730" customWidth="1"/>
    <col min="5895" max="5895" width="6.125" style="730" customWidth="1"/>
    <col min="5896" max="5896" width="10" style="730" customWidth="1"/>
    <col min="5897" max="6141" width="9" style="730"/>
    <col min="6142" max="6143" width="9" style="730" customWidth="1"/>
    <col min="6144" max="6144" width="6.625" style="730" customWidth="1"/>
    <col min="6145" max="6145" width="16.5" style="730" customWidth="1"/>
    <col min="6146" max="6146" width="10.875" style="730" customWidth="1"/>
    <col min="6147" max="6147" width="9" style="730" customWidth="1"/>
    <col min="6148" max="6148" width="9.75" style="730" customWidth="1"/>
    <col min="6149" max="6150" width="9" style="730" customWidth="1"/>
    <col min="6151" max="6151" width="6.125" style="730" customWidth="1"/>
    <col min="6152" max="6152" width="10" style="730" customWidth="1"/>
    <col min="6153" max="6397" width="9" style="730"/>
    <col min="6398" max="6399" width="9" style="730" customWidth="1"/>
    <col min="6400" max="6400" width="6.625" style="730" customWidth="1"/>
    <col min="6401" max="6401" width="16.5" style="730" customWidth="1"/>
    <col min="6402" max="6402" width="10.875" style="730" customWidth="1"/>
    <col min="6403" max="6403" width="9" style="730" customWidth="1"/>
    <col min="6404" max="6404" width="9.75" style="730" customWidth="1"/>
    <col min="6405" max="6406" width="9" style="730" customWidth="1"/>
    <col min="6407" max="6407" width="6.125" style="730" customWidth="1"/>
    <col min="6408" max="6408" width="10" style="730" customWidth="1"/>
    <col min="6409" max="6653" width="9" style="730"/>
    <col min="6654" max="6655" width="9" style="730" customWidth="1"/>
    <col min="6656" max="6656" width="6.625" style="730" customWidth="1"/>
    <col min="6657" max="6657" width="16.5" style="730" customWidth="1"/>
    <col min="6658" max="6658" width="10.875" style="730" customWidth="1"/>
    <col min="6659" max="6659" width="9" style="730" customWidth="1"/>
    <col min="6660" max="6660" width="9.75" style="730" customWidth="1"/>
    <col min="6661" max="6662" width="9" style="730" customWidth="1"/>
    <col min="6663" max="6663" width="6.125" style="730" customWidth="1"/>
    <col min="6664" max="6664" width="10" style="730" customWidth="1"/>
    <col min="6665" max="6909" width="9" style="730"/>
    <col min="6910" max="6911" width="9" style="730" customWidth="1"/>
    <col min="6912" max="6912" width="6.625" style="730" customWidth="1"/>
    <col min="6913" max="6913" width="16.5" style="730" customWidth="1"/>
    <col min="6914" max="6914" width="10.875" style="730" customWidth="1"/>
    <col min="6915" max="6915" width="9" style="730" customWidth="1"/>
    <col min="6916" max="6916" width="9.75" style="730" customWidth="1"/>
    <col min="6917" max="6918" width="9" style="730" customWidth="1"/>
    <col min="6919" max="6919" width="6.125" style="730" customWidth="1"/>
    <col min="6920" max="6920" width="10" style="730" customWidth="1"/>
    <col min="6921" max="7165" width="9" style="730"/>
    <col min="7166" max="7167" width="9" style="730" customWidth="1"/>
    <col min="7168" max="7168" width="6.625" style="730" customWidth="1"/>
    <col min="7169" max="7169" width="16.5" style="730" customWidth="1"/>
    <col min="7170" max="7170" width="10.875" style="730" customWidth="1"/>
    <col min="7171" max="7171" width="9" style="730" customWidth="1"/>
    <col min="7172" max="7172" width="9.75" style="730" customWidth="1"/>
    <col min="7173" max="7174" width="9" style="730" customWidth="1"/>
    <col min="7175" max="7175" width="6.125" style="730" customWidth="1"/>
    <col min="7176" max="7176" width="10" style="730" customWidth="1"/>
    <col min="7177" max="7421" width="9" style="730"/>
    <col min="7422" max="7423" width="9" style="730" customWidth="1"/>
    <col min="7424" max="7424" width="6.625" style="730" customWidth="1"/>
    <col min="7425" max="7425" width="16.5" style="730" customWidth="1"/>
    <col min="7426" max="7426" width="10.875" style="730" customWidth="1"/>
    <col min="7427" max="7427" width="9" style="730" customWidth="1"/>
    <col min="7428" max="7428" width="9.75" style="730" customWidth="1"/>
    <col min="7429" max="7430" width="9" style="730" customWidth="1"/>
    <col min="7431" max="7431" width="6.125" style="730" customWidth="1"/>
    <col min="7432" max="7432" width="10" style="730" customWidth="1"/>
    <col min="7433" max="7677" width="9" style="730"/>
    <col min="7678" max="7679" width="9" style="730" customWidth="1"/>
    <col min="7680" max="7680" width="6.625" style="730" customWidth="1"/>
    <col min="7681" max="7681" width="16.5" style="730" customWidth="1"/>
    <col min="7682" max="7682" width="10.875" style="730" customWidth="1"/>
    <col min="7683" max="7683" width="9" style="730" customWidth="1"/>
    <col min="7684" max="7684" width="9.75" style="730" customWidth="1"/>
    <col min="7685" max="7686" width="9" style="730" customWidth="1"/>
    <col min="7687" max="7687" width="6.125" style="730" customWidth="1"/>
    <col min="7688" max="7688" width="10" style="730" customWidth="1"/>
    <col min="7689" max="7933" width="9" style="730"/>
    <col min="7934" max="7935" width="9" style="730" customWidth="1"/>
    <col min="7936" max="7936" width="6.625" style="730" customWidth="1"/>
    <col min="7937" max="7937" width="16.5" style="730" customWidth="1"/>
    <col min="7938" max="7938" width="10.875" style="730" customWidth="1"/>
    <col min="7939" max="7939" width="9" style="730" customWidth="1"/>
    <col min="7940" max="7940" width="9.75" style="730" customWidth="1"/>
    <col min="7941" max="7942" width="9" style="730" customWidth="1"/>
    <col min="7943" max="7943" width="6.125" style="730" customWidth="1"/>
    <col min="7944" max="7944" width="10" style="730" customWidth="1"/>
    <col min="7945" max="8189" width="9" style="730"/>
    <col min="8190" max="8191" width="9" style="730" customWidth="1"/>
    <col min="8192" max="8192" width="6.625" style="730" customWidth="1"/>
    <col min="8193" max="8193" width="16.5" style="730" customWidth="1"/>
    <col min="8194" max="8194" width="10.875" style="730" customWidth="1"/>
    <col min="8195" max="8195" width="9" style="730" customWidth="1"/>
    <col min="8196" max="8196" width="9.75" style="730" customWidth="1"/>
    <col min="8197" max="8198" width="9" style="730" customWidth="1"/>
    <col min="8199" max="8199" width="6.125" style="730" customWidth="1"/>
    <col min="8200" max="8200" width="10" style="730" customWidth="1"/>
    <col min="8201" max="8445" width="9" style="730"/>
    <col min="8446" max="8447" width="9" style="730" customWidth="1"/>
    <col min="8448" max="8448" width="6.625" style="730" customWidth="1"/>
    <col min="8449" max="8449" width="16.5" style="730" customWidth="1"/>
    <col min="8450" max="8450" width="10.875" style="730" customWidth="1"/>
    <col min="8451" max="8451" width="9" style="730" customWidth="1"/>
    <col min="8452" max="8452" width="9.75" style="730" customWidth="1"/>
    <col min="8453" max="8454" width="9" style="730" customWidth="1"/>
    <col min="8455" max="8455" width="6.125" style="730" customWidth="1"/>
    <col min="8456" max="8456" width="10" style="730" customWidth="1"/>
    <col min="8457" max="8701" width="9" style="730"/>
    <col min="8702" max="8703" width="9" style="730" customWidth="1"/>
    <col min="8704" max="8704" width="6.625" style="730" customWidth="1"/>
    <col min="8705" max="8705" width="16.5" style="730" customWidth="1"/>
    <col min="8706" max="8706" width="10.875" style="730" customWidth="1"/>
    <col min="8707" max="8707" width="9" style="730" customWidth="1"/>
    <col min="8708" max="8708" width="9.75" style="730" customWidth="1"/>
    <col min="8709" max="8710" width="9" style="730" customWidth="1"/>
    <col min="8711" max="8711" width="6.125" style="730" customWidth="1"/>
    <col min="8712" max="8712" width="10" style="730" customWidth="1"/>
    <col min="8713" max="8957" width="9" style="730"/>
    <col min="8958" max="8959" width="9" style="730" customWidth="1"/>
    <col min="8960" max="8960" width="6.625" style="730" customWidth="1"/>
    <col min="8961" max="8961" width="16.5" style="730" customWidth="1"/>
    <col min="8962" max="8962" width="10.875" style="730" customWidth="1"/>
    <col min="8963" max="8963" width="9" style="730" customWidth="1"/>
    <col min="8964" max="8964" width="9.75" style="730" customWidth="1"/>
    <col min="8965" max="8966" width="9" style="730" customWidth="1"/>
    <col min="8967" max="8967" width="6.125" style="730" customWidth="1"/>
    <col min="8968" max="8968" width="10" style="730" customWidth="1"/>
    <col min="8969" max="9213" width="9" style="730"/>
    <col min="9214" max="9215" width="9" style="730" customWidth="1"/>
    <col min="9216" max="9216" width="6.625" style="730" customWidth="1"/>
    <col min="9217" max="9217" width="16.5" style="730" customWidth="1"/>
    <col min="9218" max="9218" width="10.875" style="730" customWidth="1"/>
    <col min="9219" max="9219" width="9" style="730" customWidth="1"/>
    <col min="9220" max="9220" width="9.75" style="730" customWidth="1"/>
    <col min="9221" max="9222" width="9" style="730" customWidth="1"/>
    <col min="9223" max="9223" width="6.125" style="730" customWidth="1"/>
    <col min="9224" max="9224" width="10" style="730" customWidth="1"/>
    <col min="9225" max="9469" width="9" style="730"/>
    <col min="9470" max="9471" width="9" style="730" customWidth="1"/>
    <col min="9472" max="9472" width="6.625" style="730" customWidth="1"/>
    <col min="9473" max="9473" width="16.5" style="730" customWidth="1"/>
    <col min="9474" max="9474" width="10.875" style="730" customWidth="1"/>
    <col min="9475" max="9475" width="9" style="730" customWidth="1"/>
    <col min="9476" max="9476" width="9.75" style="730" customWidth="1"/>
    <col min="9477" max="9478" width="9" style="730" customWidth="1"/>
    <col min="9479" max="9479" width="6.125" style="730" customWidth="1"/>
    <col min="9480" max="9480" width="10" style="730" customWidth="1"/>
    <col min="9481" max="9725" width="9" style="730"/>
    <col min="9726" max="9727" width="9" style="730" customWidth="1"/>
    <col min="9728" max="9728" width="6.625" style="730" customWidth="1"/>
    <col min="9729" max="9729" width="16.5" style="730" customWidth="1"/>
    <col min="9730" max="9730" width="10.875" style="730" customWidth="1"/>
    <col min="9731" max="9731" width="9" style="730" customWidth="1"/>
    <col min="9732" max="9732" width="9.75" style="730" customWidth="1"/>
    <col min="9733" max="9734" width="9" style="730" customWidth="1"/>
    <col min="9735" max="9735" width="6.125" style="730" customWidth="1"/>
    <col min="9736" max="9736" width="10" style="730" customWidth="1"/>
    <col min="9737" max="9981" width="9" style="730"/>
    <col min="9982" max="9983" width="9" style="730" customWidth="1"/>
    <col min="9984" max="9984" width="6.625" style="730" customWidth="1"/>
    <col min="9985" max="9985" width="16.5" style="730" customWidth="1"/>
    <col min="9986" max="9986" width="10.875" style="730" customWidth="1"/>
    <col min="9987" max="9987" width="9" style="730" customWidth="1"/>
    <col min="9988" max="9988" width="9.75" style="730" customWidth="1"/>
    <col min="9989" max="9990" width="9" style="730" customWidth="1"/>
    <col min="9991" max="9991" width="6.125" style="730" customWidth="1"/>
    <col min="9992" max="9992" width="10" style="730" customWidth="1"/>
    <col min="9993" max="10237" width="9" style="730"/>
    <col min="10238" max="10239" width="9" style="730" customWidth="1"/>
    <col min="10240" max="10240" width="6.625" style="730" customWidth="1"/>
    <col min="10241" max="10241" width="16.5" style="730" customWidth="1"/>
    <col min="10242" max="10242" width="10.875" style="730" customWidth="1"/>
    <col min="10243" max="10243" width="9" style="730" customWidth="1"/>
    <col min="10244" max="10244" width="9.75" style="730" customWidth="1"/>
    <col min="10245" max="10246" width="9" style="730" customWidth="1"/>
    <col min="10247" max="10247" width="6.125" style="730" customWidth="1"/>
    <col min="10248" max="10248" width="10" style="730" customWidth="1"/>
    <col min="10249" max="10493" width="9" style="730"/>
    <col min="10494" max="10495" width="9" style="730" customWidth="1"/>
    <col min="10496" max="10496" width="6.625" style="730" customWidth="1"/>
    <col min="10497" max="10497" width="16.5" style="730" customWidth="1"/>
    <col min="10498" max="10498" width="10.875" style="730" customWidth="1"/>
    <col min="10499" max="10499" width="9" style="730" customWidth="1"/>
    <col min="10500" max="10500" width="9.75" style="730" customWidth="1"/>
    <col min="10501" max="10502" width="9" style="730" customWidth="1"/>
    <col min="10503" max="10503" width="6.125" style="730" customWidth="1"/>
    <col min="10504" max="10504" width="10" style="730" customWidth="1"/>
    <col min="10505" max="10749" width="9" style="730"/>
    <col min="10750" max="10751" width="9" style="730" customWidth="1"/>
    <col min="10752" max="10752" width="6.625" style="730" customWidth="1"/>
    <col min="10753" max="10753" width="16.5" style="730" customWidth="1"/>
    <col min="10754" max="10754" width="10.875" style="730" customWidth="1"/>
    <col min="10755" max="10755" width="9" style="730" customWidth="1"/>
    <col min="10756" max="10756" width="9.75" style="730" customWidth="1"/>
    <col min="10757" max="10758" width="9" style="730" customWidth="1"/>
    <col min="10759" max="10759" width="6.125" style="730" customWidth="1"/>
    <col min="10760" max="10760" width="10" style="730" customWidth="1"/>
    <col min="10761" max="11005" width="9" style="730"/>
    <col min="11006" max="11007" width="9" style="730" customWidth="1"/>
    <col min="11008" max="11008" width="6.625" style="730" customWidth="1"/>
    <col min="11009" max="11009" width="16.5" style="730" customWidth="1"/>
    <col min="11010" max="11010" width="10.875" style="730" customWidth="1"/>
    <col min="11011" max="11011" width="9" style="730" customWidth="1"/>
    <col min="11012" max="11012" width="9.75" style="730" customWidth="1"/>
    <col min="11013" max="11014" width="9" style="730" customWidth="1"/>
    <col min="11015" max="11015" width="6.125" style="730" customWidth="1"/>
    <col min="11016" max="11016" width="10" style="730" customWidth="1"/>
    <col min="11017" max="11261" width="9" style="730"/>
    <col min="11262" max="11263" width="9" style="730" customWidth="1"/>
    <col min="11264" max="11264" width="6.625" style="730" customWidth="1"/>
    <col min="11265" max="11265" width="16.5" style="730" customWidth="1"/>
    <col min="11266" max="11266" width="10.875" style="730" customWidth="1"/>
    <col min="11267" max="11267" width="9" style="730" customWidth="1"/>
    <col min="11268" max="11268" width="9.75" style="730" customWidth="1"/>
    <col min="11269" max="11270" width="9" style="730" customWidth="1"/>
    <col min="11271" max="11271" width="6.125" style="730" customWidth="1"/>
    <col min="11272" max="11272" width="10" style="730" customWidth="1"/>
    <col min="11273" max="11517" width="9" style="730"/>
    <col min="11518" max="11519" width="9" style="730" customWidth="1"/>
    <col min="11520" max="11520" width="6.625" style="730" customWidth="1"/>
    <col min="11521" max="11521" width="16.5" style="730" customWidth="1"/>
    <col min="11522" max="11522" width="10.875" style="730" customWidth="1"/>
    <col min="11523" max="11523" width="9" style="730" customWidth="1"/>
    <col min="11524" max="11524" width="9.75" style="730" customWidth="1"/>
    <col min="11525" max="11526" width="9" style="730" customWidth="1"/>
    <col min="11527" max="11527" width="6.125" style="730" customWidth="1"/>
    <col min="11528" max="11528" width="10" style="730" customWidth="1"/>
    <col min="11529" max="11773" width="9" style="730"/>
    <col min="11774" max="11775" width="9" style="730" customWidth="1"/>
    <col min="11776" max="11776" width="6.625" style="730" customWidth="1"/>
    <col min="11777" max="11777" width="16.5" style="730" customWidth="1"/>
    <col min="11778" max="11778" width="10.875" style="730" customWidth="1"/>
    <col min="11779" max="11779" width="9" style="730" customWidth="1"/>
    <col min="11780" max="11780" width="9.75" style="730" customWidth="1"/>
    <col min="11781" max="11782" width="9" style="730" customWidth="1"/>
    <col min="11783" max="11783" width="6.125" style="730" customWidth="1"/>
    <col min="11784" max="11784" width="10" style="730" customWidth="1"/>
    <col min="11785" max="12029" width="9" style="730"/>
    <col min="12030" max="12031" width="9" style="730" customWidth="1"/>
    <col min="12032" max="12032" width="6.625" style="730" customWidth="1"/>
    <col min="12033" max="12033" width="16.5" style="730" customWidth="1"/>
    <col min="12034" max="12034" width="10.875" style="730" customWidth="1"/>
    <col min="12035" max="12035" width="9" style="730" customWidth="1"/>
    <col min="12036" max="12036" width="9.75" style="730" customWidth="1"/>
    <col min="12037" max="12038" width="9" style="730" customWidth="1"/>
    <col min="12039" max="12039" width="6.125" style="730" customWidth="1"/>
    <col min="12040" max="12040" width="10" style="730" customWidth="1"/>
    <col min="12041" max="12285" width="9" style="730"/>
    <col min="12286" max="12287" width="9" style="730" customWidth="1"/>
    <col min="12288" max="12288" width="6.625" style="730" customWidth="1"/>
    <col min="12289" max="12289" width="16.5" style="730" customWidth="1"/>
    <col min="12290" max="12290" width="10.875" style="730" customWidth="1"/>
    <col min="12291" max="12291" width="9" style="730" customWidth="1"/>
    <col min="12292" max="12292" width="9.75" style="730" customWidth="1"/>
    <col min="12293" max="12294" width="9" style="730" customWidth="1"/>
    <col min="12295" max="12295" width="6.125" style="730" customWidth="1"/>
    <col min="12296" max="12296" width="10" style="730" customWidth="1"/>
    <col min="12297" max="12541" width="9" style="730"/>
    <col min="12542" max="12543" width="9" style="730" customWidth="1"/>
    <col min="12544" max="12544" width="6.625" style="730" customWidth="1"/>
    <col min="12545" max="12545" width="16.5" style="730" customWidth="1"/>
    <col min="12546" max="12546" width="10.875" style="730" customWidth="1"/>
    <col min="12547" max="12547" width="9" style="730" customWidth="1"/>
    <col min="12548" max="12548" width="9.75" style="730" customWidth="1"/>
    <col min="12549" max="12550" width="9" style="730" customWidth="1"/>
    <col min="12551" max="12551" width="6.125" style="730" customWidth="1"/>
    <col min="12552" max="12552" width="10" style="730" customWidth="1"/>
    <col min="12553" max="12797" width="9" style="730"/>
    <col min="12798" max="12799" width="9" style="730" customWidth="1"/>
    <col min="12800" max="12800" width="6.625" style="730" customWidth="1"/>
    <col min="12801" max="12801" width="16.5" style="730" customWidth="1"/>
    <col min="12802" max="12802" width="10.875" style="730" customWidth="1"/>
    <col min="12803" max="12803" width="9" style="730" customWidth="1"/>
    <col min="12804" max="12804" width="9.75" style="730" customWidth="1"/>
    <col min="12805" max="12806" width="9" style="730" customWidth="1"/>
    <col min="12807" max="12807" width="6.125" style="730" customWidth="1"/>
    <col min="12808" max="12808" width="10" style="730" customWidth="1"/>
    <col min="12809" max="13053" width="9" style="730"/>
    <col min="13054" max="13055" width="9" style="730" customWidth="1"/>
    <col min="13056" max="13056" width="6.625" style="730" customWidth="1"/>
    <col min="13057" max="13057" width="16.5" style="730" customWidth="1"/>
    <col min="13058" max="13058" width="10.875" style="730" customWidth="1"/>
    <col min="13059" max="13059" width="9" style="730" customWidth="1"/>
    <col min="13060" max="13060" width="9.75" style="730" customWidth="1"/>
    <col min="13061" max="13062" width="9" style="730" customWidth="1"/>
    <col min="13063" max="13063" width="6.125" style="730" customWidth="1"/>
    <col min="13064" max="13064" width="10" style="730" customWidth="1"/>
    <col min="13065" max="13309" width="9" style="730"/>
    <col min="13310" max="13311" width="9" style="730" customWidth="1"/>
    <col min="13312" max="13312" width="6.625" style="730" customWidth="1"/>
    <col min="13313" max="13313" width="16.5" style="730" customWidth="1"/>
    <col min="13314" max="13314" width="10.875" style="730" customWidth="1"/>
    <col min="13315" max="13315" width="9" style="730" customWidth="1"/>
    <col min="13316" max="13316" width="9.75" style="730" customWidth="1"/>
    <col min="13317" max="13318" width="9" style="730" customWidth="1"/>
    <col min="13319" max="13319" width="6.125" style="730" customWidth="1"/>
    <col min="13320" max="13320" width="10" style="730" customWidth="1"/>
    <col min="13321" max="13565" width="9" style="730"/>
    <col min="13566" max="13567" width="9" style="730" customWidth="1"/>
    <col min="13568" max="13568" width="6.625" style="730" customWidth="1"/>
    <col min="13569" max="13569" width="16.5" style="730" customWidth="1"/>
    <col min="13570" max="13570" width="10.875" style="730" customWidth="1"/>
    <col min="13571" max="13571" width="9" style="730" customWidth="1"/>
    <col min="13572" max="13572" width="9.75" style="730" customWidth="1"/>
    <col min="13573" max="13574" width="9" style="730" customWidth="1"/>
    <col min="13575" max="13575" width="6.125" style="730" customWidth="1"/>
    <col min="13576" max="13576" width="10" style="730" customWidth="1"/>
    <col min="13577" max="13821" width="9" style="730"/>
    <col min="13822" max="13823" width="9" style="730" customWidth="1"/>
    <col min="13824" max="13824" width="6.625" style="730" customWidth="1"/>
    <col min="13825" max="13825" width="16.5" style="730" customWidth="1"/>
    <col min="13826" max="13826" width="10.875" style="730" customWidth="1"/>
    <col min="13827" max="13827" width="9" style="730" customWidth="1"/>
    <col min="13828" max="13828" width="9.75" style="730" customWidth="1"/>
    <col min="13829" max="13830" width="9" style="730" customWidth="1"/>
    <col min="13831" max="13831" width="6.125" style="730" customWidth="1"/>
    <col min="13832" max="13832" width="10" style="730" customWidth="1"/>
    <col min="13833" max="14077" width="9" style="730"/>
    <col min="14078" max="14079" width="9" style="730" customWidth="1"/>
    <col min="14080" max="14080" width="6.625" style="730" customWidth="1"/>
    <col min="14081" max="14081" width="16.5" style="730" customWidth="1"/>
    <col min="14082" max="14082" width="10.875" style="730" customWidth="1"/>
    <col min="14083" max="14083" width="9" style="730" customWidth="1"/>
    <col min="14084" max="14084" width="9.75" style="730" customWidth="1"/>
    <col min="14085" max="14086" width="9" style="730" customWidth="1"/>
    <col min="14087" max="14087" width="6.125" style="730" customWidth="1"/>
    <col min="14088" max="14088" width="10" style="730" customWidth="1"/>
    <col min="14089" max="14333" width="9" style="730"/>
    <col min="14334" max="14335" width="9" style="730" customWidth="1"/>
    <col min="14336" max="14336" width="6.625" style="730" customWidth="1"/>
    <col min="14337" max="14337" width="16.5" style="730" customWidth="1"/>
    <col min="14338" max="14338" width="10.875" style="730" customWidth="1"/>
    <col min="14339" max="14339" width="9" style="730" customWidth="1"/>
    <col min="14340" max="14340" width="9.75" style="730" customWidth="1"/>
    <col min="14341" max="14342" width="9" style="730" customWidth="1"/>
    <col min="14343" max="14343" width="6.125" style="730" customWidth="1"/>
    <col min="14344" max="14344" width="10" style="730" customWidth="1"/>
    <col min="14345" max="14589" width="9" style="730"/>
    <col min="14590" max="14591" width="9" style="730" customWidth="1"/>
    <col min="14592" max="14592" width="6.625" style="730" customWidth="1"/>
    <col min="14593" max="14593" width="16.5" style="730" customWidth="1"/>
    <col min="14594" max="14594" width="10.875" style="730" customWidth="1"/>
    <col min="14595" max="14595" width="9" style="730" customWidth="1"/>
    <col min="14596" max="14596" width="9.75" style="730" customWidth="1"/>
    <col min="14597" max="14598" width="9" style="730" customWidth="1"/>
    <col min="14599" max="14599" width="6.125" style="730" customWidth="1"/>
    <col min="14600" max="14600" width="10" style="730" customWidth="1"/>
    <col min="14601" max="14845" width="9" style="730"/>
    <col min="14846" max="14847" width="9" style="730" customWidth="1"/>
    <col min="14848" max="14848" width="6.625" style="730" customWidth="1"/>
    <col min="14849" max="14849" width="16.5" style="730" customWidth="1"/>
    <col min="14850" max="14850" width="10.875" style="730" customWidth="1"/>
    <col min="14851" max="14851" width="9" style="730" customWidth="1"/>
    <col min="14852" max="14852" width="9.75" style="730" customWidth="1"/>
    <col min="14853" max="14854" width="9" style="730" customWidth="1"/>
    <col min="14855" max="14855" width="6.125" style="730" customWidth="1"/>
    <col min="14856" max="14856" width="10" style="730" customWidth="1"/>
    <col min="14857" max="15101" width="9" style="730"/>
    <col min="15102" max="15103" width="9" style="730" customWidth="1"/>
    <col min="15104" max="15104" width="6.625" style="730" customWidth="1"/>
    <col min="15105" max="15105" width="16.5" style="730" customWidth="1"/>
    <col min="15106" max="15106" width="10.875" style="730" customWidth="1"/>
    <col min="15107" max="15107" width="9" style="730" customWidth="1"/>
    <col min="15108" max="15108" width="9.75" style="730" customWidth="1"/>
    <col min="15109" max="15110" width="9" style="730" customWidth="1"/>
    <col min="15111" max="15111" width="6.125" style="730" customWidth="1"/>
    <col min="15112" max="15112" width="10" style="730" customWidth="1"/>
    <col min="15113" max="15357" width="9" style="730"/>
    <col min="15358" max="15359" width="9" style="730" customWidth="1"/>
    <col min="15360" max="15360" width="6.625" style="730" customWidth="1"/>
    <col min="15361" max="15361" width="16.5" style="730" customWidth="1"/>
    <col min="15362" max="15362" width="10.875" style="730" customWidth="1"/>
    <col min="15363" max="15363" width="9" style="730" customWidth="1"/>
    <col min="15364" max="15364" width="9.75" style="730" customWidth="1"/>
    <col min="15365" max="15366" width="9" style="730" customWidth="1"/>
    <col min="15367" max="15367" width="6.125" style="730" customWidth="1"/>
    <col min="15368" max="15368" width="10" style="730" customWidth="1"/>
    <col min="15369" max="15613" width="9" style="730"/>
    <col min="15614" max="15615" width="9" style="730" customWidth="1"/>
    <col min="15616" max="15616" width="6.625" style="730" customWidth="1"/>
    <col min="15617" max="15617" width="16.5" style="730" customWidth="1"/>
    <col min="15618" max="15618" width="10.875" style="730" customWidth="1"/>
    <col min="15619" max="15619" width="9" style="730" customWidth="1"/>
    <col min="15620" max="15620" width="9.75" style="730" customWidth="1"/>
    <col min="15621" max="15622" width="9" style="730" customWidth="1"/>
    <col min="15623" max="15623" width="6.125" style="730" customWidth="1"/>
    <col min="15624" max="15624" width="10" style="730" customWidth="1"/>
    <col min="15625" max="15869" width="9" style="730"/>
    <col min="15870" max="15871" width="9" style="730" customWidth="1"/>
    <col min="15872" max="15872" width="6.625" style="730" customWidth="1"/>
    <col min="15873" max="15873" width="16.5" style="730" customWidth="1"/>
    <col min="15874" max="15874" width="10.875" style="730" customWidth="1"/>
    <col min="15875" max="15875" width="9" style="730" customWidth="1"/>
    <col min="15876" max="15876" width="9.75" style="730" customWidth="1"/>
    <col min="15877" max="15878" width="9" style="730" customWidth="1"/>
    <col min="15879" max="15879" width="6.125" style="730" customWidth="1"/>
    <col min="15880" max="15880" width="10" style="730" customWidth="1"/>
    <col min="15881" max="16125" width="9" style="730"/>
    <col min="16126" max="16127" width="9" style="730" customWidth="1"/>
    <col min="16128" max="16128" width="6.625" style="730" customWidth="1"/>
    <col min="16129" max="16129" width="16.5" style="730" customWidth="1"/>
    <col min="16130" max="16130" width="10.875" style="730" customWidth="1"/>
    <col min="16131" max="16131" width="9" style="730" customWidth="1"/>
    <col min="16132" max="16132" width="9.75" style="730" customWidth="1"/>
    <col min="16133" max="16134" width="9" style="730" customWidth="1"/>
    <col min="16135" max="16135" width="6.125" style="730" customWidth="1"/>
    <col min="16136" max="16136" width="10" style="730" customWidth="1"/>
    <col min="16137" max="16384" width="9" style="730"/>
  </cols>
  <sheetData>
    <row r="1" spans="1:9">
      <c r="I1" s="730">
        <v>6</v>
      </c>
    </row>
    <row r="3" spans="1:9">
      <c r="A3" s="732"/>
      <c r="B3" s="733"/>
      <c r="C3" s="733"/>
      <c r="D3" s="733"/>
      <c r="E3" s="734"/>
      <c r="F3" s="735"/>
      <c r="G3" s="736"/>
    </row>
    <row r="4" spans="1:9" s="729" customFormat="1" ht="20.25">
      <c r="A4" s="737"/>
      <c r="B4" s="792" t="s">
        <v>50</v>
      </c>
      <c r="C4" s="792"/>
      <c r="D4" s="792"/>
      <c r="E4" s="792"/>
      <c r="F4" s="738"/>
    </row>
    <row r="5" spans="1:9" ht="17.25" customHeight="1">
      <c r="A5" s="737"/>
      <c r="B5" s="739"/>
      <c r="C5" s="739"/>
      <c r="D5" s="739"/>
      <c r="E5" s="740"/>
      <c r="F5" s="738"/>
    </row>
    <row r="6" spans="1:9" ht="19.5">
      <c r="A6" s="737"/>
      <c r="B6" s="739"/>
      <c r="C6" s="739" t="s">
        <v>51</v>
      </c>
      <c r="D6" s="739" t="s">
        <v>52</v>
      </c>
      <c r="E6" s="740"/>
      <c r="F6" s="738"/>
    </row>
    <row r="7" spans="1:9" ht="19.5">
      <c r="A7" s="737"/>
      <c r="B7" s="739"/>
      <c r="C7" s="739">
        <v>1</v>
      </c>
      <c r="D7" s="741" t="s">
        <v>53</v>
      </c>
      <c r="E7" s="740"/>
      <c r="F7" s="738"/>
    </row>
    <row r="8" spans="1:9" ht="19.5">
      <c r="A8" s="737"/>
      <c r="B8" s="739"/>
      <c r="C8" s="739">
        <v>2</v>
      </c>
      <c r="D8" s="742" t="s">
        <v>54</v>
      </c>
      <c r="E8" s="740"/>
      <c r="F8" s="738"/>
    </row>
    <row r="9" spans="1:9" ht="19.5">
      <c r="A9" s="737"/>
      <c r="B9" s="739"/>
      <c r="C9" s="739">
        <v>3</v>
      </c>
      <c r="D9" s="741" t="s">
        <v>55</v>
      </c>
      <c r="E9" s="740"/>
      <c r="F9" s="738"/>
    </row>
    <row r="10" spans="1:9" ht="19.5">
      <c r="A10" s="737"/>
      <c r="B10" s="739"/>
      <c r="C10" s="739">
        <v>4</v>
      </c>
      <c r="D10" s="741" t="s">
        <v>56</v>
      </c>
      <c r="E10" s="740"/>
      <c r="F10" s="738"/>
    </row>
    <row r="11" spans="1:9" ht="19.5">
      <c r="A11" s="737"/>
      <c r="B11" s="739"/>
      <c r="C11" s="739">
        <v>5</v>
      </c>
      <c r="D11" s="741" t="s">
        <v>57</v>
      </c>
      <c r="E11" s="740"/>
      <c r="F11" s="738"/>
    </row>
    <row r="12" spans="1:9" ht="19.5">
      <c r="A12" s="737"/>
      <c r="B12" s="739"/>
      <c r="C12" s="739">
        <v>6</v>
      </c>
      <c r="D12" s="741" t="s">
        <v>58</v>
      </c>
      <c r="E12" s="740"/>
      <c r="F12" s="738"/>
    </row>
    <row r="13" spans="1:9" ht="19.5">
      <c r="A13" s="737"/>
      <c r="B13" s="739"/>
      <c r="C13" s="739">
        <v>7</v>
      </c>
      <c r="D13" s="743" t="s">
        <v>59</v>
      </c>
      <c r="E13" s="744"/>
      <c r="F13" s="738"/>
    </row>
    <row r="14" spans="1:9" ht="19.5">
      <c r="A14" s="737"/>
      <c r="B14" s="739"/>
      <c r="C14" s="739">
        <v>8</v>
      </c>
      <c r="D14" s="742" t="s">
        <v>60</v>
      </c>
      <c r="E14" s="744"/>
      <c r="F14" s="738"/>
    </row>
    <row r="15" spans="1:9" ht="19.5">
      <c r="A15" s="737"/>
      <c r="B15" s="739"/>
      <c r="C15" s="739">
        <v>9</v>
      </c>
      <c r="D15" s="742" t="s">
        <v>61</v>
      </c>
      <c r="E15" s="744"/>
      <c r="F15" s="738"/>
    </row>
    <row r="16" spans="1:9" ht="19.5">
      <c r="A16" s="737"/>
      <c r="B16" s="739"/>
      <c r="C16" s="739">
        <v>10</v>
      </c>
      <c r="D16" s="741" t="s">
        <v>62</v>
      </c>
      <c r="E16" s="744"/>
      <c r="F16" s="738"/>
    </row>
    <row r="17" spans="1:6" ht="19.5">
      <c r="A17" s="737"/>
      <c r="B17" s="739"/>
      <c r="C17" s="739">
        <v>11</v>
      </c>
      <c r="D17" s="742" t="s">
        <v>63</v>
      </c>
      <c r="E17" s="744"/>
      <c r="F17" s="738"/>
    </row>
    <row r="18" spans="1:6" ht="14.25">
      <c r="A18" s="737"/>
      <c r="B18" s="739"/>
      <c r="C18" s="739">
        <v>12</v>
      </c>
      <c r="D18" s="743" t="s">
        <v>64</v>
      </c>
      <c r="E18" s="730"/>
      <c r="F18" s="738"/>
    </row>
    <row r="19" spans="1:6" ht="14.25">
      <c r="A19" s="737"/>
      <c r="B19" s="739"/>
      <c r="C19" s="739">
        <v>13</v>
      </c>
      <c r="D19" s="745" t="s">
        <v>65</v>
      </c>
      <c r="E19" s="730"/>
      <c r="F19" s="738"/>
    </row>
    <row r="20" spans="1:6" ht="19.5">
      <c r="A20" s="737"/>
      <c r="B20" s="739"/>
      <c r="C20" s="739">
        <v>14</v>
      </c>
      <c r="D20" s="743" t="s">
        <v>66</v>
      </c>
      <c r="E20" s="740"/>
      <c r="F20" s="738"/>
    </row>
    <row r="21" spans="1:6" ht="17.25">
      <c r="A21" s="729"/>
      <c r="B21" s="729"/>
      <c r="C21" s="739">
        <v>15</v>
      </c>
      <c r="D21" s="741" t="s">
        <v>67</v>
      </c>
      <c r="E21" s="746"/>
      <c r="F21" s="747"/>
    </row>
    <row r="22" spans="1:6">
      <c r="A22" s="748"/>
      <c r="B22" s="729"/>
      <c r="C22" s="729"/>
      <c r="E22" s="746"/>
      <c r="F22" s="747"/>
    </row>
    <row r="23" spans="1:6">
      <c r="A23" s="749"/>
      <c r="B23" s="749"/>
      <c r="C23" s="749"/>
      <c r="D23" s="749"/>
      <c r="E23" s="750"/>
      <c r="F23" s="751"/>
    </row>
    <row r="24" spans="1:6">
      <c r="A24" s="729"/>
      <c r="B24" s="729"/>
      <c r="C24" s="729"/>
      <c r="D24" s="729"/>
      <c r="E24" s="746"/>
      <c r="F24" s="729"/>
    </row>
    <row r="25" spans="1:6" s="729" customFormat="1">
      <c r="E25" s="746"/>
    </row>
    <row r="26" spans="1:6">
      <c r="A26" s="793" t="s">
        <v>68</v>
      </c>
      <c r="B26" s="794"/>
      <c r="C26" s="752"/>
      <c r="D26" s="752"/>
      <c r="E26" s="753"/>
      <c r="F26" s="754"/>
    </row>
    <row r="27" spans="1:6">
      <c r="A27" s="795"/>
      <c r="B27" s="796"/>
      <c r="C27" s="729"/>
      <c r="D27" s="755">
        <v>496178</v>
      </c>
      <c r="E27" s="746"/>
      <c r="F27" s="756"/>
    </row>
    <row r="28" spans="1:6">
      <c r="A28" s="795"/>
      <c r="B28" s="796"/>
      <c r="C28" s="729"/>
      <c r="D28" s="755" t="s">
        <v>69</v>
      </c>
      <c r="E28" s="746"/>
      <c r="F28" s="756"/>
    </row>
    <row r="29" spans="1:6">
      <c r="A29" s="797"/>
      <c r="B29" s="798"/>
      <c r="C29" s="749"/>
      <c r="D29" s="749"/>
      <c r="E29" s="750"/>
      <c r="F29" s="751"/>
    </row>
  </sheetData>
  <mergeCells count="2">
    <mergeCell ref="B4:E4"/>
    <mergeCell ref="A26:B29"/>
  </mergeCells>
  <phoneticPr fontId="149" type="noConversion"/>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6"/>
  <sheetViews>
    <sheetView workbookViewId="0">
      <selection activeCell="J19" sqref="J19"/>
    </sheetView>
  </sheetViews>
  <sheetFormatPr defaultColWidth="9" defaultRowHeight="13.5"/>
  <sheetData>
    <row r="1" spans="1:9" ht="14.25">
      <c r="A1" s="799" t="s">
        <v>53</v>
      </c>
      <c r="B1" s="800"/>
      <c r="C1" s="800"/>
      <c r="D1" s="800"/>
      <c r="E1" s="800"/>
      <c r="F1" s="800"/>
      <c r="G1" s="800"/>
      <c r="H1" s="800"/>
      <c r="I1" s="800"/>
    </row>
    <row r="2" spans="1:9">
      <c r="A2" s="808" t="s">
        <v>70</v>
      </c>
      <c r="B2" s="801"/>
      <c r="C2" s="801"/>
      <c r="D2" s="801"/>
      <c r="E2" s="801"/>
      <c r="F2" s="801"/>
      <c r="G2" s="801"/>
      <c r="H2" s="801"/>
      <c r="I2" s="801"/>
    </row>
    <row r="3" spans="1:9">
      <c r="A3" s="801"/>
      <c r="B3" s="801"/>
      <c r="C3" s="801"/>
      <c r="D3" s="801"/>
      <c r="E3" s="801"/>
      <c r="F3" s="801"/>
      <c r="G3" s="801"/>
      <c r="H3" s="801"/>
      <c r="I3" s="801"/>
    </row>
    <row r="4" spans="1:9">
      <c r="A4" s="801"/>
      <c r="B4" s="801"/>
      <c r="C4" s="801"/>
      <c r="D4" s="801"/>
      <c r="E4" s="801"/>
      <c r="F4" s="801"/>
      <c r="G4" s="801"/>
      <c r="H4" s="801"/>
      <c r="I4" s="801"/>
    </row>
    <row r="5" spans="1:9">
      <c r="A5" s="801"/>
      <c r="B5" s="801"/>
      <c r="C5" s="801"/>
      <c r="D5" s="801"/>
      <c r="E5" s="801"/>
      <c r="F5" s="801"/>
      <c r="G5" s="801"/>
      <c r="H5" s="801"/>
      <c r="I5" s="801"/>
    </row>
    <row r="6" spans="1:9">
      <c r="A6" s="801"/>
      <c r="B6" s="801"/>
      <c r="C6" s="801"/>
      <c r="D6" s="801"/>
      <c r="E6" s="801"/>
      <c r="F6" s="801"/>
      <c r="G6" s="801"/>
      <c r="H6" s="801"/>
      <c r="I6" s="801"/>
    </row>
    <row r="7" spans="1:9">
      <c r="A7" s="801"/>
      <c r="B7" s="801"/>
      <c r="C7" s="801"/>
      <c r="D7" s="801"/>
      <c r="E7" s="801"/>
      <c r="F7" s="801"/>
      <c r="G7" s="801"/>
      <c r="H7" s="801"/>
      <c r="I7" s="801"/>
    </row>
    <row r="8" spans="1:9">
      <c r="A8" s="801"/>
      <c r="B8" s="801"/>
      <c r="C8" s="801"/>
      <c r="D8" s="801"/>
      <c r="E8" s="801"/>
      <c r="F8" s="801"/>
      <c r="G8" s="801"/>
      <c r="H8" s="801"/>
      <c r="I8" s="801"/>
    </row>
    <row r="9" spans="1:9">
      <c r="A9" s="801"/>
      <c r="B9" s="801"/>
      <c r="C9" s="801"/>
      <c r="D9" s="801"/>
      <c r="E9" s="801"/>
      <c r="F9" s="801"/>
      <c r="G9" s="801"/>
      <c r="H9" s="801"/>
      <c r="I9" s="801"/>
    </row>
    <row r="10" spans="1:9" ht="14.25">
      <c r="A10" s="799" t="s">
        <v>71</v>
      </c>
      <c r="B10" s="800"/>
      <c r="C10" s="800"/>
      <c r="D10" s="800"/>
      <c r="E10" s="800"/>
      <c r="F10" s="800"/>
      <c r="G10" s="800"/>
      <c r="H10" s="800"/>
      <c r="I10" s="800"/>
    </row>
    <row r="11" spans="1:9">
      <c r="A11" s="723" t="s">
        <v>72</v>
      </c>
      <c r="B11" s="723" t="s">
        <v>73</v>
      </c>
      <c r="C11" s="802" t="s">
        <v>74</v>
      </c>
      <c r="D11" s="803"/>
      <c r="E11" s="803"/>
      <c r="F11" s="803"/>
      <c r="G11" s="803"/>
      <c r="H11" s="803"/>
      <c r="I11" s="804"/>
    </row>
    <row r="12" spans="1:9" ht="14.25">
      <c r="A12" s="724">
        <v>1</v>
      </c>
      <c r="B12" s="725" t="s">
        <v>75</v>
      </c>
      <c r="C12" s="805" t="s">
        <v>76</v>
      </c>
      <c r="D12" s="806"/>
      <c r="E12" s="806"/>
      <c r="F12" s="806"/>
      <c r="G12" s="806"/>
      <c r="H12" s="806"/>
      <c r="I12" s="807"/>
    </row>
    <row r="13" spans="1:9" ht="14.25">
      <c r="A13" s="722">
        <v>2</v>
      </c>
      <c r="B13" s="726" t="s">
        <v>77</v>
      </c>
      <c r="C13" s="805" t="s">
        <v>78</v>
      </c>
      <c r="D13" s="806"/>
      <c r="E13" s="806"/>
      <c r="F13" s="806"/>
      <c r="G13" s="806"/>
      <c r="H13" s="806"/>
      <c r="I13" s="807"/>
    </row>
    <row r="14" spans="1:9" ht="14.25">
      <c r="A14" s="722">
        <v>3</v>
      </c>
      <c r="B14" s="723" t="s">
        <v>79</v>
      </c>
      <c r="C14" s="805" t="s">
        <v>80</v>
      </c>
      <c r="D14" s="806"/>
      <c r="E14" s="806"/>
      <c r="F14" s="806"/>
      <c r="G14" s="806"/>
      <c r="H14" s="806"/>
      <c r="I14" s="807"/>
    </row>
    <row r="15" spans="1:9" ht="14.25">
      <c r="A15" s="722">
        <v>4</v>
      </c>
      <c r="B15" s="727" t="s">
        <v>81</v>
      </c>
      <c r="C15" s="805" t="s">
        <v>82</v>
      </c>
      <c r="D15" s="806"/>
      <c r="E15" s="806"/>
      <c r="F15" s="806"/>
      <c r="G15" s="806"/>
      <c r="H15" s="806"/>
      <c r="I15" s="807"/>
    </row>
    <row r="16" spans="1:9" ht="14.25">
      <c r="A16" s="722">
        <v>5</v>
      </c>
      <c r="B16" s="728" t="s">
        <v>83</v>
      </c>
      <c r="C16" s="805" t="s">
        <v>84</v>
      </c>
      <c r="D16" s="806"/>
      <c r="E16" s="806"/>
      <c r="F16" s="806"/>
      <c r="G16" s="806"/>
      <c r="H16" s="806"/>
      <c r="I16" s="807"/>
    </row>
  </sheetData>
  <mergeCells count="10">
    <mergeCell ref="C13:I13"/>
    <mergeCell ref="C14:I14"/>
    <mergeCell ref="C15:I15"/>
    <mergeCell ref="C16:I16"/>
    <mergeCell ref="A2:I8"/>
    <mergeCell ref="A1:I1"/>
    <mergeCell ref="A9:I9"/>
    <mergeCell ref="A10:I10"/>
    <mergeCell ref="C11:I11"/>
    <mergeCell ref="C12:I12"/>
  </mergeCells>
  <phoneticPr fontId="149"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B21"/>
  <sheetViews>
    <sheetView showGridLines="0" workbookViewId="0">
      <selection activeCell="E17" sqref="E17"/>
    </sheetView>
  </sheetViews>
  <sheetFormatPr defaultColWidth="9" defaultRowHeight="12"/>
  <cols>
    <col min="1" max="1" width="16.25" style="70" customWidth="1"/>
    <col min="2" max="2" width="56.5" style="70" customWidth="1"/>
    <col min="3" max="256" width="9" style="70"/>
    <col min="257" max="257" width="16.25" style="70" customWidth="1"/>
    <col min="258" max="258" width="56.5" style="70" customWidth="1"/>
    <col min="259" max="512" width="9" style="70"/>
    <col min="513" max="513" width="16.25" style="70" customWidth="1"/>
    <col min="514" max="514" width="56.5" style="70" customWidth="1"/>
    <col min="515" max="768" width="9" style="70"/>
    <col min="769" max="769" width="16.25" style="70" customWidth="1"/>
    <col min="770" max="770" width="56.5" style="70" customWidth="1"/>
    <col min="771" max="1024" width="9" style="70"/>
    <col min="1025" max="1025" width="16.25" style="70" customWidth="1"/>
    <col min="1026" max="1026" width="56.5" style="70" customWidth="1"/>
    <col min="1027" max="1280" width="9" style="70"/>
    <col min="1281" max="1281" width="16.25" style="70" customWidth="1"/>
    <col min="1282" max="1282" width="56.5" style="70" customWidth="1"/>
    <col min="1283" max="1536" width="9" style="70"/>
    <col min="1537" max="1537" width="16.25" style="70" customWidth="1"/>
    <col min="1538" max="1538" width="56.5" style="70" customWidth="1"/>
    <col min="1539" max="1792" width="9" style="70"/>
    <col min="1793" max="1793" width="16.25" style="70" customWidth="1"/>
    <col min="1794" max="1794" width="56.5" style="70" customWidth="1"/>
    <col min="1795" max="2048" width="9" style="70"/>
    <col min="2049" max="2049" width="16.25" style="70" customWidth="1"/>
    <col min="2050" max="2050" width="56.5" style="70" customWidth="1"/>
    <col min="2051" max="2304" width="9" style="70"/>
    <col min="2305" max="2305" width="16.25" style="70" customWidth="1"/>
    <col min="2306" max="2306" width="56.5" style="70" customWidth="1"/>
    <col min="2307" max="2560" width="9" style="70"/>
    <col min="2561" max="2561" width="16.25" style="70" customWidth="1"/>
    <col min="2562" max="2562" width="56.5" style="70" customWidth="1"/>
    <col min="2563" max="2816" width="9" style="70"/>
    <col min="2817" max="2817" width="16.25" style="70" customWidth="1"/>
    <col min="2818" max="2818" width="56.5" style="70" customWidth="1"/>
    <col min="2819" max="3072" width="9" style="70"/>
    <col min="3073" max="3073" width="16.25" style="70" customWidth="1"/>
    <col min="3074" max="3074" width="56.5" style="70" customWidth="1"/>
    <col min="3075" max="3328" width="9" style="70"/>
    <col min="3329" max="3329" width="16.25" style="70" customWidth="1"/>
    <col min="3330" max="3330" width="56.5" style="70" customWidth="1"/>
    <col min="3331" max="3584" width="9" style="70"/>
    <col min="3585" max="3585" width="16.25" style="70" customWidth="1"/>
    <col min="3586" max="3586" width="56.5" style="70" customWidth="1"/>
    <col min="3587" max="3840" width="9" style="70"/>
    <col min="3841" max="3841" width="16.25" style="70" customWidth="1"/>
    <col min="3842" max="3842" width="56.5" style="70" customWidth="1"/>
    <col min="3843" max="4096" width="9" style="70"/>
    <col min="4097" max="4097" width="16.25" style="70" customWidth="1"/>
    <col min="4098" max="4098" width="56.5" style="70" customWidth="1"/>
    <col min="4099" max="4352" width="9" style="70"/>
    <col min="4353" max="4353" width="16.25" style="70" customWidth="1"/>
    <col min="4354" max="4354" width="56.5" style="70" customWidth="1"/>
    <col min="4355" max="4608" width="9" style="70"/>
    <col min="4609" max="4609" width="16.25" style="70" customWidth="1"/>
    <col min="4610" max="4610" width="56.5" style="70" customWidth="1"/>
    <col min="4611" max="4864" width="9" style="70"/>
    <col min="4865" max="4865" width="16.25" style="70" customWidth="1"/>
    <col min="4866" max="4866" width="56.5" style="70" customWidth="1"/>
    <col min="4867" max="5120" width="9" style="70"/>
    <col min="5121" max="5121" width="16.25" style="70" customWidth="1"/>
    <col min="5122" max="5122" width="56.5" style="70" customWidth="1"/>
    <col min="5123" max="5376" width="9" style="70"/>
    <col min="5377" max="5377" width="16.25" style="70" customWidth="1"/>
    <col min="5378" max="5378" width="56.5" style="70" customWidth="1"/>
    <col min="5379" max="5632" width="9" style="70"/>
    <col min="5633" max="5633" width="16.25" style="70" customWidth="1"/>
    <col min="5634" max="5634" width="56.5" style="70" customWidth="1"/>
    <col min="5635" max="5888" width="9" style="70"/>
    <col min="5889" max="5889" width="16.25" style="70" customWidth="1"/>
    <col min="5890" max="5890" width="56.5" style="70" customWidth="1"/>
    <col min="5891" max="6144" width="9" style="70"/>
    <col min="6145" max="6145" width="16.25" style="70" customWidth="1"/>
    <col min="6146" max="6146" width="56.5" style="70" customWidth="1"/>
    <col min="6147" max="6400" width="9" style="70"/>
    <col min="6401" max="6401" width="16.25" style="70" customWidth="1"/>
    <col min="6402" max="6402" width="56.5" style="70" customWidth="1"/>
    <col min="6403" max="6656" width="9" style="70"/>
    <col min="6657" max="6657" width="16.25" style="70" customWidth="1"/>
    <col min="6658" max="6658" width="56.5" style="70" customWidth="1"/>
    <col min="6659" max="6912" width="9" style="70"/>
    <col min="6913" max="6913" width="16.25" style="70" customWidth="1"/>
    <col min="6914" max="6914" width="56.5" style="70" customWidth="1"/>
    <col min="6915" max="7168" width="9" style="70"/>
    <col min="7169" max="7169" width="16.25" style="70" customWidth="1"/>
    <col min="7170" max="7170" width="56.5" style="70" customWidth="1"/>
    <col min="7171" max="7424" width="9" style="70"/>
    <col min="7425" max="7425" width="16.25" style="70" customWidth="1"/>
    <col min="7426" max="7426" width="56.5" style="70" customWidth="1"/>
    <col min="7427" max="7680" width="9" style="70"/>
    <col min="7681" max="7681" width="16.25" style="70" customWidth="1"/>
    <col min="7682" max="7682" width="56.5" style="70" customWidth="1"/>
    <col min="7683" max="7936" width="9" style="70"/>
    <col min="7937" max="7937" width="16.25" style="70" customWidth="1"/>
    <col min="7938" max="7938" width="56.5" style="70" customWidth="1"/>
    <col min="7939" max="8192" width="9" style="70"/>
    <col min="8193" max="8193" width="16.25" style="70" customWidth="1"/>
    <col min="8194" max="8194" width="56.5" style="70" customWidth="1"/>
    <col min="8195" max="8448" width="9" style="70"/>
    <col min="8449" max="8449" width="16.25" style="70" customWidth="1"/>
    <col min="8450" max="8450" width="56.5" style="70" customWidth="1"/>
    <col min="8451" max="8704" width="9" style="70"/>
    <col min="8705" max="8705" width="16.25" style="70" customWidth="1"/>
    <col min="8706" max="8706" width="56.5" style="70" customWidth="1"/>
    <col min="8707" max="8960" width="9" style="70"/>
    <col min="8961" max="8961" width="16.25" style="70" customWidth="1"/>
    <col min="8962" max="8962" width="56.5" style="70" customWidth="1"/>
    <col min="8963" max="9216" width="9" style="70"/>
    <col min="9217" max="9217" width="16.25" style="70" customWidth="1"/>
    <col min="9218" max="9218" width="56.5" style="70" customWidth="1"/>
    <col min="9219" max="9472" width="9" style="70"/>
    <col min="9473" max="9473" width="16.25" style="70" customWidth="1"/>
    <col min="9474" max="9474" width="56.5" style="70" customWidth="1"/>
    <col min="9475" max="9728" width="9" style="70"/>
    <col min="9729" max="9729" width="16.25" style="70" customWidth="1"/>
    <col min="9730" max="9730" width="56.5" style="70" customWidth="1"/>
    <col min="9731" max="9984" width="9" style="70"/>
    <col min="9985" max="9985" width="16.25" style="70" customWidth="1"/>
    <col min="9986" max="9986" width="56.5" style="70" customWidth="1"/>
    <col min="9987" max="10240" width="9" style="70"/>
    <col min="10241" max="10241" width="16.25" style="70" customWidth="1"/>
    <col min="10242" max="10242" width="56.5" style="70" customWidth="1"/>
    <col min="10243" max="10496" width="9" style="70"/>
    <col min="10497" max="10497" width="16.25" style="70" customWidth="1"/>
    <col min="10498" max="10498" width="56.5" style="70" customWidth="1"/>
    <col min="10499" max="10752" width="9" style="70"/>
    <col min="10753" max="10753" width="16.25" style="70" customWidth="1"/>
    <col min="10754" max="10754" width="56.5" style="70" customWidth="1"/>
    <col min="10755" max="11008" width="9" style="70"/>
    <col min="11009" max="11009" width="16.25" style="70" customWidth="1"/>
    <col min="11010" max="11010" width="56.5" style="70" customWidth="1"/>
    <col min="11011" max="11264" width="9" style="70"/>
    <col min="11265" max="11265" width="16.25" style="70" customWidth="1"/>
    <col min="11266" max="11266" width="56.5" style="70" customWidth="1"/>
    <col min="11267" max="11520" width="9" style="70"/>
    <col min="11521" max="11521" width="16.25" style="70" customWidth="1"/>
    <col min="11522" max="11522" width="56.5" style="70" customWidth="1"/>
    <col min="11523" max="11776" width="9" style="70"/>
    <col min="11777" max="11777" width="16.25" style="70" customWidth="1"/>
    <col min="11778" max="11778" width="56.5" style="70" customWidth="1"/>
    <col min="11779" max="12032" width="9" style="70"/>
    <col min="12033" max="12033" width="16.25" style="70" customWidth="1"/>
    <col min="12034" max="12034" width="56.5" style="70" customWidth="1"/>
    <col min="12035" max="12288" width="9" style="70"/>
    <col min="12289" max="12289" width="16.25" style="70" customWidth="1"/>
    <col min="12290" max="12290" width="56.5" style="70" customWidth="1"/>
    <col min="12291" max="12544" width="9" style="70"/>
    <col min="12545" max="12545" width="16.25" style="70" customWidth="1"/>
    <col min="12546" max="12546" width="56.5" style="70" customWidth="1"/>
    <col min="12547" max="12800" width="9" style="70"/>
    <col min="12801" max="12801" width="16.25" style="70" customWidth="1"/>
    <col min="12802" max="12802" width="56.5" style="70" customWidth="1"/>
    <col min="12803" max="13056" width="9" style="70"/>
    <col min="13057" max="13057" width="16.25" style="70" customWidth="1"/>
    <col min="13058" max="13058" width="56.5" style="70" customWidth="1"/>
    <col min="13059" max="13312" width="9" style="70"/>
    <col min="13313" max="13313" width="16.25" style="70" customWidth="1"/>
    <col min="13314" max="13314" width="56.5" style="70" customWidth="1"/>
    <col min="13315" max="13568" width="9" style="70"/>
    <col min="13569" max="13569" width="16.25" style="70" customWidth="1"/>
    <col min="13570" max="13570" width="56.5" style="70" customWidth="1"/>
    <col min="13571" max="13824" width="9" style="70"/>
    <col min="13825" max="13825" width="16.25" style="70" customWidth="1"/>
    <col min="13826" max="13826" width="56.5" style="70" customWidth="1"/>
    <col min="13827" max="14080" width="9" style="70"/>
    <col min="14081" max="14081" width="16.25" style="70" customWidth="1"/>
    <col min="14082" max="14082" width="56.5" style="70" customWidth="1"/>
    <col min="14083" max="14336" width="9" style="70"/>
    <col min="14337" max="14337" width="16.25" style="70" customWidth="1"/>
    <col min="14338" max="14338" width="56.5" style="70" customWidth="1"/>
    <col min="14339" max="14592" width="9" style="70"/>
    <col min="14593" max="14593" width="16.25" style="70" customWidth="1"/>
    <col min="14594" max="14594" width="56.5" style="70" customWidth="1"/>
    <col min="14595" max="14848" width="9" style="70"/>
    <col min="14849" max="14849" width="16.25" style="70" customWidth="1"/>
    <col min="14850" max="14850" width="56.5" style="70" customWidth="1"/>
    <col min="14851" max="15104" width="9" style="70"/>
    <col min="15105" max="15105" width="16.25" style="70" customWidth="1"/>
    <col min="15106" max="15106" width="56.5" style="70" customWidth="1"/>
    <col min="15107" max="15360" width="9" style="70"/>
    <col min="15361" max="15361" width="16.25" style="70" customWidth="1"/>
    <col min="15362" max="15362" width="56.5" style="70" customWidth="1"/>
    <col min="15363" max="15616" width="9" style="70"/>
    <col min="15617" max="15617" width="16.25" style="70" customWidth="1"/>
    <col min="15618" max="15618" width="56.5" style="70" customWidth="1"/>
    <col min="15619" max="15872" width="9" style="70"/>
    <col min="15873" max="15873" width="16.25" style="70" customWidth="1"/>
    <col min="15874" max="15874" width="56.5" style="70" customWidth="1"/>
    <col min="15875" max="16128" width="9" style="70"/>
    <col min="16129" max="16129" width="16.25" style="70" customWidth="1"/>
    <col min="16130" max="16130" width="56.5" style="70" customWidth="1"/>
    <col min="16131" max="16384" width="9" style="70"/>
  </cols>
  <sheetData>
    <row r="1" spans="1:2" ht="24.75" customHeight="1">
      <c r="A1" s="809" t="s">
        <v>54</v>
      </c>
      <c r="B1" s="809"/>
    </row>
    <row r="2" spans="1:2" ht="18" customHeight="1">
      <c r="A2" s="717" t="s">
        <v>85</v>
      </c>
      <c r="B2" s="718" t="s">
        <v>86</v>
      </c>
    </row>
    <row r="3" spans="1:2" ht="18" customHeight="1">
      <c r="A3" s="719" t="s">
        <v>87</v>
      </c>
      <c r="B3" s="718" t="s">
        <v>88</v>
      </c>
    </row>
    <row r="4" spans="1:2" ht="18" customHeight="1">
      <c r="A4" s="719" t="s">
        <v>89</v>
      </c>
      <c r="B4" s="718" t="s">
        <v>90</v>
      </c>
    </row>
    <row r="5" spans="1:2" ht="18" customHeight="1">
      <c r="A5" s="717" t="s">
        <v>91</v>
      </c>
      <c r="B5" s="718" t="s">
        <v>92</v>
      </c>
    </row>
    <row r="6" spans="1:2" ht="18" customHeight="1">
      <c r="A6" s="717" t="s">
        <v>93</v>
      </c>
      <c r="B6" s="718" t="s">
        <v>94</v>
      </c>
    </row>
    <row r="7" spans="1:2" ht="18" customHeight="1">
      <c r="A7" s="717" t="s">
        <v>95</v>
      </c>
      <c r="B7" s="718" t="s">
        <v>96</v>
      </c>
    </row>
    <row r="8" spans="1:2" ht="18" customHeight="1">
      <c r="A8" s="717" t="s">
        <v>97</v>
      </c>
      <c r="B8" s="718" t="s">
        <v>98</v>
      </c>
    </row>
    <row r="9" spans="1:2" ht="18" customHeight="1">
      <c r="A9" s="717" t="s">
        <v>99</v>
      </c>
      <c r="B9" s="718" t="s">
        <v>100</v>
      </c>
    </row>
    <row r="10" spans="1:2" ht="18" customHeight="1">
      <c r="A10" s="717" t="s">
        <v>101</v>
      </c>
      <c r="B10" s="718" t="s">
        <v>102</v>
      </c>
    </row>
    <row r="11" spans="1:2" ht="18" customHeight="1">
      <c r="A11" s="717" t="s">
        <v>103</v>
      </c>
      <c r="B11" s="718" t="s">
        <v>104</v>
      </c>
    </row>
    <row r="12" spans="1:2" ht="18" customHeight="1">
      <c r="A12" s="717" t="s">
        <v>105</v>
      </c>
      <c r="B12" s="718" t="s">
        <v>106</v>
      </c>
    </row>
    <row r="13" spans="1:2" ht="18" customHeight="1">
      <c r="A13" s="717" t="s">
        <v>107</v>
      </c>
      <c r="B13" s="718" t="s">
        <v>108</v>
      </c>
    </row>
    <row r="14" spans="1:2" ht="18" customHeight="1">
      <c r="A14" s="717" t="s">
        <v>109</v>
      </c>
      <c r="B14" s="718">
        <v>10</v>
      </c>
    </row>
    <row r="15" spans="1:2" ht="18" customHeight="1">
      <c r="A15" s="717" t="s">
        <v>110</v>
      </c>
      <c r="B15" s="718" t="s">
        <v>111</v>
      </c>
    </row>
    <row r="16" spans="1:2" ht="18" customHeight="1">
      <c r="A16" s="717" t="s">
        <v>112</v>
      </c>
      <c r="B16" s="718" t="s">
        <v>113</v>
      </c>
    </row>
    <row r="17" spans="1:2" ht="18" customHeight="1">
      <c r="A17" s="717" t="s">
        <v>114</v>
      </c>
      <c r="B17" s="720" t="s">
        <v>115</v>
      </c>
    </row>
    <row r="18" spans="1:2" ht="18" customHeight="1">
      <c r="A18" s="717" t="s">
        <v>116</v>
      </c>
      <c r="B18" s="720" t="s">
        <v>117</v>
      </c>
    </row>
    <row r="21" spans="1:2">
      <c r="A21" s="721" t="s">
        <v>118</v>
      </c>
    </row>
  </sheetData>
  <mergeCells count="1">
    <mergeCell ref="A1:B1"/>
  </mergeCells>
  <phoneticPr fontId="149" type="noConversion"/>
  <dataValidations count="3">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C000"/>
  </sheetPr>
  <dimension ref="A1:M166"/>
  <sheetViews>
    <sheetView workbookViewId="0">
      <selection activeCell="G4" sqref="G4:H4"/>
    </sheetView>
  </sheetViews>
  <sheetFormatPr defaultColWidth="9" defaultRowHeight="14.25" outlineLevelRow="1"/>
  <cols>
    <col min="1" max="1" width="1.25" style="647" customWidth="1"/>
    <col min="2" max="2" width="5.875" style="647" customWidth="1"/>
    <col min="3" max="3" width="28.5" style="647" customWidth="1"/>
    <col min="4" max="4" width="15.25" style="647" customWidth="1"/>
    <col min="5" max="5" width="11.5" style="648" customWidth="1"/>
    <col min="6" max="6" width="12" style="648" customWidth="1"/>
    <col min="7" max="7" width="12.125" style="649" customWidth="1"/>
    <col min="8" max="8" width="19.375" style="650" customWidth="1"/>
    <col min="9" max="9" width="11.375" style="647" customWidth="1"/>
    <col min="10" max="10" width="13.125" style="647" customWidth="1"/>
    <col min="11" max="11" width="29.5" style="647" customWidth="1"/>
    <col min="12" max="12" width="13" style="647" customWidth="1"/>
    <col min="13" max="256" width="9" style="647"/>
    <col min="257" max="257" width="1.25" style="647" customWidth="1"/>
    <col min="258" max="258" width="5.875" style="647" customWidth="1"/>
    <col min="259" max="259" width="28.5" style="647" customWidth="1"/>
    <col min="260" max="260" width="15.25" style="647" customWidth="1"/>
    <col min="261" max="261" width="11.5" style="647" customWidth="1"/>
    <col min="262" max="262" width="12" style="647" customWidth="1"/>
    <col min="263" max="263" width="12.125" style="647" customWidth="1"/>
    <col min="264" max="264" width="19.375" style="647" customWidth="1"/>
    <col min="265" max="265" width="11.375" style="647" customWidth="1"/>
    <col min="266" max="266" width="13.125" style="647" customWidth="1"/>
    <col min="267" max="267" width="29.5" style="647" customWidth="1"/>
    <col min="268" max="268" width="13" style="647" customWidth="1"/>
    <col min="269" max="512" width="9" style="647"/>
    <col min="513" max="513" width="1.25" style="647" customWidth="1"/>
    <col min="514" max="514" width="5.875" style="647" customWidth="1"/>
    <col min="515" max="515" width="28.5" style="647" customWidth="1"/>
    <col min="516" max="516" width="15.25" style="647" customWidth="1"/>
    <col min="517" max="517" width="11.5" style="647" customWidth="1"/>
    <col min="518" max="518" width="12" style="647" customWidth="1"/>
    <col min="519" max="519" width="12.125" style="647" customWidth="1"/>
    <col min="520" max="520" width="19.375" style="647" customWidth="1"/>
    <col min="521" max="521" width="11.375" style="647" customWidth="1"/>
    <col min="522" max="522" width="13.125" style="647" customWidth="1"/>
    <col min="523" max="523" width="29.5" style="647" customWidth="1"/>
    <col min="524" max="524" width="13" style="647" customWidth="1"/>
    <col min="525" max="768" width="9" style="647"/>
    <col min="769" max="769" width="1.25" style="647" customWidth="1"/>
    <col min="770" max="770" width="5.875" style="647" customWidth="1"/>
    <col min="771" max="771" width="28.5" style="647" customWidth="1"/>
    <col min="772" max="772" width="15.25" style="647" customWidth="1"/>
    <col min="773" max="773" width="11.5" style="647" customWidth="1"/>
    <col min="774" max="774" width="12" style="647" customWidth="1"/>
    <col min="775" max="775" width="12.125" style="647" customWidth="1"/>
    <col min="776" max="776" width="19.375" style="647" customWidth="1"/>
    <col min="777" max="777" width="11.375" style="647" customWidth="1"/>
    <col min="778" max="778" width="13.125" style="647" customWidth="1"/>
    <col min="779" max="779" width="29.5" style="647" customWidth="1"/>
    <col min="780" max="780" width="13" style="647" customWidth="1"/>
    <col min="781" max="1024" width="9" style="647"/>
    <col min="1025" max="1025" width="1.25" style="647" customWidth="1"/>
    <col min="1026" max="1026" width="5.875" style="647" customWidth="1"/>
    <col min="1027" max="1027" width="28.5" style="647" customWidth="1"/>
    <col min="1028" max="1028" width="15.25" style="647" customWidth="1"/>
    <col min="1029" max="1029" width="11.5" style="647" customWidth="1"/>
    <col min="1030" max="1030" width="12" style="647" customWidth="1"/>
    <col min="1031" max="1031" width="12.125" style="647" customWidth="1"/>
    <col min="1032" max="1032" width="19.375" style="647" customWidth="1"/>
    <col min="1033" max="1033" width="11.375" style="647" customWidth="1"/>
    <col min="1034" max="1034" width="13.125" style="647" customWidth="1"/>
    <col min="1035" max="1035" width="29.5" style="647" customWidth="1"/>
    <col min="1036" max="1036" width="13" style="647" customWidth="1"/>
    <col min="1037" max="1280" width="9" style="647"/>
    <col min="1281" max="1281" width="1.25" style="647" customWidth="1"/>
    <col min="1282" max="1282" width="5.875" style="647" customWidth="1"/>
    <col min="1283" max="1283" width="28.5" style="647" customWidth="1"/>
    <col min="1284" max="1284" width="15.25" style="647" customWidth="1"/>
    <col min="1285" max="1285" width="11.5" style="647" customWidth="1"/>
    <col min="1286" max="1286" width="12" style="647" customWidth="1"/>
    <col min="1287" max="1287" width="12.125" style="647" customWidth="1"/>
    <col min="1288" max="1288" width="19.375" style="647" customWidth="1"/>
    <col min="1289" max="1289" width="11.375" style="647" customWidth="1"/>
    <col min="1290" max="1290" width="13.125" style="647" customWidth="1"/>
    <col min="1291" max="1291" width="29.5" style="647" customWidth="1"/>
    <col min="1292" max="1292" width="13" style="647" customWidth="1"/>
    <col min="1293" max="1536" width="9" style="647"/>
    <col min="1537" max="1537" width="1.25" style="647" customWidth="1"/>
    <col min="1538" max="1538" width="5.875" style="647" customWidth="1"/>
    <col min="1539" max="1539" width="28.5" style="647" customWidth="1"/>
    <col min="1540" max="1540" width="15.25" style="647" customWidth="1"/>
    <col min="1541" max="1541" width="11.5" style="647" customWidth="1"/>
    <col min="1542" max="1542" width="12" style="647" customWidth="1"/>
    <col min="1543" max="1543" width="12.125" style="647" customWidth="1"/>
    <col min="1544" max="1544" width="19.375" style="647" customWidth="1"/>
    <col min="1545" max="1545" width="11.375" style="647" customWidth="1"/>
    <col min="1546" max="1546" width="13.125" style="647" customWidth="1"/>
    <col min="1547" max="1547" width="29.5" style="647" customWidth="1"/>
    <col min="1548" max="1548" width="13" style="647" customWidth="1"/>
    <col min="1549" max="1792" width="9" style="647"/>
    <col min="1793" max="1793" width="1.25" style="647" customWidth="1"/>
    <col min="1794" max="1794" width="5.875" style="647" customWidth="1"/>
    <col min="1795" max="1795" width="28.5" style="647" customWidth="1"/>
    <col min="1796" max="1796" width="15.25" style="647" customWidth="1"/>
    <col min="1797" max="1797" width="11.5" style="647" customWidth="1"/>
    <col min="1798" max="1798" width="12" style="647" customWidth="1"/>
    <col min="1799" max="1799" width="12.125" style="647" customWidth="1"/>
    <col min="1800" max="1800" width="19.375" style="647" customWidth="1"/>
    <col min="1801" max="1801" width="11.375" style="647" customWidth="1"/>
    <col min="1802" max="1802" width="13.125" style="647" customWidth="1"/>
    <col min="1803" max="1803" width="29.5" style="647" customWidth="1"/>
    <col min="1804" max="1804" width="13" style="647" customWidth="1"/>
    <col min="1805" max="2048" width="9" style="647"/>
    <col min="2049" max="2049" width="1.25" style="647" customWidth="1"/>
    <col min="2050" max="2050" width="5.875" style="647" customWidth="1"/>
    <col min="2051" max="2051" width="28.5" style="647" customWidth="1"/>
    <col min="2052" max="2052" width="15.25" style="647" customWidth="1"/>
    <col min="2053" max="2053" width="11.5" style="647" customWidth="1"/>
    <col min="2054" max="2054" width="12" style="647" customWidth="1"/>
    <col min="2055" max="2055" width="12.125" style="647" customWidth="1"/>
    <col min="2056" max="2056" width="19.375" style="647" customWidth="1"/>
    <col min="2057" max="2057" width="11.375" style="647" customWidth="1"/>
    <col min="2058" max="2058" width="13.125" style="647" customWidth="1"/>
    <col min="2059" max="2059" width="29.5" style="647" customWidth="1"/>
    <col min="2060" max="2060" width="13" style="647" customWidth="1"/>
    <col min="2061" max="2304" width="9" style="647"/>
    <col min="2305" max="2305" width="1.25" style="647" customWidth="1"/>
    <col min="2306" max="2306" width="5.875" style="647" customWidth="1"/>
    <col min="2307" max="2307" width="28.5" style="647" customWidth="1"/>
    <col min="2308" max="2308" width="15.25" style="647" customWidth="1"/>
    <col min="2309" max="2309" width="11.5" style="647" customWidth="1"/>
    <col min="2310" max="2310" width="12" style="647" customWidth="1"/>
    <col min="2311" max="2311" width="12.125" style="647" customWidth="1"/>
    <col min="2312" max="2312" width="19.375" style="647" customWidth="1"/>
    <col min="2313" max="2313" width="11.375" style="647" customWidth="1"/>
    <col min="2314" max="2314" width="13.125" style="647" customWidth="1"/>
    <col min="2315" max="2315" width="29.5" style="647" customWidth="1"/>
    <col min="2316" max="2316" width="13" style="647" customWidth="1"/>
    <col min="2317" max="2560" width="9" style="647"/>
    <col min="2561" max="2561" width="1.25" style="647" customWidth="1"/>
    <col min="2562" max="2562" width="5.875" style="647" customWidth="1"/>
    <col min="2563" max="2563" width="28.5" style="647" customWidth="1"/>
    <col min="2564" max="2564" width="15.25" style="647" customWidth="1"/>
    <col min="2565" max="2565" width="11.5" style="647" customWidth="1"/>
    <col min="2566" max="2566" width="12" style="647" customWidth="1"/>
    <col min="2567" max="2567" width="12.125" style="647" customWidth="1"/>
    <col min="2568" max="2568" width="19.375" style="647" customWidth="1"/>
    <col min="2569" max="2569" width="11.375" style="647" customWidth="1"/>
    <col min="2570" max="2570" width="13.125" style="647" customWidth="1"/>
    <col min="2571" max="2571" width="29.5" style="647" customWidth="1"/>
    <col min="2572" max="2572" width="13" style="647" customWidth="1"/>
    <col min="2573" max="2816" width="9" style="647"/>
    <col min="2817" max="2817" width="1.25" style="647" customWidth="1"/>
    <col min="2818" max="2818" width="5.875" style="647" customWidth="1"/>
    <col min="2819" max="2819" width="28.5" style="647" customWidth="1"/>
    <col min="2820" max="2820" width="15.25" style="647" customWidth="1"/>
    <col min="2821" max="2821" width="11.5" style="647" customWidth="1"/>
    <col min="2822" max="2822" width="12" style="647" customWidth="1"/>
    <col min="2823" max="2823" width="12.125" style="647" customWidth="1"/>
    <col min="2824" max="2824" width="19.375" style="647" customWidth="1"/>
    <col min="2825" max="2825" width="11.375" style="647" customWidth="1"/>
    <col min="2826" max="2826" width="13.125" style="647" customWidth="1"/>
    <col min="2827" max="2827" width="29.5" style="647" customWidth="1"/>
    <col min="2828" max="2828" width="13" style="647" customWidth="1"/>
    <col min="2829" max="3072" width="9" style="647"/>
    <col min="3073" max="3073" width="1.25" style="647" customWidth="1"/>
    <col min="3074" max="3074" width="5.875" style="647" customWidth="1"/>
    <col min="3075" max="3075" width="28.5" style="647" customWidth="1"/>
    <col min="3076" max="3076" width="15.25" style="647" customWidth="1"/>
    <col min="3077" max="3077" width="11.5" style="647" customWidth="1"/>
    <col min="3078" max="3078" width="12" style="647" customWidth="1"/>
    <col min="3079" max="3079" width="12.125" style="647" customWidth="1"/>
    <col min="3080" max="3080" width="19.375" style="647" customWidth="1"/>
    <col min="3081" max="3081" width="11.375" style="647" customWidth="1"/>
    <col min="3082" max="3082" width="13.125" style="647" customWidth="1"/>
    <col min="3083" max="3083" width="29.5" style="647" customWidth="1"/>
    <col min="3084" max="3084" width="13" style="647" customWidth="1"/>
    <col min="3085" max="3328" width="9" style="647"/>
    <col min="3329" max="3329" width="1.25" style="647" customWidth="1"/>
    <col min="3330" max="3330" width="5.875" style="647" customWidth="1"/>
    <col min="3331" max="3331" width="28.5" style="647" customWidth="1"/>
    <col min="3332" max="3332" width="15.25" style="647" customWidth="1"/>
    <col min="3333" max="3333" width="11.5" style="647" customWidth="1"/>
    <col min="3334" max="3334" width="12" style="647" customWidth="1"/>
    <col min="3335" max="3335" width="12.125" style="647" customWidth="1"/>
    <col min="3336" max="3336" width="19.375" style="647" customWidth="1"/>
    <col min="3337" max="3337" width="11.375" style="647" customWidth="1"/>
    <col min="3338" max="3338" width="13.125" style="647" customWidth="1"/>
    <col min="3339" max="3339" width="29.5" style="647" customWidth="1"/>
    <col min="3340" max="3340" width="13" style="647" customWidth="1"/>
    <col min="3341" max="3584" width="9" style="647"/>
    <col min="3585" max="3585" width="1.25" style="647" customWidth="1"/>
    <col min="3586" max="3586" width="5.875" style="647" customWidth="1"/>
    <col min="3587" max="3587" width="28.5" style="647" customWidth="1"/>
    <col min="3588" max="3588" width="15.25" style="647" customWidth="1"/>
    <col min="3589" max="3589" width="11.5" style="647" customWidth="1"/>
    <col min="3590" max="3590" width="12" style="647" customWidth="1"/>
    <col min="3591" max="3591" width="12.125" style="647" customWidth="1"/>
    <col min="3592" max="3592" width="19.375" style="647" customWidth="1"/>
    <col min="3593" max="3593" width="11.375" style="647" customWidth="1"/>
    <col min="3594" max="3594" width="13.125" style="647" customWidth="1"/>
    <col min="3595" max="3595" width="29.5" style="647" customWidth="1"/>
    <col min="3596" max="3596" width="13" style="647" customWidth="1"/>
    <col min="3597" max="3840" width="9" style="647"/>
    <col min="3841" max="3841" width="1.25" style="647" customWidth="1"/>
    <col min="3842" max="3842" width="5.875" style="647" customWidth="1"/>
    <col min="3843" max="3843" width="28.5" style="647" customWidth="1"/>
    <col min="3844" max="3844" width="15.25" style="647" customWidth="1"/>
    <col min="3845" max="3845" width="11.5" style="647" customWidth="1"/>
    <col min="3846" max="3846" width="12" style="647" customWidth="1"/>
    <col min="3847" max="3847" width="12.125" style="647" customWidth="1"/>
    <col min="3848" max="3848" width="19.375" style="647" customWidth="1"/>
    <col min="3849" max="3849" width="11.375" style="647" customWidth="1"/>
    <col min="3850" max="3850" width="13.125" style="647" customWidth="1"/>
    <col min="3851" max="3851" width="29.5" style="647" customWidth="1"/>
    <col min="3852" max="3852" width="13" style="647" customWidth="1"/>
    <col min="3853" max="4096" width="9" style="647"/>
    <col min="4097" max="4097" width="1.25" style="647" customWidth="1"/>
    <col min="4098" max="4098" width="5.875" style="647" customWidth="1"/>
    <col min="4099" max="4099" width="28.5" style="647" customWidth="1"/>
    <col min="4100" max="4100" width="15.25" style="647" customWidth="1"/>
    <col min="4101" max="4101" width="11.5" style="647" customWidth="1"/>
    <col min="4102" max="4102" width="12" style="647" customWidth="1"/>
    <col min="4103" max="4103" width="12.125" style="647" customWidth="1"/>
    <col min="4104" max="4104" width="19.375" style="647" customWidth="1"/>
    <col min="4105" max="4105" width="11.375" style="647" customWidth="1"/>
    <col min="4106" max="4106" width="13.125" style="647" customWidth="1"/>
    <col min="4107" max="4107" width="29.5" style="647" customWidth="1"/>
    <col min="4108" max="4108" width="13" style="647" customWidth="1"/>
    <col min="4109" max="4352" width="9" style="647"/>
    <col min="4353" max="4353" width="1.25" style="647" customWidth="1"/>
    <col min="4354" max="4354" width="5.875" style="647" customWidth="1"/>
    <col min="4355" max="4355" width="28.5" style="647" customWidth="1"/>
    <col min="4356" max="4356" width="15.25" style="647" customWidth="1"/>
    <col min="4357" max="4357" width="11.5" style="647" customWidth="1"/>
    <col min="4358" max="4358" width="12" style="647" customWidth="1"/>
    <col min="4359" max="4359" width="12.125" style="647" customWidth="1"/>
    <col min="4360" max="4360" width="19.375" style="647" customWidth="1"/>
    <col min="4361" max="4361" width="11.375" style="647" customWidth="1"/>
    <col min="4362" max="4362" width="13.125" style="647" customWidth="1"/>
    <col min="4363" max="4363" width="29.5" style="647" customWidth="1"/>
    <col min="4364" max="4364" width="13" style="647" customWidth="1"/>
    <col min="4365" max="4608" width="9" style="647"/>
    <col min="4609" max="4609" width="1.25" style="647" customWidth="1"/>
    <col min="4610" max="4610" width="5.875" style="647" customWidth="1"/>
    <col min="4611" max="4611" width="28.5" style="647" customWidth="1"/>
    <col min="4612" max="4612" width="15.25" style="647" customWidth="1"/>
    <col min="4613" max="4613" width="11.5" style="647" customWidth="1"/>
    <col min="4614" max="4614" width="12" style="647" customWidth="1"/>
    <col min="4615" max="4615" width="12.125" style="647" customWidth="1"/>
    <col min="4616" max="4616" width="19.375" style="647" customWidth="1"/>
    <col min="4617" max="4617" width="11.375" style="647" customWidth="1"/>
    <col min="4618" max="4618" width="13.125" style="647" customWidth="1"/>
    <col min="4619" max="4619" width="29.5" style="647" customWidth="1"/>
    <col min="4620" max="4620" width="13" style="647" customWidth="1"/>
    <col min="4621" max="4864" width="9" style="647"/>
    <col min="4865" max="4865" width="1.25" style="647" customWidth="1"/>
    <col min="4866" max="4866" width="5.875" style="647" customWidth="1"/>
    <col min="4867" max="4867" width="28.5" style="647" customWidth="1"/>
    <col min="4868" max="4868" width="15.25" style="647" customWidth="1"/>
    <col min="4869" max="4869" width="11.5" style="647" customWidth="1"/>
    <col min="4870" max="4870" width="12" style="647" customWidth="1"/>
    <col min="4871" max="4871" width="12.125" style="647" customWidth="1"/>
    <col min="4872" max="4872" width="19.375" style="647" customWidth="1"/>
    <col min="4873" max="4873" width="11.375" style="647" customWidth="1"/>
    <col min="4874" max="4874" width="13.125" style="647" customWidth="1"/>
    <col min="4875" max="4875" width="29.5" style="647" customWidth="1"/>
    <col min="4876" max="4876" width="13" style="647" customWidth="1"/>
    <col min="4877" max="5120" width="9" style="647"/>
    <col min="5121" max="5121" width="1.25" style="647" customWidth="1"/>
    <col min="5122" max="5122" width="5.875" style="647" customWidth="1"/>
    <col min="5123" max="5123" width="28.5" style="647" customWidth="1"/>
    <col min="5124" max="5124" width="15.25" style="647" customWidth="1"/>
    <col min="5125" max="5125" width="11.5" style="647" customWidth="1"/>
    <col min="5126" max="5126" width="12" style="647" customWidth="1"/>
    <col min="5127" max="5127" width="12.125" style="647" customWidth="1"/>
    <col min="5128" max="5128" width="19.375" style="647" customWidth="1"/>
    <col min="5129" max="5129" width="11.375" style="647" customWidth="1"/>
    <col min="5130" max="5130" width="13.125" style="647" customWidth="1"/>
    <col min="5131" max="5131" width="29.5" style="647" customWidth="1"/>
    <col min="5132" max="5132" width="13" style="647" customWidth="1"/>
    <col min="5133" max="5376" width="9" style="647"/>
    <col min="5377" max="5377" width="1.25" style="647" customWidth="1"/>
    <col min="5378" max="5378" width="5.875" style="647" customWidth="1"/>
    <col min="5379" max="5379" width="28.5" style="647" customWidth="1"/>
    <col min="5380" max="5380" width="15.25" style="647" customWidth="1"/>
    <col min="5381" max="5381" width="11.5" style="647" customWidth="1"/>
    <col min="5382" max="5382" width="12" style="647" customWidth="1"/>
    <col min="5383" max="5383" width="12.125" style="647" customWidth="1"/>
    <col min="5384" max="5384" width="19.375" style="647" customWidth="1"/>
    <col min="5385" max="5385" width="11.375" style="647" customWidth="1"/>
    <col min="5386" max="5386" width="13.125" style="647" customWidth="1"/>
    <col min="5387" max="5387" width="29.5" style="647" customWidth="1"/>
    <col min="5388" max="5388" width="13" style="647" customWidth="1"/>
    <col min="5389" max="5632" width="9" style="647"/>
    <col min="5633" max="5633" width="1.25" style="647" customWidth="1"/>
    <col min="5634" max="5634" width="5.875" style="647" customWidth="1"/>
    <col min="5635" max="5635" width="28.5" style="647" customWidth="1"/>
    <col min="5636" max="5636" width="15.25" style="647" customWidth="1"/>
    <col min="5637" max="5637" width="11.5" style="647" customWidth="1"/>
    <col min="5638" max="5638" width="12" style="647" customWidth="1"/>
    <col min="5639" max="5639" width="12.125" style="647" customWidth="1"/>
    <col min="5640" max="5640" width="19.375" style="647" customWidth="1"/>
    <col min="5641" max="5641" width="11.375" style="647" customWidth="1"/>
    <col min="5642" max="5642" width="13.125" style="647" customWidth="1"/>
    <col min="5643" max="5643" width="29.5" style="647" customWidth="1"/>
    <col min="5644" max="5644" width="13" style="647" customWidth="1"/>
    <col min="5645" max="5888" width="9" style="647"/>
    <col min="5889" max="5889" width="1.25" style="647" customWidth="1"/>
    <col min="5890" max="5890" width="5.875" style="647" customWidth="1"/>
    <col min="5891" max="5891" width="28.5" style="647" customWidth="1"/>
    <col min="5892" max="5892" width="15.25" style="647" customWidth="1"/>
    <col min="5893" max="5893" width="11.5" style="647" customWidth="1"/>
    <col min="5894" max="5894" width="12" style="647" customWidth="1"/>
    <col min="5895" max="5895" width="12.125" style="647" customWidth="1"/>
    <col min="5896" max="5896" width="19.375" style="647" customWidth="1"/>
    <col min="5897" max="5897" width="11.375" style="647" customWidth="1"/>
    <col min="5898" max="5898" width="13.125" style="647" customWidth="1"/>
    <col min="5899" max="5899" width="29.5" style="647" customWidth="1"/>
    <col min="5900" max="5900" width="13" style="647" customWidth="1"/>
    <col min="5901" max="6144" width="9" style="647"/>
    <col min="6145" max="6145" width="1.25" style="647" customWidth="1"/>
    <col min="6146" max="6146" width="5.875" style="647" customWidth="1"/>
    <col min="6147" max="6147" width="28.5" style="647" customWidth="1"/>
    <col min="6148" max="6148" width="15.25" style="647" customWidth="1"/>
    <col min="6149" max="6149" width="11.5" style="647" customWidth="1"/>
    <col min="6150" max="6150" width="12" style="647" customWidth="1"/>
    <col min="6151" max="6151" width="12.125" style="647" customWidth="1"/>
    <col min="6152" max="6152" width="19.375" style="647" customWidth="1"/>
    <col min="6153" max="6153" width="11.375" style="647" customWidth="1"/>
    <col min="6154" max="6154" width="13.125" style="647" customWidth="1"/>
    <col min="6155" max="6155" width="29.5" style="647" customWidth="1"/>
    <col min="6156" max="6156" width="13" style="647" customWidth="1"/>
    <col min="6157" max="6400" width="9" style="647"/>
    <col min="6401" max="6401" width="1.25" style="647" customWidth="1"/>
    <col min="6402" max="6402" width="5.875" style="647" customWidth="1"/>
    <col min="6403" max="6403" width="28.5" style="647" customWidth="1"/>
    <col min="6404" max="6404" width="15.25" style="647" customWidth="1"/>
    <col min="6405" max="6405" width="11.5" style="647" customWidth="1"/>
    <col min="6406" max="6406" width="12" style="647" customWidth="1"/>
    <col min="6407" max="6407" width="12.125" style="647" customWidth="1"/>
    <col min="6408" max="6408" width="19.375" style="647" customWidth="1"/>
    <col min="6409" max="6409" width="11.375" style="647" customWidth="1"/>
    <col min="6410" max="6410" width="13.125" style="647" customWidth="1"/>
    <col min="6411" max="6411" width="29.5" style="647" customWidth="1"/>
    <col min="6412" max="6412" width="13" style="647" customWidth="1"/>
    <col min="6413" max="6656" width="9" style="647"/>
    <col min="6657" max="6657" width="1.25" style="647" customWidth="1"/>
    <col min="6658" max="6658" width="5.875" style="647" customWidth="1"/>
    <col min="6659" max="6659" width="28.5" style="647" customWidth="1"/>
    <col min="6660" max="6660" width="15.25" style="647" customWidth="1"/>
    <col min="6661" max="6661" width="11.5" style="647" customWidth="1"/>
    <col min="6662" max="6662" width="12" style="647" customWidth="1"/>
    <col min="6663" max="6663" width="12.125" style="647" customWidth="1"/>
    <col min="6664" max="6664" width="19.375" style="647" customWidth="1"/>
    <col min="6665" max="6665" width="11.375" style="647" customWidth="1"/>
    <col min="6666" max="6666" width="13.125" style="647" customWidth="1"/>
    <col min="6667" max="6667" width="29.5" style="647" customWidth="1"/>
    <col min="6668" max="6668" width="13" style="647" customWidth="1"/>
    <col min="6669" max="6912" width="9" style="647"/>
    <col min="6913" max="6913" width="1.25" style="647" customWidth="1"/>
    <col min="6914" max="6914" width="5.875" style="647" customWidth="1"/>
    <col min="6915" max="6915" width="28.5" style="647" customWidth="1"/>
    <col min="6916" max="6916" width="15.25" style="647" customWidth="1"/>
    <col min="6917" max="6917" width="11.5" style="647" customWidth="1"/>
    <col min="6918" max="6918" width="12" style="647" customWidth="1"/>
    <col min="6919" max="6919" width="12.125" style="647" customWidth="1"/>
    <col min="6920" max="6920" width="19.375" style="647" customWidth="1"/>
    <col min="6921" max="6921" width="11.375" style="647" customWidth="1"/>
    <col min="6922" max="6922" width="13.125" style="647" customWidth="1"/>
    <col min="6923" max="6923" width="29.5" style="647" customWidth="1"/>
    <col min="6924" max="6924" width="13" style="647" customWidth="1"/>
    <col min="6925" max="7168" width="9" style="647"/>
    <col min="7169" max="7169" width="1.25" style="647" customWidth="1"/>
    <col min="7170" max="7170" width="5.875" style="647" customWidth="1"/>
    <col min="7171" max="7171" width="28.5" style="647" customWidth="1"/>
    <col min="7172" max="7172" width="15.25" style="647" customWidth="1"/>
    <col min="7173" max="7173" width="11.5" style="647" customWidth="1"/>
    <col min="7174" max="7174" width="12" style="647" customWidth="1"/>
    <col min="7175" max="7175" width="12.125" style="647" customWidth="1"/>
    <col min="7176" max="7176" width="19.375" style="647" customWidth="1"/>
    <col min="7177" max="7177" width="11.375" style="647" customWidth="1"/>
    <col min="7178" max="7178" width="13.125" style="647" customWidth="1"/>
    <col min="7179" max="7179" width="29.5" style="647" customWidth="1"/>
    <col min="7180" max="7180" width="13" style="647" customWidth="1"/>
    <col min="7181" max="7424" width="9" style="647"/>
    <col min="7425" max="7425" width="1.25" style="647" customWidth="1"/>
    <col min="7426" max="7426" width="5.875" style="647" customWidth="1"/>
    <col min="7427" max="7427" width="28.5" style="647" customWidth="1"/>
    <col min="7428" max="7428" width="15.25" style="647" customWidth="1"/>
    <col min="7429" max="7429" width="11.5" style="647" customWidth="1"/>
    <col min="7430" max="7430" width="12" style="647" customWidth="1"/>
    <col min="7431" max="7431" width="12.125" style="647" customWidth="1"/>
    <col min="7432" max="7432" width="19.375" style="647" customWidth="1"/>
    <col min="7433" max="7433" width="11.375" style="647" customWidth="1"/>
    <col min="7434" max="7434" width="13.125" style="647" customWidth="1"/>
    <col min="7435" max="7435" width="29.5" style="647" customWidth="1"/>
    <col min="7436" max="7436" width="13" style="647" customWidth="1"/>
    <col min="7437" max="7680" width="9" style="647"/>
    <col min="7681" max="7681" width="1.25" style="647" customWidth="1"/>
    <col min="7682" max="7682" width="5.875" style="647" customWidth="1"/>
    <col min="7683" max="7683" width="28.5" style="647" customWidth="1"/>
    <col min="7684" max="7684" width="15.25" style="647" customWidth="1"/>
    <col min="7685" max="7685" width="11.5" style="647" customWidth="1"/>
    <col min="7686" max="7686" width="12" style="647" customWidth="1"/>
    <col min="7687" max="7687" width="12.125" style="647" customWidth="1"/>
    <col min="7688" max="7688" width="19.375" style="647" customWidth="1"/>
    <col min="7689" max="7689" width="11.375" style="647" customWidth="1"/>
    <col min="7690" max="7690" width="13.125" style="647" customWidth="1"/>
    <col min="7691" max="7691" width="29.5" style="647" customWidth="1"/>
    <col min="7692" max="7692" width="13" style="647" customWidth="1"/>
    <col min="7693" max="7936" width="9" style="647"/>
    <col min="7937" max="7937" width="1.25" style="647" customWidth="1"/>
    <col min="7938" max="7938" width="5.875" style="647" customWidth="1"/>
    <col min="7939" max="7939" width="28.5" style="647" customWidth="1"/>
    <col min="7940" max="7940" width="15.25" style="647" customWidth="1"/>
    <col min="7941" max="7941" width="11.5" style="647" customWidth="1"/>
    <col min="7942" max="7942" width="12" style="647" customWidth="1"/>
    <col min="7943" max="7943" width="12.125" style="647" customWidth="1"/>
    <col min="7944" max="7944" width="19.375" style="647" customWidth="1"/>
    <col min="7945" max="7945" width="11.375" style="647" customWidth="1"/>
    <col min="7946" max="7946" width="13.125" style="647" customWidth="1"/>
    <col min="7947" max="7947" width="29.5" style="647" customWidth="1"/>
    <col min="7948" max="7948" width="13" style="647" customWidth="1"/>
    <col min="7949" max="8192" width="9" style="647"/>
    <col min="8193" max="8193" width="1.25" style="647" customWidth="1"/>
    <col min="8194" max="8194" width="5.875" style="647" customWidth="1"/>
    <col min="8195" max="8195" width="28.5" style="647" customWidth="1"/>
    <col min="8196" max="8196" width="15.25" style="647" customWidth="1"/>
    <col min="8197" max="8197" width="11.5" style="647" customWidth="1"/>
    <col min="8198" max="8198" width="12" style="647" customWidth="1"/>
    <col min="8199" max="8199" width="12.125" style="647" customWidth="1"/>
    <col min="8200" max="8200" width="19.375" style="647" customWidth="1"/>
    <col min="8201" max="8201" width="11.375" style="647" customWidth="1"/>
    <col min="8202" max="8202" width="13.125" style="647" customWidth="1"/>
    <col min="8203" max="8203" width="29.5" style="647" customWidth="1"/>
    <col min="8204" max="8204" width="13" style="647" customWidth="1"/>
    <col min="8205" max="8448" width="9" style="647"/>
    <col min="8449" max="8449" width="1.25" style="647" customWidth="1"/>
    <col min="8450" max="8450" width="5.875" style="647" customWidth="1"/>
    <col min="8451" max="8451" width="28.5" style="647" customWidth="1"/>
    <col min="8452" max="8452" width="15.25" style="647" customWidth="1"/>
    <col min="8453" max="8453" width="11.5" style="647" customWidth="1"/>
    <col min="8454" max="8454" width="12" style="647" customWidth="1"/>
    <col min="8455" max="8455" width="12.125" style="647" customWidth="1"/>
    <col min="8456" max="8456" width="19.375" style="647" customWidth="1"/>
    <col min="8457" max="8457" width="11.375" style="647" customWidth="1"/>
    <col min="8458" max="8458" width="13.125" style="647" customWidth="1"/>
    <col min="8459" max="8459" width="29.5" style="647" customWidth="1"/>
    <col min="8460" max="8460" width="13" style="647" customWidth="1"/>
    <col min="8461" max="8704" width="9" style="647"/>
    <col min="8705" max="8705" width="1.25" style="647" customWidth="1"/>
    <col min="8706" max="8706" width="5.875" style="647" customWidth="1"/>
    <col min="8707" max="8707" width="28.5" style="647" customWidth="1"/>
    <col min="8708" max="8708" width="15.25" style="647" customWidth="1"/>
    <col min="8709" max="8709" width="11.5" style="647" customWidth="1"/>
    <col min="8710" max="8710" width="12" style="647" customWidth="1"/>
    <col min="8711" max="8711" width="12.125" style="647" customWidth="1"/>
    <col min="8712" max="8712" width="19.375" style="647" customWidth="1"/>
    <col min="8713" max="8713" width="11.375" style="647" customWidth="1"/>
    <col min="8714" max="8714" width="13.125" style="647" customWidth="1"/>
    <col min="8715" max="8715" width="29.5" style="647" customWidth="1"/>
    <col min="8716" max="8716" width="13" style="647" customWidth="1"/>
    <col min="8717" max="8960" width="9" style="647"/>
    <col min="8961" max="8961" width="1.25" style="647" customWidth="1"/>
    <col min="8962" max="8962" width="5.875" style="647" customWidth="1"/>
    <col min="8963" max="8963" width="28.5" style="647" customWidth="1"/>
    <col min="8964" max="8964" width="15.25" style="647" customWidth="1"/>
    <col min="8965" max="8965" width="11.5" style="647" customWidth="1"/>
    <col min="8966" max="8966" width="12" style="647" customWidth="1"/>
    <col min="8967" max="8967" width="12.125" style="647" customWidth="1"/>
    <col min="8968" max="8968" width="19.375" style="647" customWidth="1"/>
    <col min="8969" max="8969" width="11.375" style="647" customWidth="1"/>
    <col min="8970" max="8970" width="13.125" style="647" customWidth="1"/>
    <col min="8971" max="8971" width="29.5" style="647" customWidth="1"/>
    <col min="8972" max="8972" width="13" style="647" customWidth="1"/>
    <col min="8973" max="9216" width="9" style="647"/>
    <col min="9217" max="9217" width="1.25" style="647" customWidth="1"/>
    <col min="9218" max="9218" width="5.875" style="647" customWidth="1"/>
    <col min="9219" max="9219" width="28.5" style="647" customWidth="1"/>
    <col min="9220" max="9220" width="15.25" style="647" customWidth="1"/>
    <col min="9221" max="9221" width="11.5" style="647" customWidth="1"/>
    <col min="9222" max="9222" width="12" style="647" customWidth="1"/>
    <col min="9223" max="9223" width="12.125" style="647" customWidth="1"/>
    <col min="9224" max="9224" width="19.375" style="647" customWidth="1"/>
    <col min="9225" max="9225" width="11.375" style="647" customWidth="1"/>
    <col min="9226" max="9226" width="13.125" style="647" customWidth="1"/>
    <col min="9227" max="9227" width="29.5" style="647" customWidth="1"/>
    <col min="9228" max="9228" width="13" style="647" customWidth="1"/>
    <col min="9229" max="9472" width="9" style="647"/>
    <col min="9473" max="9473" width="1.25" style="647" customWidth="1"/>
    <col min="9474" max="9474" width="5.875" style="647" customWidth="1"/>
    <col min="9475" max="9475" width="28.5" style="647" customWidth="1"/>
    <col min="9476" max="9476" width="15.25" style="647" customWidth="1"/>
    <col min="9477" max="9477" width="11.5" style="647" customWidth="1"/>
    <col min="9478" max="9478" width="12" style="647" customWidth="1"/>
    <col min="9479" max="9479" width="12.125" style="647" customWidth="1"/>
    <col min="9480" max="9480" width="19.375" style="647" customWidth="1"/>
    <col min="9481" max="9481" width="11.375" style="647" customWidth="1"/>
    <col min="9482" max="9482" width="13.125" style="647" customWidth="1"/>
    <col min="9483" max="9483" width="29.5" style="647" customWidth="1"/>
    <col min="9484" max="9484" width="13" style="647" customWidth="1"/>
    <col min="9485" max="9728" width="9" style="647"/>
    <col min="9729" max="9729" width="1.25" style="647" customWidth="1"/>
    <col min="9730" max="9730" width="5.875" style="647" customWidth="1"/>
    <col min="9731" max="9731" width="28.5" style="647" customWidth="1"/>
    <col min="9732" max="9732" width="15.25" style="647" customWidth="1"/>
    <col min="9733" max="9733" width="11.5" style="647" customWidth="1"/>
    <col min="9734" max="9734" width="12" style="647" customWidth="1"/>
    <col min="9735" max="9735" width="12.125" style="647" customWidth="1"/>
    <col min="9736" max="9736" width="19.375" style="647" customWidth="1"/>
    <col min="9737" max="9737" width="11.375" style="647" customWidth="1"/>
    <col min="9738" max="9738" width="13.125" style="647" customWidth="1"/>
    <col min="9739" max="9739" width="29.5" style="647" customWidth="1"/>
    <col min="9740" max="9740" width="13" style="647" customWidth="1"/>
    <col min="9741" max="9984" width="9" style="647"/>
    <col min="9985" max="9985" width="1.25" style="647" customWidth="1"/>
    <col min="9986" max="9986" width="5.875" style="647" customWidth="1"/>
    <col min="9987" max="9987" width="28.5" style="647" customWidth="1"/>
    <col min="9988" max="9988" width="15.25" style="647" customWidth="1"/>
    <col min="9989" max="9989" width="11.5" style="647" customWidth="1"/>
    <col min="9990" max="9990" width="12" style="647" customWidth="1"/>
    <col min="9991" max="9991" width="12.125" style="647" customWidth="1"/>
    <col min="9992" max="9992" width="19.375" style="647" customWidth="1"/>
    <col min="9993" max="9993" width="11.375" style="647" customWidth="1"/>
    <col min="9994" max="9994" width="13.125" style="647" customWidth="1"/>
    <col min="9995" max="9995" width="29.5" style="647" customWidth="1"/>
    <col min="9996" max="9996" width="13" style="647" customWidth="1"/>
    <col min="9997" max="10240" width="9" style="647"/>
    <col min="10241" max="10241" width="1.25" style="647" customWidth="1"/>
    <col min="10242" max="10242" width="5.875" style="647" customWidth="1"/>
    <col min="10243" max="10243" width="28.5" style="647" customWidth="1"/>
    <col min="10244" max="10244" width="15.25" style="647" customWidth="1"/>
    <col min="10245" max="10245" width="11.5" style="647" customWidth="1"/>
    <col min="10246" max="10246" width="12" style="647" customWidth="1"/>
    <col min="10247" max="10247" width="12.125" style="647" customWidth="1"/>
    <col min="10248" max="10248" width="19.375" style="647" customWidth="1"/>
    <col min="10249" max="10249" width="11.375" style="647" customWidth="1"/>
    <col min="10250" max="10250" width="13.125" style="647" customWidth="1"/>
    <col min="10251" max="10251" width="29.5" style="647" customWidth="1"/>
    <col min="10252" max="10252" width="13" style="647" customWidth="1"/>
    <col min="10253" max="10496" width="9" style="647"/>
    <col min="10497" max="10497" width="1.25" style="647" customWidth="1"/>
    <col min="10498" max="10498" width="5.875" style="647" customWidth="1"/>
    <col min="10499" max="10499" width="28.5" style="647" customWidth="1"/>
    <col min="10500" max="10500" width="15.25" style="647" customWidth="1"/>
    <col min="10501" max="10501" width="11.5" style="647" customWidth="1"/>
    <col min="10502" max="10502" width="12" style="647" customWidth="1"/>
    <col min="10503" max="10503" width="12.125" style="647" customWidth="1"/>
    <col min="10504" max="10504" width="19.375" style="647" customWidth="1"/>
    <col min="10505" max="10505" width="11.375" style="647" customWidth="1"/>
    <col min="10506" max="10506" width="13.125" style="647" customWidth="1"/>
    <col min="10507" max="10507" width="29.5" style="647" customWidth="1"/>
    <col min="10508" max="10508" width="13" style="647" customWidth="1"/>
    <col min="10509" max="10752" width="9" style="647"/>
    <col min="10753" max="10753" width="1.25" style="647" customWidth="1"/>
    <col min="10754" max="10754" width="5.875" style="647" customWidth="1"/>
    <col min="10755" max="10755" width="28.5" style="647" customWidth="1"/>
    <col min="10756" max="10756" width="15.25" style="647" customWidth="1"/>
    <col min="10757" max="10757" width="11.5" style="647" customWidth="1"/>
    <col min="10758" max="10758" width="12" style="647" customWidth="1"/>
    <col min="10759" max="10759" width="12.125" style="647" customWidth="1"/>
    <col min="10760" max="10760" width="19.375" style="647" customWidth="1"/>
    <col min="10761" max="10761" width="11.375" style="647" customWidth="1"/>
    <col min="10762" max="10762" width="13.125" style="647" customWidth="1"/>
    <col min="10763" max="10763" width="29.5" style="647" customWidth="1"/>
    <col min="10764" max="10764" width="13" style="647" customWidth="1"/>
    <col min="10765" max="11008" width="9" style="647"/>
    <col min="11009" max="11009" width="1.25" style="647" customWidth="1"/>
    <col min="11010" max="11010" width="5.875" style="647" customWidth="1"/>
    <col min="11011" max="11011" width="28.5" style="647" customWidth="1"/>
    <col min="11012" max="11012" width="15.25" style="647" customWidth="1"/>
    <col min="11013" max="11013" width="11.5" style="647" customWidth="1"/>
    <col min="11014" max="11014" width="12" style="647" customWidth="1"/>
    <col min="11015" max="11015" width="12.125" style="647" customWidth="1"/>
    <col min="11016" max="11016" width="19.375" style="647" customWidth="1"/>
    <col min="11017" max="11017" width="11.375" style="647" customWidth="1"/>
    <col min="11018" max="11018" width="13.125" style="647" customWidth="1"/>
    <col min="11019" max="11019" width="29.5" style="647" customWidth="1"/>
    <col min="11020" max="11020" width="13" style="647" customWidth="1"/>
    <col min="11021" max="11264" width="9" style="647"/>
    <col min="11265" max="11265" width="1.25" style="647" customWidth="1"/>
    <col min="11266" max="11266" width="5.875" style="647" customWidth="1"/>
    <col min="11267" max="11267" width="28.5" style="647" customWidth="1"/>
    <col min="11268" max="11268" width="15.25" style="647" customWidth="1"/>
    <col min="11269" max="11269" width="11.5" style="647" customWidth="1"/>
    <col min="11270" max="11270" width="12" style="647" customWidth="1"/>
    <col min="11271" max="11271" width="12.125" style="647" customWidth="1"/>
    <col min="11272" max="11272" width="19.375" style="647" customWidth="1"/>
    <col min="11273" max="11273" width="11.375" style="647" customWidth="1"/>
    <col min="11274" max="11274" width="13.125" style="647" customWidth="1"/>
    <col min="11275" max="11275" width="29.5" style="647" customWidth="1"/>
    <col min="11276" max="11276" width="13" style="647" customWidth="1"/>
    <col min="11277" max="11520" width="9" style="647"/>
    <col min="11521" max="11521" width="1.25" style="647" customWidth="1"/>
    <col min="11522" max="11522" width="5.875" style="647" customWidth="1"/>
    <col min="11523" max="11523" width="28.5" style="647" customWidth="1"/>
    <col min="11524" max="11524" width="15.25" style="647" customWidth="1"/>
    <col min="11525" max="11525" width="11.5" style="647" customWidth="1"/>
    <col min="11526" max="11526" width="12" style="647" customWidth="1"/>
    <col min="11527" max="11527" width="12.125" style="647" customWidth="1"/>
    <col min="11528" max="11528" width="19.375" style="647" customWidth="1"/>
    <col min="11529" max="11529" width="11.375" style="647" customWidth="1"/>
    <col min="11530" max="11530" width="13.125" style="647" customWidth="1"/>
    <col min="11531" max="11531" width="29.5" style="647" customWidth="1"/>
    <col min="11532" max="11532" width="13" style="647" customWidth="1"/>
    <col min="11533" max="11776" width="9" style="647"/>
    <col min="11777" max="11777" width="1.25" style="647" customWidth="1"/>
    <col min="11778" max="11778" width="5.875" style="647" customWidth="1"/>
    <col min="11779" max="11779" width="28.5" style="647" customWidth="1"/>
    <col min="11780" max="11780" width="15.25" style="647" customWidth="1"/>
    <col min="11781" max="11781" width="11.5" style="647" customWidth="1"/>
    <col min="11782" max="11782" width="12" style="647" customWidth="1"/>
    <col min="11783" max="11783" width="12.125" style="647" customWidth="1"/>
    <col min="11784" max="11784" width="19.375" style="647" customWidth="1"/>
    <col min="11785" max="11785" width="11.375" style="647" customWidth="1"/>
    <col min="11786" max="11786" width="13.125" style="647" customWidth="1"/>
    <col min="11787" max="11787" width="29.5" style="647" customWidth="1"/>
    <col min="11788" max="11788" width="13" style="647" customWidth="1"/>
    <col min="11789" max="12032" width="9" style="647"/>
    <col min="12033" max="12033" width="1.25" style="647" customWidth="1"/>
    <col min="12034" max="12034" width="5.875" style="647" customWidth="1"/>
    <col min="12035" max="12035" width="28.5" style="647" customWidth="1"/>
    <col min="12036" max="12036" width="15.25" style="647" customWidth="1"/>
    <col min="12037" max="12037" width="11.5" style="647" customWidth="1"/>
    <col min="12038" max="12038" width="12" style="647" customWidth="1"/>
    <col min="12039" max="12039" width="12.125" style="647" customWidth="1"/>
    <col min="12040" max="12040" width="19.375" style="647" customWidth="1"/>
    <col min="12041" max="12041" width="11.375" style="647" customWidth="1"/>
    <col min="12042" max="12042" width="13.125" style="647" customWidth="1"/>
    <col min="12043" max="12043" width="29.5" style="647" customWidth="1"/>
    <col min="12044" max="12044" width="13" style="647" customWidth="1"/>
    <col min="12045" max="12288" width="9" style="647"/>
    <col min="12289" max="12289" width="1.25" style="647" customWidth="1"/>
    <col min="12290" max="12290" width="5.875" style="647" customWidth="1"/>
    <col min="12291" max="12291" width="28.5" style="647" customWidth="1"/>
    <col min="12292" max="12292" width="15.25" style="647" customWidth="1"/>
    <col min="12293" max="12293" width="11.5" style="647" customWidth="1"/>
    <col min="12294" max="12294" width="12" style="647" customWidth="1"/>
    <col min="12295" max="12295" width="12.125" style="647" customWidth="1"/>
    <col min="12296" max="12296" width="19.375" style="647" customWidth="1"/>
    <col min="12297" max="12297" width="11.375" style="647" customWidth="1"/>
    <col min="12298" max="12298" width="13.125" style="647" customWidth="1"/>
    <col min="12299" max="12299" width="29.5" style="647" customWidth="1"/>
    <col min="12300" max="12300" width="13" style="647" customWidth="1"/>
    <col min="12301" max="12544" width="9" style="647"/>
    <col min="12545" max="12545" width="1.25" style="647" customWidth="1"/>
    <col min="12546" max="12546" width="5.875" style="647" customWidth="1"/>
    <col min="12547" max="12547" width="28.5" style="647" customWidth="1"/>
    <col min="12548" max="12548" width="15.25" style="647" customWidth="1"/>
    <col min="12549" max="12549" width="11.5" style="647" customWidth="1"/>
    <col min="12550" max="12550" width="12" style="647" customWidth="1"/>
    <col min="12551" max="12551" width="12.125" style="647" customWidth="1"/>
    <col min="12552" max="12552" width="19.375" style="647" customWidth="1"/>
    <col min="12553" max="12553" width="11.375" style="647" customWidth="1"/>
    <col min="12554" max="12554" width="13.125" style="647" customWidth="1"/>
    <col min="12555" max="12555" width="29.5" style="647" customWidth="1"/>
    <col min="12556" max="12556" width="13" style="647" customWidth="1"/>
    <col min="12557" max="12800" width="9" style="647"/>
    <col min="12801" max="12801" width="1.25" style="647" customWidth="1"/>
    <col min="12802" max="12802" width="5.875" style="647" customWidth="1"/>
    <col min="12803" max="12803" width="28.5" style="647" customWidth="1"/>
    <col min="12804" max="12804" width="15.25" style="647" customWidth="1"/>
    <col min="12805" max="12805" width="11.5" style="647" customWidth="1"/>
    <col min="12806" max="12806" width="12" style="647" customWidth="1"/>
    <col min="12807" max="12807" width="12.125" style="647" customWidth="1"/>
    <col min="12808" max="12808" width="19.375" style="647" customWidth="1"/>
    <col min="12809" max="12809" width="11.375" style="647" customWidth="1"/>
    <col min="12810" max="12810" width="13.125" style="647" customWidth="1"/>
    <col min="12811" max="12811" width="29.5" style="647" customWidth="1"/>
    <col min="12812" max="12812" width="13" style="647" customWidth="1"/>
    <col min="12813" max="13056" width="9" style="647"/>
    <col min="13057" max="13057" width="1.25" style="647" customWidth="1"/>
    <col min="13058" max="13058" width="5.875" style="647" customWidth="1"/>
    <col min="13059" max="13059" width="28.5" style="647" customWidth="1"/>
    <col min="13060" max="13060" width="15.25" style="647" customWidth="1"/>
    <col min="13061" max="13061" width="11.5" style="647" customWidth="1"/>
    <col min="13062" max="13062" width="12" style="647" customWidth="1"/>
    <col min="13063" max="13063" width="12.125" style="647" customWidth="1"/>
    <col min="13064" max="13064" width="19.375" style="647" customWidth="1"/>
    <col min="13065" max="13065" width="11.375" style="647" customWidth="1"/>
    <col min="13066" max="13066" width="13.125" style="647" customWidth="1"/>
    <col min="13067" max="13067" width="29.5" style="647" customWidth="1"/>
    <col min="13068" max="13068" width="13" style="647" customWidth="1"/>
    <col min="13069" max="13312" width="9" style="647"/>
    <col min="13313" max="13313" width="1.25" style="647" customWidth="1"/>
    <col min="13314" max="13314" width="5.875" style="647" customWidth="1"/>
    <col min="13315" max="13315" width="28.5" style="647" customWidth="1"/>
    <col min="13316" max="13316" width="15.25" style="647" customWidth="1"/>
    <col min="13317" max="13317" width="11.5" style="647" customWidth="1"/>
    <col min="13318" max="13318" width="12" style="647" customWidth="1"/>
    <col min="13319" max="13319" width="12.125" style="647" customWidth="1"/>
    <col min="13320" max="13320" width="19.375" style="647" customWidth="1"/>
    <col min="13321" max="13321" width="11.375" style="647" customWidth="1"/>
    <col min="13322" max="13322" width="13.125" style="647" customWidth="1"/>
    <col min="13323" max="13323" width="29.5" style="647" customWidth="1"/>
    <col min="13324" max="13324" width="13" style="647" customWidth="1"/>
    <col min="13325" max="13568" width="9" style="647"/>
    <col min="13569" max="13569" width="1.25" style="647" customWidth="1"/>
    <col min="13570" max="13570" width="5.875" style="647" customWidth="1"/>
    <col min="13571" max="13571" width="28.5" style="647" customWidth="1"/>
    <col min="13572" max="13572" width="15.25" style="647" customWidth="1"/>
    <col min="13573" max="13573" width="11.5" style="647" customWidth="1"/>
    <col min="13574" max="13574" width="12" style="647" customWidth="1"/>
    <col min="13575" max="13575" width="12.125" style="647" customWidth="1"/>
    <col min="13576" max="13576" width="19.375" style="647" customWidth="1"/>
    <col min="13577" max="13577" width="11.375" style="647" customWidth="1"/>
    <col min="13578" max="13578" width="13.125" style="647" customWidth="1"/>
    <col min="13579" max="13579" width="29.5" style="647" customWidth="1"/>
    <col min="13580" max="13580" width="13" style="647" customWidth="1"/>
    <col min="13581" max="13824" width="9" style="647"/>
    <col min="13825" max="13825" width="1.25" style="647" customWidth="1"/>
    <col min="13826" max="13826" width="5.875" style="647" customWidth="1"/>
    <col min="13827" max="13827" width="28.5" style="647" customWidth="1"/>
    <col min="13828" max="13828" width="15.25" style="647" customWidth="1"/>
    <col min="13829" max="13829" width="11.5" style="647" customWidth="1"/>
    <col min="13830" max="13830" width="12" style="647" customWidth="1"/>
    <col min="13831" max="13831" width="12.125" style="647" customWidth="1"/>
    <col min="13832" max="13832" width="19.375" style="647" customWidth="1"/>
    <col min="13833" max="13833" width="11.375" style="647" customWidth="1"/>
    <col min="13834" max="13834" width="13.125" style="647" customWidth="1"/>
    <col min="13835" max="13835" width="29.5" style="647" customWidth="1"/>
    <col min="13836" max="13836" width="13" style="647" customWidth="1"/>
    <col min="13837" max="14080" width="9" style="647"/>
    <col min="14081" max="14081" width="1.25" style="647" customWidth="1"/>
    <col min="14082" max="14082" width="5.875" style="647" customWidth="1"/>
    <col min="14083" max="14083" width="28.5" style="647" customWidth="1"/>
    <col min="14084" max="14084" width="15.25" style="647" customWidth="1"/>
    <col min="14085" max="14085" width="11.5" style="647" customWidth="1"/>
    <col min="14086" max="14086" width="12" style="647" customWidth="1"/>
    <col min="14087" max="14087" width="12.125" style="647" customWidth="1"/>
    <col min="14088" max="14088" width="19.375" style="647" customWidth="1"/>
    <col min="14089" max="14089" width="11.375" style="647" customWidth="1"/>
    <col min="14090" max="14090" width="13.125" style="647" customWidth="1"/>
    <col min="14091" max="14091" width="29.5" style="647" customWidth="1"/>
    <col min="14092" max="14092" width="13" style="647" customWidth="1"/>
    <col min="14093" max="14336" width="9" style="647"/>
    <col min="14337" max="14337" width="1.25" style="647" customWidth="1"/>
    <col min="14338" max="14338" width="5.875" style="647" customWidth="1"/>
    <col min="14339" max="14339" width="28.5" style="647" customWidth="1"/>
    <col min="14340" max="14340" width="15.25" style="647" customWidth="1"/>
    <col min="14341" max="14341" width="11.5" style="647" customWidth="1"/>
    <col min="14342" max="14342" width="12" style="647" customWidth="1"/>
    <col min="14343" max="14343" width="12.125" style="647" customWidth="1"/>
    <col min="14344" max="14344" width="19.375" style="647" customWidth="1"/>
    <col min="14345" max="14345" width="11.375" style="647" customWidth="1"/>
    <col min="14346" max="14346" width="13.125" style="647" customWidth="1"/>
    <col min="14347" max="14347" width="29.5" style="647" customWidth="1"/>
    <col min="14348" max="14348" width="13" style="647" customWidth="1"/>
    <col min="14349" max="14592" width="9" style="647"/>
    <col min="14593" max="14593" width="1.25" style="647" customWidth="1"/>
    <col min="14594" max="14594" width="5.875" style="647" customWidth="1"/>
    <col min="14595" max="14595" width="28.5" style="647" customWidth="1"/>
    <col min="14596" max="14596" width="15.25" style="647" customWidth="1"/>
    <col min="14597" max="14597" width="11.5" style="647" customWidth="1"/>
    <col min="14598" max="14598" width="12" style="647" customWidth="1"/>
    <col min="14599" max="14599" width="12.125" style="647" customWidth="1"/>
    <col min="14600" max="14600" width="19.375" style="647" customWidth="1"/>
    <col min="14601" max="14601" width="11.375" style="647" customWidth="1"/>
    <col min="14602" max="14602" width="13.125" style="647" customWidth="1"/>
    <col min="14603" max="14603" width="29.5" style="647" customWidth="1"/>
    <col min="14604" max="14604" width="13" style="647" customWidth="1"/>
    <col min="14605" max="14848" width="9" style="647"/>
    <col min="14849" max="14849" width="1.25" style="647" customWidth="1"/>
    <col min="14850" max="14850" width="5.875" style="647" customWidth="1"/>
    <col min="14851" max="14851" width="28.5" style="647" customWidth="1"/>
    <col min="14852" max="14852" width="15.25" style="647" customWidth="1"/>
    <col min="14853" max="14853" width="11.5" style="647" customWidth="1"/>
    <col min="14854" max="14854" width="12" style="647" customWidth="1"/>
    <col min="14855" max="14855" width="12.125" style="647" customWidth="1"/>
    <col min="14856" max="14856" width="19.375" style="647" customWidth="1"/>
    <col min="14857" max="14857" width="11.375" style="647" customWidth="1"/>
    <col min="14858" max="14858" width="13.125" style="647" customWidth="1"/>
    <col min="14859" max="14859" width="29.5" style="647" customWidth="1"/>
    <col min="14860" max="14860" width="13" style="647" customWidth="1"/>
    <col min="14861" max="15104" width="9" style="647"/>
    <col min="15105" max="15105" width="1.25" style="647" customWidth="1"/>
    <col min="15106" max="15106" width="5.875" style="647" customWidth="1"/>
    <col min="15107" max="15107" width="28.5" style="647" customWidth="1"/>
    <col min="15108" max="15108" width="15.25" style="647" customWidth="1"/>
    <col min="15109" max="15109" width="11.5" style="647" customWidth="1"/>
    <col min="15110" max="15110" width="12" style="647" customWidth="1"/>
    <col min="15111" max="15111" width="12.125" style="647" customWidth="1"/>
    <col min="15112" max="15112" width="19.375" style="647" customWidth="1"/>
    <col min="15113" max="15113" width="11.375" style="647" customWidth="1"/>
    <col min="15114" max="15114" width="13.125" style="647" customWidth="1"/>
    <col min="15115" max="15115" width="29.5" style="647" customWidth="1"/>
    <col min="15116" max="15116" width="13" style="647" customWidth="1"/>
    <col min="15117" max="15360" width="9" style="647"/>
    <col min="15361" max="15361" width="1.25" style="647" customWidth="1"/>
    <col min="15362" max="15362" width="5.875" style="647" customWidth="1"/>
    <col min="15363" max="15363" width="28.5" style="647" customWidth="1"/>
    <col min="15364" max="15364" width="15.25" style="647" customWidth="1"/>
    <col min="15365" max="15365" width="11.5" style="647" customWidth="1"/>
    <col min="15366" max="15366" width="12" style="647" customWidth="1"/>
    <col min="15367" max="15367" width="12.125" style="647" customWidth="1"/>
    <col min="15368" max="15368" width="19.375" style="647" customWidth="1"/>
    <col min="15369" max="15369" width="11.375" style="647" customWidth="1"/>
    <col min="15370" max="15370" width="13.125" style="647" customWidth="1"/>
    <col min="15371" max="15371" width="29.5" style="647" customWidth="1"/>
    <col min="15372" max="15372" width="13" style="647" customWidth="1"/>
    <col min="15373" max="15616" width="9" style="647"/>
    <col min="15617" max="15617" width="1.25" style="647" customWidth="1"/>
    <col min="15618" max="15618" width="5.875" style="647" customWidth="1"/>
    <col min="15619" max="15619" width="28.5" style="647" customWidth="1"/>
    <col min="15620" max="15620" width="15.25" style="647" customWidth="1"/>
    <col min="15621" max="15621" width="11.5" style="647" customWidth="1"/>
    <col min="15622" max="15622" width="12" style="647" customWidth="1"/>
    <col min="15623" max="15623" width="12.125" style="647" customWidth="1"/>
    <col min="15624" max="15624" width="19.375" style="647" customWidth="1"/>
    <col min="15625" max="15625" width="11.375" style="647" customWidth="1"/>
    <col min="15626" max="15626" width="13.125" style="647" customWidth="1"/>
    <col min="15627" max="15627" width="29.5" style="647" customWidth="1"/>
    <col min="15628" max="15628" width="13" style="647" customWidth="1"/>
    <col min="15629" max="15872" width="9" style="647"/>
    <col min="15873" max="15873" width="1.25" style="647" customWidth="1"/>
    <col min="15874" max="15874" width="5.875" style="647" customWidth="1"/>
    <col min="15875" max="15875" width="28.5" style="647" customWidth="1"/>
    <col min="15876" max="15876" width="15.25" style="647" customWidth="1"/>
    <col min="15877" max="15877" width="11.5" style="647" customWidth="1"/>
    <col min="15878" max="15878" width="12" style="647" customWidth="1"/>
    <col min="15879" max="15879" width="12.125" style="647" customWidth="1"/>
    <col min="15880" max="15880" width="19.375" style="647" customWidth="1"/>
    <col min="15881" max="15881" width="11.375" style="647" customWidth="1"/>
    <col min="15882" max="15882" width="13.125" style="647" customWidth="1"/>
    <col min="15883" max="15883" width="29.5" style="647" customWidth="1"/>
    <col min="15884" max="15884" width="13" style="647" customWidth="1"/>
    <col min="15885" max="16128" width="9" style="647"/>
    <col min="16129" max="16129" width="1.25" style="647" customWidth="1"/>
    <col min="16130" max="16130" width="5.875" style="647" customWidth="1"/>
    <col min="16131" max="16131" width="28.5" style="647" customWidth="1"/>
    <col min="16132" max="16132" width="15.25" style="647" customWidth="1"/>
    <col min="16133" max="16133" width="11.5" style="647" customWidth="1"/>
    <col min="16134" max="16134" width="12" style="647" customWidth="1"/>
    <col min="16135" max="16135" width="12.125" style="647" customWidth="1"/>
    <col min="16136" max="16136" width="19.375" style="647" customWidth="1"/>
    <col min="16137" max="16137" width="11.375" style="647" customWidth="1"/>
    <col min="16138" max="16138" width="13.125" style="647" customWidth="1"/>
    <col min="16139" max="16139" width="29.5" style="647" customWidth="1"/>
    <col min="16140" max="16140" width="13" style="647" customWidth="1"/>
    <col min="16141" max="16384" width="9" style="647"/>
  </cols>
  <sheetData>
    <row r="1" spans="1:13" ht="36.75" customHeight="1">
      <c r="B1" s="810" t="s">
        <v>119</v>
      </c>
      <c r="C1" s="810"/>
      <c r="D1" s="810"/>
      <c r="E1" s="810"/>
      <c r="F1" s="810"/>
      <c r="G1" s="810"/>
      <c r="H1" s="810"/>
      <c r="I1" s="810"/>
      <c r="J1" s="810"/>
      <c r="K1" s="810"/>
      <c r="L1" s="810"/>
      <c r="M1" s="810"/>
    </row>
    <row r="2" spans="1:13" s="646" customFormat="1" ht="21" customHeight="1">
      <c r="A2" s="651"/>
      <c r="B2" s="811" t="s">
        <v>120</v>
      </c>
      <c r="C2" s="812"/>
      <c r="D2" s="812"/>
      <c r="E2" s="812"/>
      <c r="F2" s="652" t="s">
        <v>121</v>
      </c>
      <c r="G2" s="812" t="s">
        <v>122</v>
      </c>
      <c r="H2" s="813"/>
      <c r="I2" s="814" t="s">
        <v>123</v>
      </c>
      <c r="J2" s="815"/>
      <c r="K2" s="691" t="s">
        <v>124</v>
      </c>
    </row>
    <row r="3" spans="1:13" s="646" customFormat="1" ht="17.25" outlineLevel="1">
      <c r="A3" s="651"/>
      <c r="B3" s="653">
        <v>1</v>
      </c>
      <c r="C3" s="654" t="s">
        <v>125</v>
      </c>
      <c r="D3" s="816" t="s">
        <v>126</v>
      </c>
      <c r="E3" s="816"/>
      <c r="F3" s="655" t="s">
        <v>127</v>
      </c>
      <c r="G3" s="817" t="s">
        <v>128</v>
      </c>
      <c r="H3" s="817"/>
      <c r="I3" s="818" t="s">
        <v>129</v>
      </c>
      <c r="J3" s="818"/>
      <c r="K3" s="692" t="s">
        <v>130</v>
      </c>
      <c r="L3" s="693"/>
    </row>
    <row r="4" spans="1:13" s="646" customFormat="1" ht="17.25" outlineLevel="1">
      <c r="A4" s="651"/>
      <c r="B4" s="653">
        <v>2</v>
      </c>
      <c r="C4" s="654" t="s">
        <v>131</v>
      </c>
      <c r="D4" s="816" t="s">
        <v>132</v>
      </c>
      <c r="E4" s="816"/>
      <c r="F4" s="655" t="s">
        <v>133</v>
      </c>
      <c r="G4" s="819"/>
      <c r="H4" s="819"/>
      <c r="I4" s="820">
        <v>0.76049999999999995</v>
      </c>
      <c r="J4" s="820"/>
      <c r="K4" s="692"/>
      <c r="L4" s="693"/>
    </row>
    <row r="5" spans="1:13" s="646" customFormat="1" ht="17.25" outlineLevel="1">
      <c r="A5" s="651"/>
      <c r="B5" s="653">
        <v>3</v>
      </c>
      <c r="C5" s="656" t="s">
        <v>134</v>
      </c>
      <c r="D5" s="816" t="s">
        <v>135</v>
      </c>
      <c r="E5" s="816"/>
      <c r="F5" s="655" t="s">
        <v>127</v>
      </c>
      <c r="G5" s="819"/>
      <c r="H5" s="819"/>
      <c r="I5" s="821" t="s">
        <v>136</v>
      </c>
      <c r="J5" s="821"/>
      <c r="K5" s="692"/>
      <c r="L5" s="693"/>
    </row>
    <row r="6" spans="1:13" s="646" customFormat="1" ht="17.25" outlineLevel="1">
      <c r="A6" s="651"/>
      <c r="B6" s="653">
        <v>4</v>
      </c>
      <c r="C6" s="656" t="s">
        <v>137</v>
      </c>
      <c r="D6" s="816" t="s">
        <v>138</v>
      </c>
      <c r="E6" s="816"/>
      <c r="F6" s="655" t="s">
        <v>127</v>
      </c>
      <c r="G6" s="819"/>
      <c r="H6" s="819"/>
      <c r="I6" s="822"/>
      <c r="J6" s="822"/>
      <c r="K6" s="692"/>
      <c r="L6" s="693"/>
    </row>
    <row r="7" spans="1:13" s="646" customFormat="1" ht="82.5" outlineLevel="1">
      <c r="A7" s="651"/>
      <c r="B7" s="653">
        <v>5</v>
      </c>
      <c r="C7" s="656" t="s">
        <v>139</v>
      </c>
      <c r="D7" s="657" t="s">
        <v>140</v>
      </c>
      <c r="E7" s="658"/>
      <c r="F7" s="655" t="s">
        <v>127</v>
      </c>
      <c r="G7" s="823" t="s">
        <v>141</v>
      </c>
      <c r="H7" s="824"/>
      <c r="I7" s="822" t="s">
        <v>142</v>
      </c>
      <c r="J7" s="822"/>
      <c r="K7" s="694" t="s">
        <v>143</v>
      </c>
      <c r="L7" s="693"/>
    </row>
    <row r="8" spans="1:13" s="646" customFormat="1" ht="17.25" outlineLevel="1">
      <c r="A8" s="651"/>
      <c r="B8" s="653">
        <v>6</v>
      </c>
      <c r="C8" s="656" t="s">
        <v>144</v>
      </c>
      <c r="D8" s="825" t="s">
        <v>145</v>
      </c>
      <c r="E8" s="826"/>
      <c r="F8" s="655" t="s">
        <v>127</v>
      </c>
      <c r="G8" s="819" t="s">
        <v>146</v>
      </c>
      <c r="H8" s="819"/>
      <c r="I8" s="820">
        <v>0.40450000000000003</v>
      </c>
      <c r="J8" s="820"/>
      <c r="K8" s="692"/>
      <c r="L8" s="693"/>
    </row>
    <row r="9" spans="1:13" s="646" customFormat="1" ht="17.25" outlineLevel="1">
      <c r="A9" s="651"/>
      <c r="B9" s="653">
        <v>7</v>
      </c>
      <c r="C9" s="656" t="s">
        <v>147</v>
      </c>
      <c r="D9" s="825" t="s">
        <v>148</v>
      </c>
      <c r="E9" s="826"/>
      <c r="F9" s="655" t="s">
        <v>149</v>
      </c>
      <c r="G9" s="824" t="s">
        <v>150</v>
      </c>
      <c r="H9" s="819"/>
      <c r="I9" s="822">
        <v>0</v>
      </c>
      <c r="J9" s="822"/>
      <c r="K9" s="692" t="s">
        <v>151</v>
      </c>
      <c r="L9" s="693"/>
    </row>
    <row r="10" spans="1:13" s="646" customFormat="1" ht="17.25" outlineLevel="1">
      <c r="A10" s="651"/>
      <c r="B10" s="659"/>
      <c r="C10" s="654"/>
      <c r="D10" s="660"/>
      <c r="E10" s="661"/>
      <c r="F10" s="662"/>
      <c r="G10" s="663"/>
      <c r="H10" s="663"/>
      <c r="I10" s="695"/>
      <c r="J10" s="696"/>
      <c r="K10" s="697"/>
    </row>
    <row r="11" spans="1:13" s="646" customFormat="1" ht="17.25">
      <c r="A11" s="651"/>
      <c r="B11" s="843" t="s">
        <v>152</v>
      </c>
      <c r="C11" s="827" t="s">
        <v>153</v>
      </c>
      <c r="D11" s="828"/>
      <c r="E11" s="828"/>
      <c r="F11" s="828"/>
      <c r="G11" s="828"/>
      <c r="H11" s="828"/>
      <c r="I11" s="828"/>
      <c r="J11" s="829"/>
    </row>
    <row r="12" spans="1:13" s="646" customFormat="1" ht="17.25">
      <c r="A12" s="651"/>
      <c r="B12" s="844"/>
      <c r="C12" s="830" t="s">
        <v>154</v>
      </c>
      <c r="D12" s="831"/>
      <c r="E12" s="831"/>
      <c r="F12" s="831"/>
      <c r="G12" s="831"/>
      <c r="H12" s="831"/>
      <c r="I12" s="831"/>
      <c r="J12" s="832"/>
    </row>
    <row r="13" spans="1:13" s="646" customFormat="1" ht="17.25">
      <c r="A13" s="651"/>
      <c r="B13" s="845"/>
      <c r="C13" s="830" t="s">
        <v>155</v>
      </c>
      <c r="D13" s="831"/>
      <c r="E13" s="831"/>
      <c r="F13" s="831"/>
      <c r="G13" s="831"/>
      <c r="H13" s="831"/>
      <c r="I13" s="831"/>
      <c r="J13" s="832"/>
    </row>
    <row r="14" spans="1:13" s="646" customFormat="1" ht="17.25">
      <c r="A14" s="651"/>
      <c r="B14" s="846" t="s">
        <v>156</v>
      </c>
      <c r="C14" s="846" t="s">
        <v>157</v>
      </c>
      <c r="D14" s="833" t="s">
        <v>120</v>
      </c>
      <c r="E14" s="833"/>
      <c r="F14" s="833"/>
      <c r="G14" s="833"/>
      <c r="H14" s="846" t="s">
        <v>158</v>
      </c>
      <c r="I14" s="846" t="s">
        <v>159</v>
      </c>
      <c r="J14" s="842" t="s">
        <v>160</v>
      </c>
      <c r="K14" s="842" t="s">
        <v>161</v>
      </c>
      <c r="L14" s="842" t="s">
        <v>162</v>
      </c>
    </row>
    <row r="15" spans="1:13" s="646" customFormat="1" ht="21">
      <c r="A15" s="651"/>
      <c r="B15" s="846"/>
      <c r="C15" s="846"/>
      <c r="D15" s="669" t="s">
        <v>163</v>
      </c>
      <c r="E15" s="669" t="s">
        <v>164</v>
      </c>
      <c r="F15" s="669" t="s">
        <v>165</v>
      </c>
      <c r="G15" s="670" t="s">
        <v>166</v>
      </c>
      <c r="H15" s="846"/>
      <c r="I15" s="846"/>
      <c r="J15" s="842"/>
      <c r="K15" s="842"/>
      <c r="L15" s="842"/>
    </row>
    <row r="16" spans="1:13" s="646" customFormat="1" ht="17.25">
      <c r="A16" s="651"/>
      <c r="B16" s="671">
        <v>1</v>
      </c>
      <c r="C16" s="672" t="s">
        <v>167</v>
      </c>
      <c r="D16" s="673">
        <v>-0.65</v>
      </c>
      <c r="E16" s="674">
        <v>0.01</v>
      </c>
      <c r="F16" s="674">
        <v>0.67</v>
      </c>
      <c r="G16" s="674">
        <v>0.22</v>
      </c>
      <c r="H16" s="674" t="s">
        <v>168</v>
      </c>
      <c r="I16" s="674" t="s">
        <v>169</v>
      </c>
      <c r="J16" s="674" t="s">
        <v>170</v>
      </c>
      <c r="K16" s="674" t="s">
        <v>171</v>
      </c>
      <c r="L16" s="699" t="s">
        <v>172</v>
      </c>
    </row>
    <row r="17" spans="1:12" s="646" customFormat="1" ht="33">
      <c r="A17" s="651"/>
      <c r="B17" s="675">
        <v>2</v>
      </c>
      <c r="C17" s="676" t="s">
        <v>173</v>
      </c>
      <c r="D17" s="677">
        <v>2E-3</v>
      </c>
      <c r="E17" s="677">
        <v>0.05</v>
      </c>
      <c r="F17" s="677">
        <v>9.8000000000000004E-2</v>
      </c>
      <c r="G17" s="677">
        <v>1.6E-2</v>
      </c>
      <c r="H17" s="677" t="s">
        <v>174</v>
      </c>
      <c r="I17" s="679" t="s">
        <v>169</v>
      </c>
      <c r="J17" s="677" t="s">
        <v>170</v>
      </c>
      <c r="K17" s="677" t="s">
        <v>175</v>
      </c>
      <c r="L17" s="700" t="s">
        <v>172</v>
      </c>
    </row>
    <row r="18" spans="1:12" s="646" customFormat="1" ht="17.25">
      <c r="A18" s="651"/>
      <c r="B18" s="675">
        <v>3</v>
      </c>
      <c r="C18" s="678" t="s">
        <v>176</v>
      </c>
      <c r="D18" s="679">
        <v>0</v>
      </c>
      <c r="E18" s="679">
        <v>4.8000000000000001E-2</v>
      </c>
      <c r="F18" s="679">
        <v>9.6000000000000002E-2</v>
      </c>
      <c r="G18" s="679">
        <v>1.6E-2</v>
      </c>
      <c r="H18" s="679" t="s">
        <v>174</v>
      </c>
      <c r="I18" s="679" t="s">
        <v>169</v>
      </c>
      <c r="J18" s="679" t="s">
        <v>170</v>
      </c>
      <c r="K18" s="679" t="s">
        <v>175</v>
      </c>
      <c r="L18" s="701" t="s">
        <v>172</v>
      </c>
    </row>
    <row r="19" spans="1:12" s="646" customFormat="1" ht="17.25">
      <c r="A19" s="651"/>
      <c r="B19" s="675">
        <v>4</v>
      </c>
      <c r="C19" s="676" t="s">
        <v>177</v>
      </c>
      <c r="D19" s="677">
        <v>4.1000000000000003E-3</v>
      </c>
      <c r="E19" s="677">
        <v>3.4099999999999998E-2</v>
      </c>
      <c r="F19" s="677">
        <v>6.4100000000000004E-2</v>
      </c>
      <c r="G19" s="677">
        <v>0.01</v>
      </c>
      <c r="H19" s="677" t="s">
        <v>174</v>
      </c>
      <c r="I19" s="679" t="s">
        <v>169</v>
      </c>
      <c r="J19" s="677" t="s">
        <v>170</v>
      </c>
      <c r="K19" s="677" t="s">
        <v>175</v>
      </c>
      <c r="L19" s="700" t="s">
        <v>172</v>
      </c>
    </row>
    <row r="20" spans="1:12" s="646" customFormat="1" ht="33">
      <c r="A20" s="651"/>
      <c r="B20" s="675">
        <v>5</v>
      </c>
      <c r="C20" s="678" t="s">
        <v>178</v>
      </c>
      <c r="D20" s="679">
        <v>8.2900000000000001E-2</v>
      </c>
      <c r="E20" s="679">
        <v>0.20499999999999999</v>
      </c>
      <c r="F20" s="679">
        <v>0.3271</v>
      </c>
      <c r="G20" s="679">
        <v>4.07E-2</v>
      </c>
      <c r="H20" s="679" t="s">
        <v>179</v>
      </c>
      <c r="I20" s="679" t="s">
        <v>169</v>
      </c>
      <c r="J20" s="679" t="s">
        <v>170</v>
      </c>
      <c r="K20" s="679" t="s">
        <v>175</v>
      </c>
      <c r="L20" s="701" t="s">
        <v>172</v>
      </c>
    </row>
    <row r="21" spans="1:12" s="646" customFormat="1" ht="17.25">
      <c r="A21" s="651"/>
      <c r="B21" s="675">
        <v>6</v>
      </c>
      <c r="C21" s="676" t="s">
        <v>180</v>
      </c>
      <c r="D21" s="677">
        <v>4.0000000000000001E-3</v>
      </c>
      <c r="E21" s="677">
        <v>0.193</v>
      </c>
      <c r="F21" s="677">
        <v>0.38200000000000001</v>
      </c>
      <c r="G21" s="677">
        <v>6.3E-2</v>
      </c>
      <c r="H21" s="677" t="s">
        <v>179</v>
      </c>
      <c r="I21" s="679" t="s">
        <v>169</v>
      </c>
      <c r="J21" s="677" t="s">
        <v>170</v>
      </c>
      <c r="K21" s="677" t="s">
        <v>175</v>
      </c>
      <c r="L21" s="700" t="s">
        <v>172</v>
      </c>
    </row>
    <row r="22" spans="1:12" s="646" customFormat="1" ht="17.25">
      <c r="A22" s="651"/>
      <c r="B22" s="675">
        <v>7</v>
      </c>
      <c r="C22" s="678" t="s">
        <v>181</v>
      </c>
      <c r="D22" s="679">
        <v>1.2E-2</v>
      </c>
      <c r="E22" s="679">
        <v>0.13200000000000001</v>
      </c>
      <c r="F22" s="679">
        <v>0.252</v>
      </c>
      <c r="G22" s="679">
        <v>0.04</v>
      </c>
      <c r="H22" s="679" t="s">
        <v>179</v>
      </c>
      <c r="I22" s="679" t="s">
        <v>169</v>
      </c>
      <c r="J22" s="679" t="s">
        <v>170</v>
      </c>
      <c r="K22" s="679" t="s">
        <v>175</v>
      </c>
      <c r="L22" s="701" t="s">
        <v>172</v>
      </c>
    </row>
    <row r="23" spans="1:12" s="646" customFormat="1" ht="17.25">
      <c r="A23" s="651"/>
      <c r="B23" s="675">
        <v>8</v>
      </c>
      <c r="C23" s="676" t="s">
        <v>182</v>
      </c>
      <c r="D23" s="680">
        <v>-0.59399999999999997</v>
      </c>
      <c r="E23" s="677">
        <v>6.0000000000000001E-3</v>
      </c>
      <c r="F23" s="677">
        <v>0.60599999999999998</v>
      </c>
      <c r="G23" s="677">
        <v>0.2</v>
      </c>
      <c r="H23" s="677" t="s">
        <v>168</v>
      </c>
      <c r="I23" s="679" t="s">
        <v>169</v>
      </c>
      <c r="J23" s="677" t="s">
        <v>170</v>
      </c>
      <c r="K23" s="677" t="s">
        <v>175</v>
      </c>
      <c r="L23" s="700" t="s">
        <v>172</v>
      </c>
    </row>
    <row r="24" spans="1:12" s="646" customFormat="1" ht="17.25">
      <c r="A24" s="651"/>
      <c r="B24" s="675">
        <v>9</v>
      </c>
      <c r="C24" s="678" t="s">
        <v>183</v>
      </c>
      <c r="D24" s="681">
        <v>-0.9</v>
      </c>
      <c r="E24" s="679">
        <v>0</v>
      </c>
      <c r="F24" s="679">
        <v>0.9</v>
      </c>
      <c r="G24" s="679">
        <v>0.39979999999999999</v>
      </c>
      <c r="H24" s="677" t="s">
        <v>168</v>
      </c>
      <c r="I24" s="679" t="s">
        <v>169</v>
      </c>
      <c r="J24" s="679" t="s">
        <v>170</v>
      </c>
      <c r="K24" s="679" t="s">
        <v>175</v>
      </c>
      <c r="L24" s="701" t="s">
        <v>172</v>
      </c>
    </row>
    <row r="25" spans="1:12" s="646" customFormat="1" ht="17.25">
      <c r="A25" s="651"/>
      <c r="B25" s="675">
        <v>10</v>
      </c>
      <c r="C25" s="676" t="s">
        <v>184</v>
      </c>
      <c r="D25" s="680">
        <v>-0.9</v>
      </c>
      <c r="E25" s="677">
        <v>0</v>
      </c>
      <c r="F25" s="677">
        <v>0.9</v>
      </c>
      <c r="G25" s="677">
        <v>0.3</v>
      </c>
      <c r="H25" s="677" t="s">
        <v>168</v>
      </c>
      <c r="I25" s="679" t="s">
        <v>169</v>
      </c>
      <c r="J25" s="679" t="s">
        <v>170</v>
      </c>
      <c r="K25" s="677" t="s">
        <v>175</v>
      </c>
      <c r="L25" s="700" t="s">
        <v>172</v>
      </c>
    </row>
    <row r="26" spans="1:12" s="646" customFormat="1" ht="17.25">
      <c r="A26" s="651"/>
      <c r="B26" s="675">
        <v>11</v>
      </c>
      <c r="C26" s="678" t="s">
        <v>185</v>
      </c>
      <c r="D26" s="681">
        <v>-0.42680000000000001</v>
      </c>
      <c r="E26" s="681">
        <v>-5.0599999999999999E-2</v>
      </c>
      <c r="F26" s="679">
        <v>0.32550000000000001</v>
      </c>
      <c r="G26" s="679">
        <v>0.12540000000000001</v>
      </c>
      <c r="H26" s="679" t="s">
        <v>168</v>
      </c>
      <c r="I26" s="679" t="s">
        <v>169</v>
      </c>
      <c r="J26" s="679" t="s">
        <v>170</v>
      </c>
      <c r="K26" s="679" t="s">
        <v>186</v>
      </c>
      <c r="L26" s="701" t="s">
        <v>172</v>
      </c>
    </row>
    <row r="27" spans="1:12" s="646" customFormat="1" ht="17.25">
      <c r="A27" s="651"/>
      <c r="B27" s="675">
        <v>12</v>
      </c>
      <c r="C27" s="676" t="s">
        <v>187</v>
      </c>
      <c r="D27" s="680">
        <v>-0.8266</v>
      </c>
      <c r="E27" s="680">
        <v>-7.5999999999999998E-2</v>
      </c>
      <c r="F27" s="677">
        <v>0.67459999999999998</v>
      </c>
      <c r="G27" s="677">
        <v>0.25019999999999998</v>
      </c>
      <c r="H27" s="677" t="s">
        <v>168</v>
      </c>
      <c r="I27" s="679" t="s">
        <v>169</v>
      </c>
      <c r="J27" s="677" t="s">
        <v>170</v>
      </c>
      <c r="K27" s="677" t="s">
        <v>186</v>
      </c>
      <c r="L27" s="700" t="s">
        <v>172</v>
      </c>
    </row>
    <row r="28" spans="1:12" s="646" customFormat="1" ht="17.25">
      <c r="A28" s="651"/>
      <c r="B28" s="675">
        <v>13</v>
      </c>
      <c r="C28" s="678" t="s">
        <v>188</v>
      </c>
      <c r="D28" s="681">
        <v>-0.90529999999999999</v>
      </c>
      <c r="E28" s="681">
        <v>-9.3600000000000003E-2</v>
      </c>
      <c r="F28" s="679">
        <v>0.71809999999999996</v>
      </c>
      <c r="G28" s="679">
        <v>0.27060000000000001</v>
      </c>
      <c r="H28" s="679" t="s">
        <v>168</v>
      </c>
      <c r="I28" s="679" t="s">
        <v>169</v>
      </c>
      <c r="J28" s="679" t="s">
        <v>170</v>
      </c>
      <c r="K28" s="679" t="s">
        <v>186</v>
      </c>
      <c r="L28" s="701" t="s">
        <v>172</v>
      </c>
    </row>
    <row r="29" spans="1:12" s="646" customFormat="1" ht="17.25">
      <c r="A29" s="651"/>
      <c r="B29" s="675">
        <v>14</v>
      </c>
      <c r="C29" s="676" t="s">
        <v>189</v>
      </c>
      <c r="D29" s="677">
        <v>2.0000000000000001E-4</v>
      </c>
      <c r="E29" s="677">
        <v>0.26900000000000002</v>
      </c>
      <c r="F29" s="677">
        <v>0.53779999999999994</v>
      </c>
      <c r="G29" s="677">
        <v>8.9599999999999999E-2</v>
      </c>
      <c r="H29" s="677" t="s">
        <v>174</v>
      </c>
      <c r="I29" s="679" t="s">
        <v>169</v>
      </c>
      <c r="J29" s="677" t="s">
        <v>170</v>
      </c>
      <c r="K29" s="677" t="s">
        <v>190</v>
      </c>
      <c r="L29" s="700" t="s">
        <v>172</v>
      </c>
    </row>
    <row r="30" spans="1:12" s="646" customFormat="1" ht="17.25">
      <c r="A30" s="651"/>
      <c r="B30" s="675">
        <v>15</v>
      </c>
      <c r="C30" s="678" t="s">
        <v>191</v>
      </c>
      <c r="D30" s="679">
        <v>0</v>
      </c>
      <c r="E30" s="679">
        <v>0.21870000000000001</v>
      </c>
      <c r="F30" s="679">
        <v>0.43740000000000001</v>
      </c>
      <c r="G30" s="679">
        <v>7.2900000000000006E-2</v>
      </c>
      <c r="H30" s="679" t="s">
        <v>174</v>
      </c>
      <c r="I30" s="679" t="s">
        <v>169</v>
      </c>
      <c r="J30" s="679" t="s">
        <v>170</v>
      </c>
      <c r="K30" s="679" t="s">
        <v>190</v>
      </c>
      <c r="L30" s="701" t="s">
        <v>172</v>
      </c>
    </row>
    <row r="31" spans="1:12" s="646" customFormat="1" ht="17.25">
      <c r="A31" s="651"/>
      <c r="B31" s="675">
        <v>16</v>
      </c>
      <c r="C31" s="676" t="s">
        <v>192</v>
      </c>
      <c r="D31" s="677">
        <v>0.1326</v>
      </c>
      <c r="E31" s="677">
        <v>0.93</v>
      </c>
      <c r="F31" s="677">
        <v>1.7274</v>
      </c>
      <c r="G31" s="677">
        <v>0.26579999999999998</v>
      </c>
      <c r="H31" s="677" t="s">
        <v>179</v>
      </c>
      <c r="I31" s="679" t="s">
        <v>169</v>
      </c>
      <c r="J31" s="677" t="s">
        <v>170</v>
      </c>
      <c r="K31" s="677" t="s">
        <v>190</v>
      </c>
      <c r="L31" s="700" t="s">
        <v>172</v>
      </c>
    </row>
    <row r="32" spans="1:12" s="646" customFormat="1" ht="17.25">
      <c r="A32" s="651"/>
      <c r="B32" s="675">
        <v>17</v>
      </c>
      <c r="C32" s="678" t="s">
        <v>193</v>
      </c>
      <c r="D32" s="679">
        <v>8.2000000000000007E-3</v>
      </c>
      <c r="E32" s="679">
        <v>0.92110000000000003</v>
      </c>
      <c r="F32" s="679">
        <v>1.8340000000000001</v>
      </c>
      <c r="G32" s="679">
        <v>0.30430000000000001</v>
      </c>
      <c r="H32" s="679" t="s">
        <v>179</v>
      </c>
      <c r="I32" s="679" t="s">
        <v>169</v>
      </c>
      <c r="J32" s="679" t="s">
        <v>170</v>
      </c>
      <c r="K32" s="679" t="s">
        <v>190</v>
      </c>
      <c r="L32" s="701" t="s">
        <v>172</v>
      </c>
    </row>
    <row r="33" spans="1:12" s="646" customFormat="1" ht="17.25">
      <c r="A33" s="651"/>
      <c r="B33" s="675">
        <v>18</v>
      </c>
      <c r="C33" s="676" t="s">
        <v>194</v>
      </c>
      <c r="D33" s="680">
        <v>-0.63</v>
      </c>
      <c r="E33" s="677">
        <v>0</v>
      </c>
      <c r="F33" s="677">
        <v>0.63</v>
      </c>
      <c r="G33" s="677">
        <v>0.21</v>
      </c>
      <c r="H33" s="677" t="s">
        <v>168</v>
      </c>
      <c r="I33" s="679" t="s">
        <v>169</v>
      </c>
      <c r="J33" s="679" t="s">
        <v>170</v>
      </c>
      <c r="K33" s="677" t="s">
        <v>190</v>
      </c>
      <c r="L33" s="700" t="s">
        <v>172</v>
      </c>
    </row>
    <row r="34" spans="1:12" s="646" customFormat="1" ht="17.25">
      <c r="A34" s="651"/>
      <c r="B34" s="675">
        <v>19</v>
      </c>
      <c r="C34" s="678" t="s">
        <v>195</v>
      </c>
      <c r="D34" s="681">
        <v>-0.75</v>
      </c>
      <c r="E34" s="679">
        <v>0</v>
      </c>
      <c r="F34" s="679">
        <v>0.75</v>
      </c>
      <c r="G34" s="679">
        <v>0.25</v>
      </c>
      <c r="H34" s="679" t="s">
        <v>168</v>
      </c>
      <c r="I34" s="679" t="s">
        <v>169</v>
      </c>
      <c r="J34" s="679" t="s">
        <v>170</v>
      </c>
      <c r="K34" s="679" t="s">
        <v>190</v>
      </c>
      <c r="L34" s="701" t="s">
        <v>172</v>
      </c>
    </row>
    <row r="35" spans="1:12" s="646" customFormat="1" ht="17.25">
      <c r="A35" s="651"/>
      <c r="B35" s="675">
        <v>20</v>
      </c>
      <c r="C35" s="676" t="s">
        <v>196</v>
      </c>
      <c r="D35" s="677">
        <v>8.0000000000000004E-4</v>
      </c>
      <c r="E35" s="677">
        <v>1.0999999999999999E-2</v>
      </c>
      <c r="F35" s="677">
        <v>2.12E-2</v>
      </c>
      <c r="G35" s="677">
        <v>3.3999999999999998E-3</v>
      </c>
      <c r="H35" s="677" t="s">
        <v>197</v>
      </c>
      <c r="I35" s="679" t="s">
        <v>169</v>
      </c>
      <c r="J35" s="677" t="s">
        <v>170</v>
      </c>
      <c r="K35" s="677" t="s">
        <v>198</v>
      </c>
      <c r="L35" s="700" t="s">
        <v>172</v>
      </c>
    </row>
    <row r="36" spans="1:12" s="646" customFormat="1" ht="17.25">
      <c r="A36" s="651"/>
      <c r="B36" s="675">
        <v>21</v>
      </c>
      <c r="C36" s="678" t="s">
        <v>199</v>
      </c>
      <c r="D36" s="679">
        <v>2.9999999999999997E-4</v>
      </c>
      <c r="E36" s="679">
        <v>0.2412</v>
      </c>
      <c r="F36" s="679">
        <v>0.48209999999999997</v>
      </c>
      <c r="G36" s="679">
        <v>8.0299999999999996E-2</v>
      </c>
      <c r="H36" s="679" t="s">
        <v>174</v>
      </c>
      <c r="I36" s="679" t="s">
        <v>169</v>
      </c>
      <c r="J36" s="679" t="s">
        <v>170</v>
      </c>
      <c r="K36" s="679" t="s">
        <v>200</v>
      </c>
      <c r="L36" s="701" t="s">
        <v>172</v>
      </c>
    </row>
    <row r="37" spans="1:12" s="646" customFormat="1" ht="17.25">
      <c r="A37" s="651"/>
      <c r="B37" s="675">
        <v>22</v>
      </c>
      <c r="C37" s="676" t="s">
        <v>201</v>
      </c>
      <c r="D37" s="677">
        <v>8.9999999999999998E-4</v>
      </c>
      <c r="E37" s="677">
        <v>0.2019</v>
      </c>
      <c r="F37" s="677">
        <v>0.40289999999999998</v>
      </c>
      <c r="G37" s="677">
        <v>6.7000000000000004E-2</v>
      </c>
      <c r="H37" s="677" t="s">
        <v>174</v>
      </c>
      <c r="I37" s="679" t="s">
        <v>169</v>
      </c>
      <c r="J37" s="677" t="s">
        <v>170</v>
      </c>
      <c r="K37" s="677" t="s">
        <v>200</v>
      </c>
      <c r="L37" s="701" t="s">
        <v>172</v>
      </c>
    </row>
    <row r="38" spans="1:12" s="646" customFormat="1" ht="17.25">
      <c r="A38" s="651"/>
      <c r="B38" s="675">
        <v>23</v>
      </c>
      <c r="C38" s="678" t="s">
        <v>202</v>
      </c>
      <c r="D38" s="679">
        <v>0</v>
      </c>
      <c r="E38" s="679">
        <v>0.75</v>
      </c>
      <c r="F38" s="679">
        <v>1.5</v>
      </c>
      <c r="G38" s="679">
        <v>0.25</v>
      </c>
      <c r="H38" s="679" t="s">
        <v>179</v>
      </c>
      <c r="I38" s="679" t="s">
        <v>169</v>
      </c>
      <c r="J38" s="679" t="s">
        <v>170</v>
      </c>
      <c r="K38" s="679" t="s">
        <v>200</v>
      </c>
      <c r="L38" s="701" t="s">
        <v>172</v>
      </c>
    </row>
    <row r="39" spans="1:12" s="646" customFormat="1" ht="17.25">
      <c r="A39" s="651"/>
      <c r="B39" s="675">
        <v>24</v>
      </c>
      <c r="C39" s="676" t="s">
        <v>203</v>
      </c>
      <c r="D39" s="677">
        <v>4.0000000000000001E-3</v>
      </c>
      <c r="E39" s="677">
        <v>0.748</v>
      </c>
      <c r="F39" s="677">
        <v>1.492</v>
      </c>
      <c r="G39" s="677">
        <v>0.248</v>
      </c>
      <c r="H39" s="677" t="s">
        <v>179</v>
      </c>
      <c r="I39" s="679" t="s">
        <v>169</v>
      </c>
      <c r="J39" s="677" t="s">
        <v>170</v>
      </c>
      <c r="K39" s="677" t="s">
        <v>200</v>
      </c>
      <c r="L39" s="701" t="s">
        <v>172</v>
      </c>
    </row>
    <row r="40" spans="1:12" s="646" customFormat="1" ht="17.25">
      <c r="A40" s="651"/>
      <c r="B40" s="675">
        <v>25</v>
      </c>
      <c r="C40" s="678" t="s">
        <v>204</v>
      </c>
      <c r="D40" s="681">
        <v>-0.48749999999999999</v>
      </c>
      <c r="E40" s="679">
        <v>0.33</v>
      </c>
      <c r="F40" s="679">
        <v>1.1475</v>
      </c>
      <c r="G40" s="679">
        <v>0.27250000000000002</v>
      </c>
      <c r="H40" s="679" t="s">
        <v>168</v>
      </c>
      <c r="I40" s="679" t="s">
        <v>169</v>
      </c>
      <c r="J40" s="679" t="s">
        <v>170</v>
      </c>
      <c r="K40" s="679" t="s">
        <v>200</v>
      </c>
      <c r="L40" s="701" t="s">
        <v>172</v>
      </c>
    </row>
    <row r="41" spans="1:12" s="646" customFormat="1" ht="17.25">
      <c r="A41" s="651"/>
      <c r="B41" s="675">
        <v>26</v>
      </c>
      <c r="C41" s="676" t="s">
        <v>205</v>
      </c>
      <c r="D41" s="680">
        <v>-0.84789999999999999</v>
      </c>
      <c r="E41" s="677">
        <v>0.25</v>
      </c>
      <c r="F41" s="677">
        <v>1.3479000000000001</v>
      </c>
      <c r="G41" s="677">
        <v>0.36599999999999999</v>
      </c>
      <c r="H41" s="677" t="s">
        <v>168</v>
      </c>
      <c r="I41" s="679" t="s">
        <v>169</v>
      </c>
      <c r="J41" s="677" t="s">
        <v>170</v>
      </c>
      <c r="K41" s="677" t="s">
        <v>200</v>
      </c>
      <c r="L41" s="701" t="s">
        <v>172</v>
      </c>
    </row>
    <row r="42" spans="1:12" s="646" customFormat="1" ht="17.25">
      <c r="A42" s="651"/>
      <c r="B42" s="675">
        <v>27</v>
      </c>
      <c r="C42" s="678" t="s">
        <v>206</v>
      </c>
      <c r="D42" s="679">
        <v>0</v>
      </c>
      <c r="E42" s="679">
        <v>0.36</v>
      </c>
      <c r="F42" s="679">
        <v>0.72</v>
      </c>
      <c r="G42" s="679">
        <v>0.12</v>
      </c>
      <c r="H42" s="679" t="s">
        <v>197</v>
      </c>
      <c r="I42" s="679" t="s">
        <v>169</v>
      </c>
      <c r="J42" s="679" t="s">
        <v>170</v>
      </c>
      <c r="K42" s="679" t="s">
        <v>200</v>
      </c>
      <c r="L42" s="701" t="s">
        <v>172</v>
      </c>
    </row>
    <row r="43" spans="1:12" s="646" customFormat="1" ht="33" hidden="1">
      <c r="A43" s="651"/>
      <c r="B43" s="675">
        <v>28</v>
      </c>
      <c r="C43" s="676" t="s">
        <v>207</v>
      </c>
      <c r="D43" s="677">
        <v>0</v>
      </c>
      <c r="E43" s="677">
        <v>1.2</v>
      </c>
      <c r="F43" s="677">
        <v>2.4</v>
      </c>
      <c r="G43" s="677">
        <v>0.4</v>
      </c>
      <c r="H43" s="677" t="s">
        <v>197</v>
      </c>
      <c r="I43" s="679" t="s">
        <v>169</v>
      </c>
      <c r="J43" s="677" t="s">
        <v>170</v>
      </c>
      <c r="K43" s="677" t="s">
        <v>200</v>
      </c>
      <c r="L43" s="701" t="s">
        <v>172</v>
      </c>
    </row>
    <row r="44" spans="1:12" s="646" customFormat="1" ht="17.25">
      <c r="A44" s="651"/>
      <c r="B44" s="675">
        <v>29</v>
      </c>
      <c r="C44" s="678" t="s">
        <v>208</v>
      </c>
      <c r="D44" s="679">
        <v>2.0000000000000001E-4</v>
      </c>
      <c r="E44" s="679">
        <v>0.2</v>
      </c>
      <c r="F44" s="679">
        <v>0.39979999999999999</v>
      </c>
      <c r="G44" s="679">
        <v>6.6600000000000006E-2</v>
      </c>
      <c r="H44" s="679" t="s">
        <v>197</v>
      </c>
      <c r="I44" s="679" t="s">
        <v>169</v>
      </c>
      <c r="J44" s="679" t="s">
        <v>170</v>
      </c>
      <c r="K44" s="679" t="s">
        <v>200</v>
      </c>
      <c r="L44" s="701" t="s">
        <v>172</v>
      </c>
    </row>
    <row r="45" spans="1:12" s="646" customFormat="1" ht="33" hidden="1">
      <c r="A45" s="651"/>
      <c r="B45" s="675">
        <v>30</v>
      </c>
      <c r="C45" s="676" t="s">
        <v>209</v>
      </c>
      <c r="D45" s="677">
        <v>2E-3</v>
      </c>
      <c r="E45" s="677">
        <v>0.92</v>
      </c>
      <c r="F45" s="677">
        <v>1.8380000000000001</v>
      </c>
      <c r="G45" s="677">
        <v>0.30599999999999999</v>
      </c>
      <c r="H45" s="677" t="s">
        <v>197</v>
      </c>
      <c r="I45" s="679" t="s">
        <v>169</v>
      </c>
      <c r="J45" s="677" t="s">
        <v>170</v>
      </c>
      <c r="K45" s="677" t="s">
        <v>200</v>
      </c>
      <c r="L45" s="701" t="s">
        <v>172</v>
      </c>
    </row>
    <row r="46" spans="1:12" s="646" customFormat="1" ht="17.25">
      <c r="A46" s="651"/>
      <c r="B46" s="675">
        <v>31</v>
      </c>
      <c r="C46" s="678" t="s">
        <v>210</v>
      </c>
      <c r="D46" s="681">
        <v>-0.93269999999999997</v>
      </c>
      <c r="E46" s="681">
        <v>-0.22900000000000001</v>
      </c>
      <c r="F46" s="679">
        <v>0.4748</v>
      </c>
      <c r="G46" s="679">
        <v>0.2346</v>
      </c>
      <c r="H46" s="679" t="s">
        <v>168</v>
      </c>
      <c r="I46" s="679" t="s">
        <v>169</v>
      </c>
      <c r="J46" s="679" t="s">
        <v>170</v>
      </c>
      <c r="K46" s="679" t="s">
        <v>211</v>
      </c>
      <c r="L46" s="701" t="s">
        <v>172</v>
      </c>
    </row>
    <row r="47" spans="1:12" s="646" customFormat="1" ht="17.25">
      <c r="A47" s="651"/>
      <c r="B47" s="675">
        <v>32</v>
      </c>
      <c r="C47" s="682" t="s">
        <v>212</v>
      </c>
      <c r="D47" s="683">
        <v>0.02</v>
      </c>
      <c r="E47" s="683">
        <v>2.7E-2</v>
      </c>
      <c r="F47" s="683">
        <v>0.03</v>
      </c>
      <c r="G47" s="683">
        <v>8.9999999999999993E-3</v>
      </c>
      <c r="H47" s="677" t="s">
        <v>168</v>
      </c>
      <c r="I47" s="677" t="s">
        <v>169</v>
      </c>
      <c r="J47" s="677" t="s">
        <v>170</v>
      </c>
      <c r="K47" s="677" t="s">
        <v>211</v>
      </c>
      <c r="L47" s="676" t="s">
        <v>172</v>
      </c>
    </row>
    <row r="48" spans="1:12" s="646" customFormat="1" ht="17.25" hidden="1">
      <c r="A48" s="651"/>
      <c r="B48" s="675">
        <v>33</v>
      </c>
      <c r="C48" s="678" t="s">
        <v>213</v>
      </c>
      <c r="D48" s="681">
        <v>-0.31059999999999999</v>
      </c>
      <c r="E48" s="679">
        <v>0.12620000000000001</v>
      </c>
      <c r="F48" s="679">
        <v>0.56299999999999994</v>
      </c>
      <c r="G48" s="679">
        <v>0.14560000000000001</v>
      </c>
      <c r="H48" s="679" t="s">
        <v>168</v>
      </c>
      <c r="I48" s="679" t="s">
        <v>169</v>
      </c>
      <c r="J48" s="679" t="s">
        <v>170</v>
      </c>
      <c r="K48" s="679" t="s">
        <v>214</v>
      </c>
      <c r="L48" s="701" t="s">
        <v>172</v>
      </c>
    </row>
    <row r="49" spans="1:12" s="646" customFormat="1" ht="17.25">
      <c r="A49" s="651"/>
      <c r="B49" s="675">
        <v>34</v>
      </c>
      <c r="C49" s="682" t="s">
        <v>215</v>
      </c>
      <c r="D49" s="344">
        <v>-0.38769999999999999</v>
      </c>
      <c r="E49" s="344">
        <v>4.4999999999999997E-3</v>
      </c>
      <c r="F49" s="683">
        <v>0.3</v>
      </c>
      <c r="G49" s="683">
        <v>0.13070000000000001</v>
      </c>
      <c r="H49" s="677" t="s">
        <v>168</v>
      </c>
      <c r="I49" s="677" t="s">
        <v>169</v>
      </c>
      <c r="J49" s="677" t="s">
        <v>170</v>
      </c>
      <c r="K49" s="677" t="s">
        <v>214</v>
      </c>
      <c r="L49" s="676" t="s">
        <v>172</v>
      </c>
    </row>
    <row r="50" spans="1:12" s="646" customFormat="1" ht="17.25" hidden="1">
      <c r="A50" s="651"/>
      <c r="B50" s="675">
        <v>35</v>
      </c>
      <c r="C50" s="678" t="s">
        <v>216</v>
      </c>
      <c r="D50" s="679">
        <v>3.5099999999999999E-2</v>
      </c>
      <c r="E50" s="681">
        <v>0.27179999999999999</v>
      </c>
      <c r="F50" s="679">
        <v>0.50849999999999995</v>
      </c>
      <c r="G50" s="679">
        <v>7.8899999999999998E-2</v>
      </c>
      <c r="H50" s="679" t="s">
        <v>174</v>
      </c>
      <c r="I50" s="679" t="s">
        <v>169</v>
      </c>
      <c r="J50" s="679" t="s">
        <v>170</v>
      </c>
      <c r="K50" s="679" t="s">
        <v>214</v>
      </c>
      <c r="L50" s="678" t="s">
        <v>172</v>
      </c>
    </row>
    <row r="51" spans="1:12" s="646" customFormat="1" ht="17.25">
      <c r="A51" s="651"/>
      <c r="B51" s="675">
        <v>36</v>
      </c>
      <c r="C51" s="684" t="s">
        <v>217</v>
      </c>
      <c r="D51" s="344">
        <v>0</v>
      </c>
      <c r="E51" s="344">
        <v>0.86399999999999999</v>
      </c>
      <c r="F51" s="344">
        <v>0.72540000000000004</v>
      </c>
      <c r="G51" s="344">
        <v>0.32969999999999999</v>
      </c>
      <c r="H51" s="677" t="s">
        <v>174</v>
      </c>
      <c r="I51" s="677" t="s">
        <v>169</v>
      </c>
      <c r="J51" s="677" t="s">
        <v>170</v>
      </c>
      <c r="K51" s="677" t="s">
        <v>214</v>
      </c>
      <c r="L51" s="701" t="s">
        <v>172</v>
      </c>
    </row>
    <row r="52" spans="1:12" s="646" customFormat="1" ht="17.25" hidden="1" customHeight="1">
      <c r="A52" s="651"/>
      <c r="B52" s="675">
        <v>37</v>
      </c>
      <c r="C52" s="678" t="s">
        <v>218</v>
      </c>
      <c r="D52" s="679">
        <v>0</v>
      </c>
      <c r="E52" s="679">
        <v>0.46639999999999998</v>
      </c>
      <c r="F52" s="679">
        <v>1.1807000000000001</v>
      </c>
      <c r="G52" s="679">
        <v>0.23810000000000001</v>
      </c>
      <c r="H52" s="679" t="s">
        <v>174</v>
      </c>
      <c r="I52" s="679" t="s">
        <v>169</v>
      </c>
      <c r="J52" s="679" t="s">
        <v>170</v>
      </c>
      <c r="K52" s="679" t="s">
        <v>214</v>
      </c>
      <c r="L52" s="701" t="s">
        <v>172</v>
      </c>
    </row>
    <row r="53" spans="1:12" s="646" customFormat="1" ht="17.25" hidden="1" customHeight="1">
      <c r="A53" s="651"/>
      <c r="B53" s="675">
        <v>38</v>
      </c>
      <c r="C53" s="676" t="s">
        <v>219</v>
      </c>
      <c r="D53" s="677">
        <v>0.48520000000000002</v>
      </c>
      <c r="E53" s="677">
        <v>0.66900000000000004</v>
      </c>
      <c r="F53" s="677">
        <v>0.85270000000000001</v>
      </c>
      <c r="G53" s="677">
        <v>6.1199999999999997E-2</v>
      </c>
      <c r="H53" s="677" t="s">
        <v>179</v>
      </c>
      <c r="I53" s="677" t="s">
        <v>169</v>
      </c>
      <c r="J53" s="677" t="s">
        <v>170</v>
      </c>
      <c r="K53" s="677" t="s">
        <v>214</v>
      </c>
      <c r="L53" s="676" t="s">
        <v>172</v>
      </c>
    </row>
    <row r="54" spans="1:12" s="646" customFormat="1" ht="17.25" customHeight="1">
      <c r="A54" s="651"/>
      <c r="B54" s="675">
        <v>39</v>
      </c>
      <c r="C54" s="682" t="s">
        <v>220</v>
      </c>
      <c r="D54" s="683">
        <v>0.29799999999999999</v>
      </c>
      <c r="E54" s="683">
        <v>0.48199999999999998</v>
      </c>
      <c r="F54" s="683">
        <v>0.66610000000000003</v>
      </c>
      <c r="G54" s="683">
        <v>6.1400000000000003E-2</v>
      </c>
      <c r="H54" s="679" t="s">
        <v>179</v>
      </c>
      <c r="I54" s="679" t="s">
        <v>169</v>
      </c>
      <c r="J54" s="679" t="s">
        <v>170</v>
      </c>
      <c r="K54" s="679" t="s">
        <v>214</v>
      </c>
      <c r="L54" s="701" t="s">
        <v>172</v>
      </c>
    </row>
    <row r="55" spans="1:12" s="646" customFormat="1" ht="17.25" hidden="1" customHeight="1">
      <c r="A55" s="651"/>
      <c r="B55" s="675">
        <v>40</v>
      </c>
      <c r="C55" s="676" t="s">
        <v>221</v>
      </c>
      <c r="D55" s="677">
        <v>0</v>
      </c>
      <c r="E55" s="677">
        <v>9.8689999999999998</v>
      </c>
      <c r="F55" s="677">
        <v>21.175999999999998</v>
      </c>
      <c r="G55" s="677">
        <v>3.2890000000000001</v>
      </c>
      <c r="H55" s="677" t="s">
        <v>222</v>
      </c>
      <c r="I55" s="677" t="s">
        <v>169</v>
      </c>
      <c r="J55" s="677" t="s">
        <v>170</v>
      </c>
      <c r="K55" s="677" t="s">
        <v>198</v>
      </c>
      <c r="L55" s="701" t="s">
        <v>172</v>
      </c>
    </row>
    <row r="56" spans="1:12" s="646" customFormat="1" ht="17.25" hidden="1" customHeight="1">
      <c r="A56" s="651"/>
      <c r="B56" s="675">
        <v>41</v>
      </c>
      <c r="C56" s="678" t="s">
        <v>223</v>
      </c>
      <c r="D56" s="679">
        <v>0</v>
      </c>
      <c r="E56" s="679">
        <v>7.5030000000000001</v>
      </c>
      <c r="F56" s="679">
        <v>16.0824</v>
      </c>
      <c r="G56" s="679">
        <v>2.5009999999999999</v>
      </c>
      <c r="H56" s="679" t="s">
        <v>222</v>
      </c>
      <c r="I56" s="679" t="s">
        <v>169</v>
      </c>
      <c r="J56" s="679" t="s">
        <v>170</v>
      </c>
      <c r="K56" s="679" t="s">
        <v>198</v>
      </c>
      <c r="L56" s="701" t="s">
        <v>172</v>
      </c>
    </row>
    <row r="57" spans="1:12" s="646" customFormat="1" ht="17.25" customHeight="1">
      <c r="A57" s="651"/>
      <c r="B57" s="675">
        <v>42</v>
      </c>
      <c r="C57" s="678" t="s">
        <v>224</v>
      </c>
      <c r="D57" s="679">
        <v>0</v>
      </c>
      <c r="E57" s="679">
        <v>7.7510000000000003</v>
      </c>
      <c r="F57" s="679">
        <v>21.382999999999999</v>
      </c>
      <c r="G57" s="679">
        <v>2.5836000000000001</v>
      </c>
      <c r="H57" s="679" t="s">
        <v>222</v>
      </c>
      <c r="I57" s="679" t="s">
        <v>169</v>
      </c>
      <c r="J57" s="679" t="s">
        <v>170</v>
      </c>
      <c r="K57" s="679" t="s">
        <v>198</v>
      </c>
      <c r="L57" s="701" t="s">
        <v>172</v>
      </c>
    </row>
    <row r="58" spans="1:12" s="646" customFormat="1" ht="17.25" customHeight="1">
      <c r="A58" s="651"/>
      <c r="B58" s="675">
        <v>43</v>
      </c>
      <c r="C58" s="678" t="s">
        <v>225</v>
      </c>
      <c r="D58" s="679">
        <v>0</v>
      </c>
      <c r="E58" s="679">
        <v>4.3840000000000003</v>
      </c>
      <c r="F58" s="679">
        <v>10.7986</v>
      </c>
      <c r="G58" s="679">
        <v>1.4613</v>
      </c>
      <c r="H58" s="679" t="s">
        <v>222</v>
      </c>
      <c r="I58" s="679" t="s">
        <v>169</v>
      </c>
      <c r="J58" s="679" t="s">
        <v>170</v>
      </c>
      <c r="K58" s="679" t="s">
        <v>198</v>
      </c>
      <c r="L58" s="701" t="s">
        <v>172</v>
      </c>
    </row>
    <row r="59" spans="1:12" s="646" customFormat="1" ht="17.25" customHeight="1">
      <c r="A59" s="651"/>
      <c r="B59" s="675">
        <v>44</v>
      </c>
      <c r="C59" s="685" t="s">
        <v>226</v>
      </c>
      <c r="D59" s="681">
        <v>0</v>
      </c>
      <c r="E59" s="681">
        <v>5.0599999999999999E-2</v>
      </c>
      <c r="F59" s="681">
        <v>0.15440000000000001</v>
      </c>
      <c r="G59" s="681">
        <v>3.4599999999999999E-2</v>
      </c>
      <c r="H59" s="679" t="s">
        <v>197</v>
      </c>
      <c r="I59" s="679" t="s">
        <v>169</v>
      </c>
      <c r="J59" s="679" t="s">
        <v>170</v>
      </c>
      <c r="K59" s="679" t="s">
        <v>227</v>
      </c>
      <c r="L59" s="701" t="s">
        <v>172</v>
      </c>
    </row>
    <row r="60" spans="1:12" s="646" customFormat="1" ht="17.25" customHeight="1">
      <c r="A60" s="651"/>
      <c r="B60" s="675">
        <v>45</v>
      </c>
      <c r="C60" s="678" t="s">
        <v>228</v>
      </c>
      <c r="D60" s="679">
        <v>0</v>
      </c>
      <c r="E60" s="679">
        <v>2.3599999999999999E-2</v>
      </c>
      <c r="F60" s="679">
        <v>5.6800000000000003E-2</v>
      </c>
      <c r="G60" s="679">
        <v>1.11E-2</v>
      </c>
      <c r="H60" s="679" t="s">
        <v>174</v>
      </c>
      <c r="I60" s="679" t="s">
        <v>169</v>
      </c>
      <c r="J60" s="679" t="s">
        <v>229</v>
      </c>
      <c r="K60" s="679" t="s">
        <v>211</v>
      </c>
      <c r="L60" s="701" t="s">
        <v>172</v>
      </c>
    </row>
    <row r="61" spans="1:12" s="646" customFormat="1" ht="17.25" customHeight="1">
      <c r="A61" s="651"/>
      <c r="B61" s="675">
        <v>46</v>
      </c>
      <c r="C61" s="676" t="s">
        <v>230</v>
      </c>
      <c r="D61" s="677">
        <v>0</v>
      </c>
      <c r="E61" s="677">
        <v>2.53E-2</v>
      </c>
      <c r="F61" s="677">
        <v>7.8399999999999997E-2</v>
      </c>
      <c r="G61" s="677">
        <v>1.77E-2</v>
      </c>
      <c r="H61" s="677" t="s">
        <v>179</v>
      </c>
      <c r="I61" s="677" t="s">
        <v>169</v>
      </c>
      <c r="J61" s="677" t="s">
        <v>170</v>
      </c>
      <c r="K61" s="677" t="s">
        <v>211</v>
      </c>
      <c r="L61" s="700" t="s">
        <v>172</v>
      </c>
    </row>
    <row r="62" spans="1:12" s="646" customFormat="1" ht="17.25" customHeight="1">
      <c r="A62" s="651"/>
      <c r="B62" s="675">
        <v>47</v>
      </c>
      <c r="C62" s="678" t="s">
        <v>231</v>
      </c>
      <c r="D62" s="681">
        <v>-0.94499999999999995</v>
      </c>
      <c r="E62" s="681">
        <v>-0.24099999999999999</v>
      </c>
      <c r="F62" s="679">
        <v>0.46300000000000002</v>
      </c>
      <c r="G62" s="679">
        <v>0.2346</v>
      </c>
      <c r="H62" s="679" t="s">
        <v>168</v>
      </c>
      <c r="I62" s="679" t="s">
        <v>169</v>
      </c>
      <c r="J62" s="679" t="s">
        <v>170</v>
      </c>
      <c r="K62" s="679" t="s">
        <v>211</v>
      </c>
      <c r="L62" s="701" t="s">
        <v>172</v>
      </c>
    </row>
    <row r="63" spans="1:12" s="646" customFormat="1" ht="17.25" customHeight="1">
      <c r="A63" s="651"/>
      <c r="B63" s="675"/>
      <c r="C63" s="678"/>
      <c r="D63" s="679"/>
      <c r="E63" s="679"/>
      <c r="F63" s="679"/>
      <c r="G63" s="679"/>
      <c r="H63" s="679"/>
      <c r="I63" s="679"/>
      <c r="J63" s="679"/>
      <c r="K63" s="679"/>
      <c r="L63" s="701"/>
    </row>
    <row r="64" spans="1:12" s="646" customFormat="1" ht="17.25" customHeight="1">
      <c r="A64" s="651"/>
      <c r="B64" s="686"/>
      <c r="C64" s="687"/>
      <c r="D64" s="688"/>
      <c r="E64" s="688"/>
      <c r="F64" s="688"/>
      <c r="G64" s="689"/>
      <c r="H64" s="690"/>
      <c r="I64" s="690"/>
      <c r="J64" s="690"/>
      <c r="K64" s="690"/>
      <c r="L64" s="702"/>
    </row>
    <row r="65" spans="1:12" s="646" customFormat="1" ht="17.25" customHeight="1">
      <c r="A65" s="651"/>
      <c r="B65" s="668" t="s">
        <v>156</v>
      </c>
      <c r="C65" s="703" t="s">
        <v>232</v>
      </c>
      <c r="D65" s="703" t="s">
        <v>158</v>
      </c>
      <c r="E65" s="703" t="s">
        <v>159</v>
      </c>
      <c r="F65" s="703" t="s">
        <v>160</v>
      </c>
      <c r="G65" s="833" t="s">
        <v>161</v>
      </c>
      <c r="H65" s="833"/>
      <c r="I65" s="833" t="s">
        <v>162</v>
      </c>
      <c r="J65" s="833"/>
      <c r="K65" s="710"/>
      <c r="L65" s="710"/>
    </row>
    <row r="66" spans="1:12" s="646" customFormat="1" ht="33" customHeight="1">
      <c r="A66" s="651"/>
      <c r="B66" s="704">
        <v>48</v>
      </c>
      <c r="C66" s="678" t="s">
        <v>233</v>
      </c>
      <c r="D66" s="679" t="s">
        <v>168</v>
      </c>
      <c r="E66" s="701" t="s">
        <v>234</v>
      </c>
      <c r="F66" s="701" t="s">
        <v>170</v>
      </c>
      <c r="G66" s="834" t="s">
        <v>235</v>
      </c>
      <c r="H66" s="834"/>
      <c r="I66" s="835" t="s">
        <v>236</v>
      </c>
      <c r="J66" s="835"/>
      <c r="K66" s="710"/>
      <c r="L66" s="710"/>
    </row>
    <row r="67" spans="1:12" s="646" customFormat="1" ht="33" customHeight="1">
      <c r="A67" s="651"/>
      <c r="B67" s="704">
        <v>49</v>
      </c>
      <c r="C67" s="677" t="s">
        <v>237</v>
      </c>
      <c r="D67" s="677" t="s">
        <v>168</v>
      </c>
      <c r="E67" s="705" t="s">
        <v>234</v>
      </c>
      <c r="F67" s="706" t="s">
        <v>170</v>
      </c>
      <c r="G67" s="836" t="s">
        <v>238</v>
      </c>
      <c r="H67" s="836"/>
      <c r="I67" s="837" t="s">
        <v>236</v>
      </c>
      <c r="J67" s="837"/>
      <c r="K67" s="710"/>
      <c r="L67" s="710"/>
    </row>
    <row r="68" spans="1:12" s="646" customFormat="1" ht="33" customHeight="1">
      <c r="A68" s="651"/>
      <c r="B68" s="704">
        <v>50</v>
      </c>
      <c r="C68" s="678" t="s">
        <v>239</v>
      </c>
      <c r="D68" s="679" t="s">
        <v>168</v>
      </c>
      <c r="E68" s="701" t="s">
        <v>234</v>
      </c>
      <c r="F68" s="701" t="s">
        <v>170</v>
      </c>
      <c r="G68" s="835" t="s">
        <v>240</v>
      </c>
      <c r="H68" s="835"/>
      <c r="I68" s="835" t="s">
        <v>236</v>
      </c>
      <c r="J68" s="835"/>
      <c r="K68" s="710"/>
      <c r="L68" s="710"/>
    </row>
    <row r="69" spans="1:12" s="646" customFormat="1" ht="33" customHeight="1">
      <c r="A69" s="651"/>
      <c r="B69" s="704">
        <v>51</v>
      </c>
      <c r="C69" s="676" t="s">
        <v>241</v>
      </c>
      <c r="D69" s="677" t="s">
        <v>168</v>
      </c>
      <c r="E69" s="706" t="s">
        <v>234</v>
      </c>
      <c r="F69" s="706" t="s">
        <v>170</v>
      </c>
      <c r="G69" s="836" t="s">
        <v>227</v>
      </c>
      <c r="H69" s="836"/>
      <c r="I69" s="838" t="s">
        <v>236</v>
      </c>
      <c r="J69" s="838"/>
      <c r="K69" s="710"/>
      <c r="L69" s="710"/>
    </row>
    <row r="70" spans="1:12" s="646" customFormat="1" ht="17.25" customHeight="1">
      <c r="A70" s="651"/>
      <c r="B70" s="704">
        <v>52</v>
      </c>
      <c r="C70" s="707" t="s">
        <v>242</v>
      </c>
      <c r="D70" s="707" t="s">
        <v>168</v>
      </c>
      <c r="E70" s="701" t="s">
        <v>234</v>
      </c>
      <c r="F70" s="701" t="s">
        <v>170</v>
      </c>
      <c r="G70" s="834" t="s">
        <v>198</v>
      </c>
      <c r="H70" s="834"/>
      <c r="I70" s="835" t="s">
        <v>236</v>
      </c>
      <c r="J70" s="835"/>
      <c r="K70" s="710"/>
      <c r="L70" s="710"/>
    </row>
    <row r="71" spans="1:12" s="646" customFormat="1" ht="17.25" customHeight="1">
      <c r="A71" s="651"/>
      <c r="B71" s="704">
        <v>53</v>
      </c>
      <c r="C71" s="676" t="s">
        <v>243</v>
      </c>
      <c r="D71" s="677" t="s">
        <v>168</v>
      </c>
      <c r="E71" s="708" t="s">
        <v>234</v>
      </c>
      <c r="F71" s="708" t="s">
        <v>170</v>
      </c>
      <c r="G71" s="836" t="s">
        <v>244</v>
      </c>
      <c r="H71" s="836"/>
      <c r="I71" s="839" t="s">
        <v>236</v>
      </c>
      <c r="J71" s="839"/>
      <c r="K71" s="710"/>
      <c r="L71" s="710"/>
    </row>
    <row r="72" spans="1:12" s="646" customFormat="1" ht="17.25" customHeight="1">
      <c r="A72" s="651"/>
      <c r="B72" s="704">
        <v>54</v>
      </c>
      <c r="C72" s="678" t="s">
        <v>245</v>
      </c>
      <c r="D72" s="707" t="s">
        <v>168</v>
      </c>
      <c r="E72" s="701" t="s">
        <v>234</v>
      </c>
      <c r="F72" s="701" t="s">
        <v>170</v>
      </c>
      <c r="G72" s="834" t="s">
        <v>246</v>
      </c>
      <c r="H72" s="834"/>
      <c r="I72" s="835" t="s">
        <v>236</v>
      </c>
      <c r="J72" s="835"/>
      <c r="K72" s="710"/>
      <c r="L72" s="710"/>
    </row>
    <row r="73" spans="1:12" s="646" customFormat="1" ht="17.25" customHeight="1">
      <c r="A73" s="651"/>
      <c r="B73" s="704">
        <v>55</v>
      </c>
      <c r="C73" s="676" t="s">
        <v>247</v>
      </c>
      <c r="D73" s="677" t="s">
        <v>168</v>
      </c>
      <c r="E73" s="708" t="s">
        <v>234</v>
      </c>
      <c r="F73" s="708" t="s">
        <v>170</v>
      </c>
      <c r="G73" s="836" t="s">
        <v>248</v>
      </c>
      <c r="H73" s="836"/>
      <c r="I73" s="839" t="s">
        <v>236</v>
      </c>
      <c r="J73" s="839"/>
      <c r="K73" s="710"/>
      <c r="L73" s="710"/>
    </row>
    <row r="74" spans="1:12" s="646" customFormat="1" ht="17.25" customHeight="1">
      <c r="A74" s="651"/>
      <c r="B74" s="704">
        <v>56</v>
      </c>
      <c r="C74" s="678" t="s">
        <v>249</v>
      </c>
      <c r="D74" s="707" t="s">
        <v>168</v>
      </c>
      <c r="E74" s="701" t="s">
        <v>234</v>
      </c>
      <c r="F74" s="701" t="s">
        <v>170</v>
      </c>
      <c r="G74" s="834" t="s">
        <v>248</v>
      </c>
      <c r="H74" s="834"/>
      <c r="I74" s="835" t="s">
        <v>236</v>
      </c>
      <c r="J74" s="835"/>
      <c r="K74" s="710"/>
      <c r="L74" s="710"/>
    </row>
    <row r="75" spans="1:12" s="646" customFormat="1" ht="17.25" customHeight="1">
      <c r="A75" s="651"/>
      <c r="B75" s="704">
        <v>57</v>
      </c>
      <c r="C75" s="676" t="s">
        <v>250</v>
      </c>
      <c r="D75" s="677" t="s">
        <v>168</v>
      </c>
      <c r="E75" s="708" t="s">
        <v>234</v>
      </c>
      <c r="F75" s="708" t="s">
        <v>170</v>
      </c>
      <c r="G75" s="836" t="s">
        <v>248</v>
      </c>
      <c r="H75" s="836"/>
      <c r="I75" s="839" t="s">
        <v>236</v>
      </c>
      <c r="J75" s="839"/>
      <c r="K75" s="710"/>
      <c r="L75" s="710"/>
    </row>
    <row r="76" spans="1:12" s="646" customFormat="1" ht="17.25" customHeight="1">
      <c r="A76" s="651"/>
      <c r="B76" s="704">
        <v>58</v>
      </c>
      <c r="C76" s="701" t="s">
        <v>251</v>
      </c>
      <c r="D76" s="707" t="s">
        <v>168</v>
      </c>
      <c r="E76" s="701" t="s">
        <v>234</v>
      </c>
      <c r="F76" s="701" t="s">
        <v>170</v>
      </c>
      <c r="G76" s="834" t="s">
        <v>244</v>
      </c>
      <c r="H76" s="834"/>
      <c r="I76" s="835" t="s">
        <v>236</v>
      </c>
      <c r="J76" s="835"/>
      <c r="K76" s="710"/>
      <c r="L76" s="710"/>
    </row>
    <row r="77" spans="1:12" s="646" customFormat="1" ht="17.25" customHeight="1">
      <c r="A77" s="651"/>
      <c r="B77" s="704">
        <v>59</v>
      </c>
      <c r="C77" s="676" t="s">
        <v>252</v>
      </c>
      <c r="D77" s="677" t="s">
        <v>168</v>
      </c>
      <c r="E77" s="708" t="s">
        <v>234</v>
      </c>
      <c r="F77" s="708" t="s">
        <v>170</v>
      </c>
      <c r="G77" s="836" t="s">
        <v>244</v>
      </c>
      <c r="H77" s="836"/>
      <c r="I77" s="837" t="s">
        <v>236</v>
      </c>
      <c r="J77" s="837"/>
      <c r="K77" s="710"/>
      <c r="L77" s="710"/>
    </row>
    <row r="78" spans="1:12" s="646" customFormat="1" ht="17.25" customHeight="1">
      <c r="A78" s="651"/>
      <c r="B78" s="704">
        <v>60</v>
      </c>
      <c r="C78" s="678" t="s">
        <v>253</v>
      </c>
      <c r="D78" s="679" t="s">
        <v>174</v>
      </c>
      <c r="E78" s="708" t="s">
        <v>234</v>
      </c>
      <c r="F78" s="708" t="s">
        <v>170</v>
      </c>
      <c r="G78" s="840" t="s">
        <v>186</v>
      </c>
      <c r="H78" s="840"/>
      <c r="I78" s="837" t="s">
        <v>236</v>
      </c>
      <c r="J78" s="837"/>
      <c r="K78" s="716"/>
      <c r="L78" s="716"/>
    </row>
    <row r="79" spans="1:12" s="646" customFormat="1" ht="17.25" customHeight="1">
      <c r="A79" s="651"/>
      <c r="B79" s="704">
        <v>61</v>
      </c>
      <c r="C79" s="676" t="s">
        <v>254</v>
      </c>
      <c r="D79" s="677" t="s">
        <v>174</v>
      </c>
      <c r="E79" s="708" t="s">
        <v>234</v>
      </c>
      <c r="F79" s="708" t="s">
        <v>170</v>
      </c>
      <c r="G79" s="840" t="s">
        <v>186</v>
      </c>
      <c r="H79" s="840"/>
      <c r="I79" s="837" t="s">
        <v>236</v>
      </c>
      <c r="J79" s="837"/>
      <c r="K79" s="716"/>
      <c r="L79" s="716"/>
    </row>
    <row r="80" spans="1:12" s="646" customFormat="1" ht="17.25" customHeight="1">
      <c r="A80" s="651"/>
      <c r="B80" s="704">
        <v>62</v>
      </c>
      <c r="C80" s="678" t="s">
        <v>255</v>
      </c>
      <c r="D80" s="679" t="s">
        <v>174</v>
      </c>
      <c r="E80" s="708" t="s">
        <v>234</v>
      </c>
      <c r="F80" s="708" t="s">
        <v>170</v>
      </c>
      <c r="G80" s="840" t="s">
        <v>186</v>
      </c>
      <c r="H80" s="840"/>
      <c r="I80" s="837" t="s">
        <v>236</v>
      </c>
      <c r="J80" s="837"/>
      <c r="K80" s="716"/>
      <c r="L80" s="716"/>
    </row>
    <row r="81" spans="1:12" s="646" customFormat="1" ht="17.25" customHeight="1">
      <c r="A81" s="651"/>
      <c r="B81" s="704">
        <v>63</v>
      </c>
      <c r="C81" s="676" t="s">
        <v>256</v>
      </c>
      <c r="D81" s="677" t="s">
        <v>179</v>
      </c>
      <c r="E81" s="708" t="s">
        <v>234</v>
      </c>
      <c r="F81" s="708" t="s">
        <v>170</v>
      </c>
      <c r="G81" s="840" t="s">
        <v>186</v>
      </c>
      <c r="H81" s="840"/>
      <c r="I81" s="837" t="s">
        <v>236</v>
      </c>
      <c r="J81" s="837"/>
      <c r="K81" s="716"/>
      <c r="L81" s="716"/>
    </row>
    <row r="82" spans="1:12" s="646" customFormat="1" ht="17.25" customHeight="1">
      <c r="A82" s="651"/>
      <c r="B82" s="704">
        <v>64</v>
      </c>
      <c r="C82" s="678" t="s">
        <v>257</v>
      </c>
      <c r="D82" s="677" t="s">
        <v>179</v>
      </c>
      <c r="E82" s="708" t="s">
        <v>234</v>
      </c>
      <c r="F82" s="708" t="s">
        <v>170</v>
      </c>
      <c r="G82" s="840" t="s">
        <v>186</v>
      </c>
      <c r="H82" s="840"/>
      <c r="I82" s="837" t="s">
        <v>236</v>
      </c>
      <c r="J82" s="837"/>
      <c r="K82" s="716"/>
      <c r="L82" s="716"/>
    </row>
    <row r="83" spans="1:12" s="646" customFormat="1" ht="17.25" customHeight="1">
      <c r="A83" s="651"/>
      <c r="B83" s="704">
        <v>65</v>
      </c>
      <c r="C83" s="676" t="s">
        <v>258</v>
      </c>
      <c r="D83" s="677" t="s">
        <v>179</v>
      </c>
      <c r="E83" s="708" t="s">
        <v>234</v>
      </c>
      <c r="F83" s="708" t="s">
        <v>170</v>
      </c>
      <c r="G83" s="840" t="s">
        <v>186</v>
      </c>
      <c r="H83" s="840"/>
      <c r="I83" s="837" t="s">
        <v>236</v>
      </c>
      <c r="J83" s="837"/>
      <c r="K83" s="716"/>
      <c r="L83" s="716"/>
    </row>
    <row r="84" spans="1:12" s="646" customFormat="1" ht="17.25" customHeight="1">
      <c r="A84" s="651"/>
      <c r="B84" s="704">
        <v>66</v>
      </c>
      <c r="C84" s="676" t="s">
        <v>259</v>
      </c>
      <c r="D84" s="677" t="s">
        <v>168</v>
      </c>
      <c r="E84" s="708" t="s">
        <v>234</v>
      </c>
      <c r="F84" s="708" t="s">
        <v>170</v>
      </c>
      <c r="G84" s="841" t="s">
        <v>214</v>
      </c>
      <c r="H84" s="841"/>
      <c r="I84" s="837" t="s">
        <v>236</v>
      </c>
      <c r="J84" s="837"/>
      <c r="K84" s="716"/>
      <c r="L84" s="716"/>
    </row>
    <row r="85" spans="1:12" s="646" customFormat="1" ht="17.25" customHeight="1">
      <c r="A85" s="651"/>
      <c r="B85" s="704">
        <v>67</v>
      </c>
      <c r="C85" s="678" t="s">
        <v>260</v>
      </c>
      <c r="D85" s="679" t="s">
        <v>168</v>
      </c>
      <c r="E85" s="708" t="s">
        <v>234</v>
      </c>
      <c r="F85" s="708" t="s">
        <v>170</v>
      </c>
      <c r="G85" s="841" t="s">
        <v>261</v>
      </c>
      <c r="H85" s="841"/>
      <c r="I85" s="837" t="s">
        <v>236</v>
      </c>
      <c r="J85" s="837"/>
      <c r="K85" s="716"/>
      <c r="L85" s="716"/>
    </row>
    <row r="86" spans="1:12" s="646" customFormat="1" ht="17.25" customHeight="1">
      <c r="A86" s="651"/>
      <c r="B86" s="704">
        <v>68</v>
      </c>
      <c r="C86" s="676" t="s">
        <v>262</v>
      </c>
      <c r="D86" s="677" t="s">
        <v>168</v>
      </c>
      <c r="E86" s="708" t="s">
        <v>234</v>
      </c>
      <c r="F86" s="708" t="s">
        <v>170</v>
      </c>
      <c r="G86" s="841" t="s">
        <v>263</v>
      </c>
      <c r="H86" s="841"/>
      <c r="I86" s="837" t="s">
        <v>236</v>
      </c>
      <c r="J86" s="837"/>
      <c r="K86" s="716"/>
      <c r="L86" s="716"/>
    </row>
    <row r="87" spans="1:12" s="646" customFormat="1" ht="17.25" customHeight="1">
      <c r="A87" s="651"/>
      <c r="B87" s="704">
        <v>69</v>
      </c>
      <c r="C87" s="678" t="s">
        <v>264</v>
      </c>
      <c r="D87" s="679" t="s">
        <v>168</v>
      </c>
      <c r="E87" s="708" t="s">
        <v>234</v>
      </c>
      <c r="F87" s="708" t="s">
        <v>170</v>
      </c>
      <c r="G87" s="841" t="s">
        <v>248</v>
      </c>
      <c r="H87" s="841"/>
      <c r="I87" s="837" t="s">
        <v>236</v>
      </c>
      <c r="J87" s="837"/>
      <c r="K87" s="716"/>
      <c r="L87" s="716"/>
    </row>
    <row r="88" spans="1:12" s="646" customFormat="1" ht="17.25" customHeight="1">
      <c r="A88" s="651"/>
      <c r="B88" s="704">
        <v>70</v>
      </c>
      <c r="C88" s="676" t="s">
        <v>265</v>
      </c>
      <c r="D88" s="677" t="s">
        <v>168</v>
      </c>
      <c r="E88" s="708" t="s">
        <v>234</v>
      </c>
      <c r="F88" s="708" t="s">
        <v>170</v>
      </c>
      <c r="G88" s="841" t="s">
        <v>248</v>
      </c>
      <c r="H88" s="841"/>
      <c r="I88" s="837" t="s">
        <v>236</v>
      </c>
      <c r="J88" s="837"/>
      <c r="K88" s="716"/>
      <c r="L88" s="716"/>
    </row>
    <row r="89" spans="1:12" s="646" customFormat="1" ht="17.25" customHeight="1">
      <c r="A89" s="651"/>
      <c r="B89" s="704">
        <v>71</v>
      </c>
      <c r="C89" s="678" t="s">
        <v>266</v>
      </c>
      <c r="D89" s="679" t="s">
        <v>168</v>
      </c>
      <c r="E89" s="708" t="s">
        <v>234</v>
      </c>
      <c r="F89" s="708" t="s">
        <v>170</v>
      </c>
      <c r="G89" s="841" t="s">
        <v>248</v>
      </c>
      <c r="H89" s="841"/>
      <c r="I89" s="837" t="s">
        <v>236</v>
      </c>
      <c r="J89" s="837"/>
      <c r="K89" s="716"/>
      <c r="L89" s="716"/>
    </row>
    <row r="90" spans="1:12" s="646" customFormat="1" ht="17.25" customHeight="1">
      <c r="A90" s="651"/>
      <c r="B90" s="704">
        <v>72</v>
      </c>
      <c r="C90" s="676" t="s">
        <v>267</v>
      </c>
      <c r="D90" s="677" t="s">
        <v>168</v>
      </c>
      <c r="E90" s="708" t="s">
        <v>234</v>
      </c>
      <c r="F90" s="708" t="s">
        <v>170</v>
      </c>
      <c r="G90" s="841" t="s">
        <v>268</v>
      </c>
      <c r="H90" s="841"/>
      <c r="I90" s="837" t="s">
        <v>236</v>
      </c>
      <c r="J90" s="837"/>
      <c r="K90" s="716"/>
      <c r="L90" s="716"/>
    </row>
    <row r="91" spans="1:12" s="646" customFormat="1" ht="17.25" customHeight="1">
      <c r="A91" s="651"/>
      <c r="B91" s="704">
        <v>73</v>
      </c>
      <c r="C91" s="678" t="s">
        <v>269</v>
      </c>
      <c r="D91" s="679" t="s">
        <v>168</v>
      </c>
      <c r="E91" s="708" t="s">
        <v>234</v>
      </c>
      <c r="F91" s="708" t="s">
        <v>170</v>
      </c>
      <c r="G91" s="841" t="s">
        <v>270</v>
      </c>
      <c r="H91" s="841"/>
      <c r="I91" s="837" t="s">
        <v>236</v>
      </c>
      <c r="J91" s="837"/>
      <c r="K91" s="716"/>
      <c r="L91" s="716"/>
    </row>
    <row r="92" spans="1:12" s="646" customFormat="1" ht="17.25" customHeight="1">
      <c r="A92" s="651"/>
      <c r="B92" s="704">
        <v>74</v>
      </c>
      <c r="C92" s="676" t="s">
        <v>271</v>
      </c>
      <c r="D92" s="677" t="s">
        <v>168</v>
      </c>
      <c r="E92" s="708" t="s">
        <v>234</v>
      </c>
      <c r="F92" s="708" t="s">
        <v>170</v>
      </c>
      <c r="G92" s="841" t="s">
        <v>270</v>
      </c>
      <c r="H92" s="841"/>
      <c r="I92" s="837" t="s">
        <v>236</v>
      </c>
      <c r="J92" s="837"/>
      <c r="K92" s="716"/>
      <c r="L92" s="716"/>
    </row>
    <row r="93" spans="1:12" s="646" customFormat="1" ht="17.25" customHeight="1">
      <c r="A93" s="651"/>
      <c r="B93" s="704">
        <v>75</v>
      </c>
      <c r="C93" s="678" t="s">
        <v>272</v>
      </c>
      <c r="D93" s="679" t="s">
        <v>168</v>
      </c>
      <c r="E93" s="708" t="s">
        <v>234</v>
      </c>
      <c r="F93" s="708" t="s">
        <v>170</v>
      </c>
      <c r="G93" s="841" t="s">
        <v>175</v>
      </c>
      <c r="H93" s="841"/>
      <c r="I93" s="837" t="s">
        <v>236</v>
      </c>
      <c r="J93" s="837"/>
      <c r="K93" s="716"/>
      <c r="L93" s="716"/>
    </row>
    <row r="94" spans="1:12" s="646" customFormat="1" ht="17.25" customHeight="1">
      <c r="A94" s="651"/>
      <c r="B94" s="704">
        <v>76</v>
      </c>
      <c r="C94" s="676" t="s">
        <v>273</v>
      </c>
      <c r="D94" s="677" t="s">
        <v>168</v>
      </c>
      <c r="E94" s="708" t="s">
        <v>234</v>
      </c>
      <c r="F94" s="708" t="s">
        <v>170</v>
      </c>
      <c r="G94" s="841" t="s">
        <v>175</v>
      </c>
      <c r="H94" s="841"/>
      <c r="I94" s="837" t="s">
        <v>236</v>
      </c>
      <c r="J94" s="837"/>
      <c r="K94" s="716"/>
      <c r="L94" s="716"/>
    </row>
    <row r="95" spans="1:12" s="646" customFormat="1" ht="17.25" customHeight="1">
      <c r="A95" s="651"/>
      <c r="B95" s="704">
        <v>77</v>
      </c>
      <c r="C95" s="678" t="s">
        <v>274</v>
      </c>
      <c r="D95" s="679" t="s">
        <v>168</v>
      </c>
      <c r="E95" s="708" t="s">
        <v>234</v>
      </c>
      <c r="F95" s="708" t="s">
        <v>170</v>
      </c>
      <c r="G95" s="841" t="s">
        <v>175</v>
      </c>
      <c r="H95" s="841"/>
      <c r="I95" s="837" t="s">
        <v>236</v>
      </c>
      <c r="J95" s="837"/>
      <c r="K95" s="716"/>
      <c r="L95" s="716"/>
    </row>
    <row r="96" spans="1:12" s="646" customFormat="1" ht="17.25" customHeight="1">
      <c r="A96" s="651"/>
      <c r="B96" s="704">
        <v>78</v>
      </c>
      <c r="C96" s="678" t="s">
        <v>275</v>
      </c>
      <c r="D96" s="679" t="s">
        <v>168</v>
      </c>
      <c r="E96" s="708" t="s">
        <v>234</v>
      </c>
      <c r="F96" s="708" t="s">
        <v>170</v>
      </c>
      <c r="G96" s="841" t="s">
        <v>186</v>
      </c>
      <c r="H96" s="841"/>
      <c r="I96" s="837" t="s">
        <v>236</v>
      </c>
      <c r="J96" s="837"/>
      <c r="K96" s="716"/>
      <c r="L96" s="716"/>
    </row>
    <row r="97" spans="1:12" s="646" customFormat="1" ht="17.25" customHeight="1">
      <c r="A97" s="651"/>
      <c r="B97" s="704">
        <v>79</v>
      </c>
      <c r="C97" s="676" t="s">
        <v>276</v>
      </c>
      <c r="D97" s="677" t="s">
        <v>168</v>
      </c>
      <c r="E97" s="708" t="s">
        <v>234</v>
      </c>
      <c r="F97" s="708" t="s">
        <v>170</v>
      </c>
      <c r="G97" s="841" t="s">
        <v>186</v>
      </c>
      <c r="H97" s="841"/>
      <c r="I97" s="837" t="s">
        <v>236</v>
      </c>
      <c r="J97" s="837"/>
      <c r="K97" s="716"/>
      <c r="L97" s="716"/>
    </row>
    <row r="98" spans="1:12" s="646" customFormat="1" ht="17.25" customHeight="1">
      <c r="A98" s="651"/>
      <c r="B98" s="704">
        <v>80</v>
      </c>
      <c r="C98" s="678" t="s">
        <v>277</v>
      </c>
      <c r="D98" s="679" t="s">
        <v>168</v>
      </c>
      <c r="E98" s="708" t="s">
        <v>234</v>
      </c>
      <c r="F98" s="708" t="s">
        <v>170</v>
      </c>
      <c r="G98" s="841" t="s">
        <v>186</v>
      </c>
      <c r="H98" s="841"/>
      <c r="I98" s="837" t="s">
        <v>236</v>
      </c>
      <c r="J98" s="837"/>
      <c r="K98" s="716"/>
      <c r="L98" s="716"/>
    </row>
    <row r="99" spans="1:12" s="646" customFormat="1" ht="17.25">
      <c r="A99" s="651"/>
      <c r="B99" s="704">
        <v>81</v>
      </c>
      <c r="C99" s="676" t="s">
        <v>278</v>
      </c>
      <c r="D99" s="677" t="s">
        <v>168</v>
      </c>
      <c r="E99" s="708" t="s">
        <v>234</v>
      </c>
      <c r="F99" s="708" t="s">
        <v>170</v>
      </c>
      <c r="G99" s="841" t="s">
        <v>190</v>
      </c>
      <c r="H99" s="841"/>
      <c r="I99" s="837" t="s">
        <v>236</v>
      </c>
      <c r="J99" s="837"/>
      <c r="K99" s="716"/>
      <c r="L99" s="716"/>
    </row>
    <row r="100" spans="1:12" s="646" customFormat="1" ht="17.25">
      <c r="A100" s="651"/>
      <c r="B100" s="704">
        <v>82</v>
      </c>
      <c r="C100" s="678" t="s">
        <v>279</v>
      </c>
      <c r="D100" s="679" t="s">
        <v>168</v>
      </c>
      <c r="E100" s="708" t="s">
        <v>234</v>
      </c>
      <c r="F100" s="708" t="s">
        <v>170</v>
      </c>
      <c r="G100" s="841" t="s">
        <v>190</v>
      </c>
      <c r="H100" s="841"/>
      <c r="I100" s="837" t="s">
        <v>236</v>
      </c>
      <c r="J100" s="837"/>
      <c r="K100" s="716"/>
      <c r="L100" s="716"/>
    </row>
    <row r="101" spans="1:12" s="646" customFormat="1" ht="17.25">
      <c r="A101" s="651"/>
      <c r="B101" s="704">
        <v>83</v>
      </c>
      <c r="C101" s="676" t="s">
        <v>280</v>
      </c>
      <c r="D101" s="677" t="s">
        <v>168</v>
      </c>
      <c r="E101" s="708" t="s">
        <v>234</v>
      </c>
      <c r="F101" s="708" t="s">
        <v>170</v>
      </c>
      <c r="G101" s="841" t="s">
        <v>200</v>
      </c>
      <c r="H101" s="841"/>
      <c r="I101" s="837" t="s">
        <v>236</v>
      </c>
      <c r="J101" s="837"/>
      <c r="K101" s="716"/>
      <c r="L101" s="716"/>
    </row>
    <row r="102" spans="1:12" s="646" customFormat="1" ht="17.25">
      <c r="A102" s="651"/>
      <c r="B102" s="704">
        <v>84</v>
      </c>
      <c r="C102" s="678" t="s">
        <v>281</v>
      </c>
      <c r="D102" s="679" t="s">
        <v>168</v>
      </c>
      <c r="E102" s="708" t="s">
        <v>234</v>
      </c>
      <c r="F102" s="708" t="s">
        <v>170</v>
      </c>
      <c r="G102" s="841" t="s">
        <v>200</v>
      </c>
      <c r="H102" s="841"/>
      <c r="I102" s="837" t="s">
        <v>236</v>
      </c>
      <c r="J102" s="837"/>
      <c r="K102" s="716"/>
      <c r="L102" s="716"/>
    </row>
    <row r="103" spans="1:12" s="646" customFormat="1" ht="17.25">
      <c r="A103" s="651"/>
      <c r="B103" s="704">
        <v>85</v>
      </c>
      <c r="C103" s="676" t="s">
        <v>282</v>
      </c>
      <c r="D103" s="677" t="s">
        <v>168</v>
      </c>
      <c r="E103" s="708" t="s">
        <v>234</v>
      </c>
      <c r="F103" s="708" t="s">
        <v>170</v>
      </c>
      <c r="G103" s="841" t="s">
        <v>211</v>
      </c>
      <c r="H103" s="841"/>
      <c r="I103" s="837" t="s">
        <v>236</v>
      </c>
      <c r="J103" s="837"/>
      <c r="K103" s="716"/>
      <c r="L103" s="716"/>
    </row>
    <row r="104" spans="1:12" s="646" customFormat="1" ht="17.25">
      <c r="A104" s="651"/>
      <c r="B104" s="704">
        <v>86</v>
      </c>
      <c r="C104" s="676" t="s">
        <v>283</v>
      </c>
      <c r="D104" s="677" t="s">
        <v>168</v>
      </c>
      <c r="E104" s="708" t="s">
        <v>234</v>
      </c>
      <c r="F104" s="708" t="s">
        <v>170</v>
      </c>
      <c r="G104" s="841" t="s">
        <v>284</v>
      </c>
      <c r="H104" s="841"/>
      <c r="I104" s="837" t="s">
        <v>236</v>
      </c>
      <c r="J104" s="837"/>
      <c r="K104" s="716"/>
      <c r="L104" s="716"/>
    </row>
    <row r="105" spans="1:12" s="646" customFormat="1" ht="17.25">
      <c r="A105" s="651"/>
      <c r="B105" s="704">
        <v>87</v>
      </c>
      <c r="C105" s="676" t="s">
        <v>285</v>
      </c>
      <c r="D105" s="677" t="s">
        <v>197</v>
      </c>
      <c r="E105" s="708" t="s">
        <v>234</v>
      </c>
      <c r="F105" s="708" t="s">
        <v>170</v>
      </c>
      <c r="G105" s="841" t="s">
        <v>235</v>
      </c>
      <c r="H105" s="841"/>
      <c r="I105" s="837" t="s">
        <v>236</v>
      </c>
      <c r="J105" s="837"/>
      <c r="K105" s="716"/>
      <c r="L105" s="716"/>
    </row>
    <row r="106" spans="1:12" s="646" customFormat="1" ht="17.25">
      <c r="A106" s="651"/>
      <c r="B106" s="704">
        <v>88</v>
      </c>
      <c r="C106" s="678" t="s">
        <v>286</v>
      </c>
      <c r="D106" s="679" t="s">
        <v>197</v>
      </c>
      <c r="E106" s="708" t="s">
        <v>234</v>
      </c>
      <c r="F106" s="708" t="s">
        <v>170</v>
      </c>
      <c r="G106" s="841" t="s">
        <v>238</v>
      </c>
      <c r="H106" s="841"/>
      <c r="I106" s="837" t="s">
        <v>236</v>
      </c>
      <c r="J106" s="837"/>
      <c r="K106" s="716"/>
      <c r="L106" s="716"/>
    </row>
    <row r="107" spans="1:12" s="646" customFormat="1" ht="17.25">
      <c r="A107" s="651"/>
      <c r="B107" s="704">
        <v>89</v>
      </c>
      <c r="C107" s="676" t="s">
        <v>287</v>
      </c>
      <c r="D107" s="677" t="s">
        <v>197</v>
      </c>
      <c r="E107" s="708" t="s">
        <v>234</v>
      </c>
      <c r="F107" s="708" t="s">
        <v>170</v>
      </c>
      <c r="G107" s="841" t="s">
        <v>240</v>
      </c>
      <c r="H107" s="841"/>
      <c r="I107" s="837" t="s">
        <v>236</v>
      </c>
      <c r="J107" s="837"/>
      <c r="K107" s="716"/>
      <c r="L107" s="716"/>
    </row>
    <row r="108" spans="1:12" s="646" customFormat="1" ht="17.25">
      <c r="A108" s="651"/>
      <c r="B108" s="704">
        <v>90</v>
      </c>
      <c r="C108" s="676" t="s">
        <v>288</v>
      </c>
      <c r="D108" s="677" t="s">
        <v>289</v>
      </c>
      <c r="E108" s="708" t="s">
        <v>234</v>
      </c>
      <c r="F108" s="708" t="s">
        <v>170</v>
      </c>
      <c r="G108" s="841" t="s">
        <v>284</v>
      </c>
      <c r="H108" s="841"/>
      <c r="I108" s="837" t="s">
        <v>236</v>
      </c>
      <c r="J108" s="837"/>
      <c r="K108" s="716"/>
      <c r="L108" s="716"/>
    </row>
    <row r="109" spans="1:12" s="646" customFormat="1" ht="17.25">
      <c r="A109" s="651"/>
      <c r="B109" s="704">
        <v>91</v>
      </c>
      <c r="C109" s="678" t="s">
        <v>290</v>
      </c>
      <c r="D109" s="679" t="s">
        <v>289</v>
      </c>
      <c r="E109" s="708" t="s">
        <v>234</v>
      </c>
      <c r="F109" s="708" t="s">
        <v>170</v>
      </c>
      <c r="G109" s="841" t="s">
        <v>284</v>
      </c>
      <c r="H109" s="841"/>
      <c r="I109" s="837" t="s">
        <v>236</v>
      </c>
      <c r="J109" s="837"/>
      <c r="K109" s="716"/>
      <c r="L109" s="716"/>
    </row>
    <row r="110" spans="1:12" s="646" customFormat="1" ht="17.25">
      <c r="A110" s="651"/>
      <c r="B110" s="704">
        <v>92</v>
      </c>
      <c r="C110" s="678" t="s">
        <v>291</v>
      </c>
      <c r="D110" s="679" t="s">
        <v>197</v>
      </c>
      <c r="E110" s="708" t="s">
        <v>234</v>
      </c>
      <c r="F110" s="708" t="s">
        <v>170</v>
      </c>
      <c r="G110" s="841" t="s">
        <v>211</v>
      </c>
      <c r="H110" s="841"/>
      <c r="I110" s="837" t="s">
        <v>236</v>
      </c>
      <c r="J110" s="837"/>
      <c r="K110" s="716"/>
      <c r="L110" s="716"/>
    </row>
    <row r="111" spans="1:12" s="646" customFormat="1" ht="17.25">
      <c r="A111" s="651"/>
      <c r="B111" s="704">
        <v>93</v>
      </c>
      <c r="C111" s="676" t="s">
        <v>292</v>
      </c>
      <c r="D111" s="677" t="s">
        <v>197</v>
      </c>
      <c r="E111" s="708" t="s">
        <v>234</v>
      </c>
      <c r="F111" s="708" t="s">
        <v>170</v>
      </c>
      <c r="G111" s="841" t="s">
        <v>211</v>
      </c>
      <c r="H111" s="841"/>
      <c r="I111" s="837" t="s">
        <v>236</v>
      </c>
      <c r="J111" s="837"/>
      <c r="K111" s="716"/>
      <c r="L111" s="716"/>
    </row>
    <row r="112" spans="1:12" s="646" customFormat="1" ht="17.25">
      <c r="A112" s="651"/>
      <c r="B112" s="709"/>
      <c r="C112" s="710"/>
      <c r="D112" s="710"/>
      <c r="E112" s="711"/>
      <c r="F112" s="711"/>
      <c r="G112" s="712"/>
      <c r="H112" s="710"/>
      <c r="I112" s="710"/>
      <c r="J112" s="710"/>
      <c r="K112" s="710"/>
      <c r="L112" s="710"/>
    </row>
    <row r="113" spans="1:12" s="646" customFormat="1" ht="20.25">
      <c r="A113" s="651"/>
      <c r="B113" s="713" t="s">
        <v>293</v>
      </c>
      <c r="C113" s="714"/>
      <c r="D113" s="715"/>
      <c r="E113" s="715"/>
      <c r="F113" s="715"/>
      <c r="G113" s="715"/>
      <c r="H113" s="715"/>
      <c r="I113" s="715"/>
      <c r="J113" s="715"/>
      <c r="K113" s="715"/>
      <c r="L113" s="715"/>
    </row>
    <row r="114" spans="1:12" s="646" customFormat="1" ht="17.25">
      <c r="A114" s="651"/>
      <c r="B114" s="667"/>
      <c r="C114" s="664"/>
      <c r="D114" s="666"/>
      <c r="E114" s="666"/>
      <c r="F114" s="666"/>
      <c r="G114" s="666"/>
      <c r="H114" s="665"/>
      <c r="I114" s="665"/>
      <c r="J114" s="698"/>
    </row>
    <row r="115" spans="1:12" s="646" customFormat="1" ht="17.25">
      <c r="A115" s="651"/>
      <c r="B115" s="667"/>
      <c r="C115" s="664"/>
      <c r="D115" s="666"/>
      <c r="E115" s="666"/>
      <c r="F115" s="666"/>
      <c r="G115" s="666"/>
      <c r="H115" s="665"/>
      <c r="I115" s="665"/>
      <c r="J115" s="698"/>
    </row>
    <row r="116" spans="1:12" s="646" customFormat="1" ht="17.25">
      <c r="A116" s="651"/>
      <c r="B116" s="667"/>
      <c r="C116" s="664"/>
      <c r="D116" s="666"/>
      <c r="E116" s="666"/>
      <c r="F116" s="666"/>
      <c r="G116" s="666"/>
      <c r="H116" s="665"/>
      <c r="I116" s="665"/>
      <c r="J116" s="698"/>
    </row>
    <row r="117" spans="1:12" s="646" customFormat="1" ht="17.25">
      <c r="A117" s="651"/>
      <c r="B117" s="667"/>
      <c r="C117" s="664"/>
      <c r="D117" s="666"/>
      <c r="E117" s="666"/>
      <c r="F117" s="666"/>
      <c r="G117" s="666"/>
      <c r="H117" s="665"/>
      <c r="I117" s="665"/>
      <c r="J117" s="698"/>
    </row>
    <row r="118" spans="1:12" s="646" customFormat="1" ht="17.25">
      <c r="A118" s="651"/>
      <c r="B118" s="667"/>
      <c r="C118" s="664"/>
      <c r="D118" s="666"/>
      <c r="E118" s="666"/>
      <c r="F118" s="666"/>
      <c r="G118" s="666"/>
      <c r="H118" s="665"/>
      <c r="I118" s="665"/>
      <c r="J118" s="698"/>
    </row>
    <row r="119" spans="1:12" s="646" customFormat="1" ht="17.25">
      <c r="A119" s="651"/>
      <c r="B119" s="667"/>
      <c r="C119" s="664"/>
      <c r="D119" s="666"/>
      <c r="E119" s="666"/>
      <c r="F119" s="666"/>
      <c r="G119" s="666"/>
      <c r="H119" s="665"/>
      <c r="I119" s="665"/>
      <c r="J119" s="698"/>
    </row>
    <row r="120" spans="1:12" s="646" customFormat="1" ht="17.25">
      <c r="A120" s="651"/>
      <c r="B120" s="667"/>
      <c r="C120" s="664"/>
      <c r="D120" s="666"/>
      <c r="E120" s="666"/>
      <c r="F120" s="666"/>
      <c r="G120" s="666"/>
      <c r="H120" s="665"/>
      <c r="I120" s="665"/>
      <c r="J120" s="698"/>
    </row>
    <row r="121" spans="1:12" s="646" customFormat="1" ht="17.25">
      <c r="A121" s="651"/>
      <c r="B121" s="667"/>
      <c r="C121" s="664"/>
      <c r="D121" s="666"/>
      <c r="E121" s="666"/>
      <c r="F121" s="666"/>
      <c r="G121" s="666"/>
      <c r="H121" s="665"/>
      <c r="I121" s="665"/>
      <c r="J121" s="698"/>
    </row>
    <row r="122" spans="1:12" s="646" customFormat="1" ht="17.25">
      <c r="A122" s="651"/>
      <c r="B122" s="667"/>
      <c r="C122" s="664"/>
      <c r="D122" s="666"/>
      <c r="E122" s="666"/>
      <c r="F122" s="666"/>
      <c r="G122" s="666"/>
      <c r="H122" s="665"/>
      <c r="I122" s="665"/>
      <c r="J122" s="698"/>
    </row>
    <row r="123" spans="1:12" s="646" customFormat="1" ht="17.25">
      <c r="A123" s="651"/>
      <c r="B123" s="667"/>
      <c r="C123" s="664"/>
      <c r="D123" s="666"/>
      <c r="E123" s="666"/>
      <c r="F123" s="666"/>
      <c r="G123" s="666"/>
      <c r="H123" s="665"/>
      <c r="I123" s="665"/>
      <c r="J123" s="698"/>
    </row>
    <row r="124" spans="1:12" s="646" customFormat="1" ht="17.25">
      <c r="A124" s="651"/>
      <c r="B124" s="667"/>
      <c r="C124" s="664"/>
      <c r="D124" s="666"/>
      <c r="E124" s="666"/>
      <c r="F124" s="666"/>
      <c r="G124" s="666"/>
      <c r="H124" s="665"/>
      <c r="I124" s="665"/>
      <c r="J124" s="698"/>
    </row>
    <row r="125" spans="1:12" s="646" customFormat="1" ht="17.25">
      <c r="A125" s="651"/>
      <c r="B125" s="667"/>
      <c r="C125" s="664"/>
      <c r="D125" s="666"/>
      <c r="E125" s="666"/>
      <c r="F125" s="666"/>
      <c r="G125" s="666"/>
      <c r="H125" s="665"/>
      <c r="I125" s="665"/>
      <c r="J125" s="698"/>
    </row>
    <row r="126" spans="1:12" s="646" customFormat="1" ht="17.25">
      <c r="A126" s="651"/>
      <c r="B126" s="667"/>
      <c r="C126" s="664"/>
      <c r="D126" s="666"/>
      <c r="E126" s="666"/>
      <c r="F126" s="666"/>
      <c r="G126" s="666"/>
      <c r="H126" s="665"/>
      <c r="I126" s="665"/>
      <c r="J126" s="698"/>
    </row>
    <row r="127" spans="1:12" s="646" customFormat="1" ht="17.25">
      <c r="A127" s="651"/>
      <c r="B127" s="667"/>
      <c r="C127" s="664"/>
      <c r="D127" s="666"/>
      <c r="E127" s="666"/>
      <c r="F127" s="666"/>
      <c r="G127" s="666"/>
      <c r="H127" s="665"/>
      <c r="I127" s="665"/>
      <c r="J127" s="698"/>
    </row>
    <row r="128" spans="1:12" s="646" customFormat="1" ht="17.25">
      <c r="A128" s="651"/>
      <c r="B128" s="667"/>
      <c r="C128" s="664"/>
      <c r="D128" s="666"/>
      <c r="E128" s="666"/>
      <c r="F128" s="666"/>
      <c r="G128" s="666"/>
      <c r="H128" s="665"/>
      <c r="I128" s="665"/>
      <c r="J128" s="698"/>
    </row>
    <row r="129" spans="1:10" s="646" customFormat="1" ht="17.25">
      <c r="A129" s="651"/>
      <c r="B129" s="667"/>
      <c r="C129" s="664"/>
      <c r="D129" s="666"/>
      <c r="E129" s="666"/>
      <c r="F129" s="666"/>
      <c r="G129" s="666"/>
      <c r="H129" s="665"/>
      <c r="I129" s="665"/>
      <c r="J129" s="698"/>
    </row>
    <row r="130" spans="1:10" s="646" customFormat="1" ht="17.25">
      <c r="A130" s="651"/>
      <c r="B130" s="667"/>
      <c r="C130" s="664"/>
      <c r="D130" s="666"/>
      <c r="E130" s="666"/>
      <c r="F130" s="666"/>
      <c r="G130" s="666"/>
      <c r="H130" s="665"/>
      <c r="I130" s="665"/>
      <c r="J130" s="698"/>
    </row>
    <row r="131" spans="1:10" s="646" customFormat="1" ht="17.25">
      <c r="A131" s="651"/>
      <c r="B131" s="667"/>
      <c r="C131" s="664"/>
      <c r="D131" s="666"/>
      <c r="E131" s="666"/>
      <c r="F131" s="666"/>
      <c r="G131" s="666"/>
      <c r="H131" s="665"/>
      <c r="I131" s="665"/>
      <c r="J131" s="698"/>
    </row>
    <row r="132" spans="1:10" s="646" customFormat="1" ht="17.25">
      <c r="A132" s="651"/>
      <c r="B132" s="667"/>
      <c r="C132" s="664"/>
      <c r="D132" s="666"/>
      <c r="E132" s="666"/>
      <c r="F132" s="666"/>
      <c r="G132" s="666"/>
      <c r="H132" s="665"/>
      <c r="I132" s="665"/>
      <c r="J132" s="698"/>
    </row>
    <row r="133" spans="1:10" s="646" customFormat="1" ht="17.25">
      <c r="A133" s="651"/>
      <c r="B133" s="667"/>
      <c r="C133" s="664"/>
      <c r="D133" s="666"/>
      <c r="E133" s="666"/>
      <c r="F133" s="666"/>
      <c r="G133" s="666"/>
      <c r="H133" s="665"/>
      <c r="I133" s="665"/>
      <c r="J133" s="698"/>
    </row>
    <row r="134" spans="1:10" s="646" customFormat="1" ht="17.25">
      <c r="A134" s="651"/>
      <c r="B134" s="667"/>
      <c r="C134" s="664"/>
      <c r="D134" s="666"/>
      <c r="E134" s="666"/>
      <c r="F134" s="666"/>
      <c r="G134" s="666"/>
      <c r="H134" s="665"/>
      <c r="I134" s="665"/>
      <c r="J134" s="698"/>
    </row>
    <row r="135" spans="1:10" s="646" customFormat="1" ht="17.25">
      <c r="A135" s="651"/>
      <c r="B135" s="667"/>
      <c r="C135" s="664"/>
      <c r="D135" s="666"/>
      <c r="E135" s="666"/>
      <c r="F135" s="666"/>
      <c r="G135" s="666"/>
      <c r="H135" s="665"/>
      <c r="I135" s="665"/>
      <c r="J135" s="698"/>
    </row>
    <row r="136" spans="1:10" s="646" customFormat="1" ht="17.25">
      <c r="A136" s="651"/>
      <c r="B136" s="667"/>
      <c r="C136" s="664"/>
      <c r="D136" s="666"/>
      <c r="E136" s="666"/>
      <c r="F136" s="666"/>
      <c r="G136" s="666"/>
      <c r="H136" s="665"/>
      <c r="I136" s="665"/>
      <c r="J136" s="698"/>
    </row>
    <row r="137" spans="1:10" s="646" customFormat="1" ht="17.25">
      <c r="A137" s="651"/>
      <c r="B137" s="667"/>
      <c r="C137" s="664"/>
      <c r="D137" s="666"/>
      <c r="E137" s="666"/>
      <c r="F137" s="666"/>
      <c r="G137" s="666"/>
      <c r="H137" s="665"/>
      <c r="I137" s="665"/>
      <c r="J137" s="698"/>
    </row>
    <row r="138" spans="1:10" s="646" customFormat="1" ht="17.25">
      <c r="A138" s="651"/>
      <c r="B138" s="667"/>
      <c r="C138" s="664"/>
      <c r="D138" s="666"/>
      <c r="E138" s="666"/>
      <c r="F138" s="666"/>
      <c r="G138" s="666"/>
      <c r="H138" s="665"/>
      <c r="I138" s="665"/>
      <c r="J138" s="698"/>
    </row>
    <row r="139" spans="1:10" s="646" customFormat="1" ht="17.25">
      <c r="A139" s="651"/>
      <c r="B139" s="667"/>
      <c r="C139" s="664"/>
      <c r="D139" s="666"/>
      <c r="E139" s="666"/>
      <c r="F139" s="666"/>
      <c r="G139" s="666"/>
      <c r="H139" s="665"/>
      <c r="I139" s="665"/>
      <c r="J139" s="698"/>
    </row>
    <row r="140" spans="1:10" s="646" customFormat="1" ht="17.25">
      <c r="A140" s="651"/>
      <c r="B140" s="667"/>
      <c r="C140" s="664"/>
      <c r="D140" s="666"/>
      <c r="E140" s="666"/>
      <c r="F140" s="666"/>
      <c r="G140" s="666"/>
      <c r="H140" s="665"/>
      <c r="I140" s="665"/>
      <c r="J140" s="698"/>
    </row>
    <row r="141" spans="1:10" s="646" customFormat="1" ht="17.25">
      <c r="A141" s="651"/>
      <c r="B141" s="667"/>
      <c r="C141" s="664"/>
      <c r="D141" s="666"/>
      <c r="E141" s="666"/>
      <c r="F141" s="666"/>
      <c r="G141" s="666"/>
      <c r="H141" s="665"/>
      <c r="I141" s="665"/>
      <c r="J141" s="698"/>
    </row>
    <row r="142" spans="1:10" s="646" customFormat="1" ht="17.25">
      <c r="A142" s="651"/>
      <c r="B142" s="667"/>
      <c r="C142" s="664"/>
      <c r="D142" s="666"/>
      <c r="E142" s="666"/>
      <c r="F142" s="666"/>
      <c r="G142" s="666"/>
      <c r="H142" s="665"/>
      <c r="I142" s="665"/>
      <c r="J142" s="698"/>
    </row>
    <row r="143" spans="1:10" s="646" customFormat="1" ht="17.25">
      <c r="A143" s="651"/>
      <c r="B143" s="667"/>
      <c r="C143" s="664"/>
      <c r="D143" s="666"/>
      <c r="E143" s="666"/>
      <c r="F143" s="666"/>
      <c r="G143" s="666"/>
      <c r="H143" s="665"/>
      <c r="I143" s="665"/>
      <c r="J143" s="698"/>
    </row>
    <row r="144" spans="1:10" s="646" customFormat="1" ht="17.25">
      <c r="A144" s="651"/>
      <c r="B144" s="667"/>
      <c r="C144" s="664"/>
      <c r="D144" s="666"/>
      <c r="E144" s="666"/>
      <c r="F144" s="666"/>
      <c r="G144" s="666"/>
      <c r="H144" s="665"/>
      <c r="I144" s="665"/>
      <c r="J144" s="698"/>
    </row>
    <row r="145" spans="1:10" s="646" customFormat="1" ht="17.25">
      <c r="A145" s="651"/>
      <c r="B145" s="667"/>
      <c r="C145" s="664"/>
      <c r="D145" s="666"/>
      <c r="E145" s="666"/>
      <c r="F145" s="666"/>
      <c r="G145" s="666"/>
      <c r="H145" s="665"/>
      <c r="I145" s="665"/>
      <c r="J145" s="698"/>
    </row>
    <row r="146" spans="1:10" s="646" customFormat="1" ht="17.25">
      <c r="A146" s="651"/>
      <c r="B146" s="667"/>
      <c r="C146" s="664"/>
      <c r="D146" s="666"/>
      <c r="E146" s="666"/>
      <c r="F146" s="666"/>
      <c r="G146" s="666"/>
      <c r="H146" s="665"/>
      <c r="I146" s="665"/>
      <c r="J146" s="698"/>
    </row>
    <row r="147" spans="1:10" s="646" customFormat="1" ht="17.25">
      <c r="A147" s="651"/>
      <c r="B147" s="667"/>
      <c r="C147" s="664"/>
      <c r="D147" s="666"/>
      <c r="E147" s="666"/>
      <c r="F147" s="666"/>
      <c r="G147" s="666"/>
      <c r="H147" s="665"/>
      <c r="I147" s="665"/>
      <c r="J147" s="698"/>
    </row>
    <row r="148" spans="1:10" s="646" customFormat="1" ht="17.25">
      <c r="A148" s="651"/>
      <c r="B148" s="667"/>
      <c r="C148" s="664"/>
      <c r="D148" s="666"/>
      <c r="E148" s="666"/>
      <c r="F148" s="666"/>
      <c r="G148" s="666"/>
      <c r="H148" s="665"/>
      <c r="I148" s="665"/>
      <c r="J148" s="698"/>
    </row>
    <row r="149" spans="1:10" s="646" customFormat="1" ht="17.25">
      <c r="A149" s="651"/>
      <c r="B149" s="667"/>
      <c r="C149" s="664"/>
      <c r="D149" s="666"/>
      <c r="E149" s="666"/>
      <c r="F149" s="666"/>
      <c r="G149" s="666"/>
      <c r="H149" s="665"/>
      <c r="I149" s="665"/>
      <c r="J149" s="698"/>
    </row>
    <row r="150" spans="1:10" s="646" customFormat="1" ht="17.25">
      <c r="A150" s="651"/>
      <c r="B150" s="667"/>
      <c r="C150" s="664"/>
      <c r="D150" s="666"/>
      <c r="E150" s="666"/>
      <c r="F150" s="666"/>
      <c r="G150" s="666"/>
      <c r="H150" s="665"/>
      <c r="I150" s="665"/>
      <c r="J150" s="698"/>
    </row>
    <row r="151" spans="1:10" s="646" customFormat="1" ht="17.25">
      <c r="A151" s="651"/>
      <c r="B151" s="667"/>
      <c r="C151" s="664"/>
      <c r="D151" s="666"/>
      <c r="E151" s="666"/>
      <c r="F151" s="666"/>
      <c r="G151" s="666"/>
      <c r="H151" s="665"/>
      <c r="I151" s="665"/>
      <c r="J151" s="698"/>
    </row>
    <row r="152" spans="1:10" s="646" customFormat="1" ht="17.25">
      <c r="A152" s="651"/>
      <c r="B152" s="667"/>
      <c r="C152" s="664"/>
      <c r="D152" s="666"/>
      <c r="E152" s="666"/>
      <c r="F152" s="666"/>
      <c r="G152" s="666"/>
      <c r="H152" s="665"/>
      <c r="I152" s="665"/>
      <c r="J152" s="698"/>
    </row>
    <row r="153" spans="1:10" s="646" customFormat="1" ht="17.25">
      <c r="A153" s="651"/>
      <c r="B153" s="667"/>
      <c r="C153" s="664"/>
      <c r="D153" s="666"/>
      <c r="E153" s="666"/>
      <c r="F153" s="666"/>
      <c r="G153" s="666"/>
      <c r="H153" s="665"/>
      <c r="I153" s="665"/>
      <c r="J153" s="698"/>
    </row>
    <row r="154" spans="1:10" s="646" customFormat="1" ht="17.25">
      <c r="A154" s="651"/>
      <c r="B154" s="667"/>
      <c r="C154" s="664"/>
      <c r="D154" s="666"/>
      <c r="E154" s="666"/>
      <c r="F154" s="666"/>
      <c r="G154" s="666"/>
      <c r="H154" s="665"/>
      <c r="I154" s="665"/>
      <c r="J154" s="698"/>
    </row>
    <row r="155" spans="1:10" s="646" customFormat="1" ht="17.25">
      <c r="A155" s="651"/>
      <c r="B155" s="667"/>
      <c r="C155" s="664"/>
      <c r="D155" s="666"/>
      <c r="E155" s="666"/>
      <c r="F155" s="666"/>
      <c r="G155" s="666"/>
      <c r="H155" s="665"/>
      <c r="I155" s="665"/>
      <c r="J155" s="698"/>
    </row>
    <row r="156" spans="1:10" s="646" customFormat="1" ht="17.25">
      <c r="A156" s="651"/>
      <c r="B156" s="667"/>
      <c r="C156" s="664"/>
      <c r="D156" s="666"/>
      <c r="E156" s="666"/>
      <c r="F156" s="666"/>
      <c r="G156" s="666"/>
      <c r="H156" s="665"/>
      <c r="I156" s="665"/>
      <c r="J156" s="698"/>
    </row>
    <row r="157" spans="1:10" s="646" customFormat="1" ht="17.25">
      <c r="A157" s="651"/>
      <c r="B157" s="667"/>
      <c r="C157" s="664"/>
      <c r="D157" s="666"/>
      <c r="E157" s="666"/>
      <c r="F157" s="666"/>
      <c r="G157" s="666"/>
      <c r="H157" s="665"/>
      <c r="I157" s="665"/>
      <c r="J157" s="698"/>
    </row>
    <row r="158" spans="1:10" s="646" customFormat="1" ht="17.25">
      <c r="A158" s="651"/>
      <c r="B158" s="667"/>
      <c r="C158" s="664"/>
      <c r="D158" s="666"/>
      <c r="E158" s="666"/>
      <c r="F158" s="666"/>
      <c r="G158" s="666"/>
      <c r="H158" s="665"/>
      <c r="I158" s="665"/>
      <c r="J158" s="698"/>
    </row>
    <row r="159" spans="1:10" s="646" customFormat="1" ht="17.25">
      <c r="A159" s="651"/>
      <c r="B159" s="667"/>
      <c r="C159" s="664"/>
      <c r="D159" s="666"/>
      <c r="E159" s="666"/>
      <c r="F159" s="666"/>
      <c r="G159" s="666"/>
      <c r="H159" s="665"/>
      <c r="I159" s="665"/>
      <c r="J159" s="698"/>
    </row>
    <row r="160" spans="1:10" s="646" customFormat="1" ht="17.25">
      <c r="A160" s="651"/>
      <c r="B160" s="667"/>
      <c r="C160" s="664"/>
      <c r="D160" s="666"/>
      <c r="E160" s="666"/>
      <c r="F160" s="666"/>
      <c r="G160" s="666"/>
      <c r="H160" s="665"/>
      <c r="I160" s="665"/>
      <c r="J160" s="698"/>
    </row>
    <row r="161" spans="1:10" s="646" customFormat="1" ht="17.25">
      <c r="A161" s="651"/>
      <c r="B161" s="667"/>
      <c r="C161" s="664"/>
      <c r="D161" s="666"/>
      <c r="E161" s="666"/>
      <c r="F161" s="666"/>
      <c r="G161" s="666"/>
      <c r="H161" s="665"/>
      <c r="I161" s="665"/>
      <c r="J161" s="698"/>
    </row>
    <row r="162" spans="1:10" s="646" customFormat="1" ht="17.25">
      <c r="A162" s="651"/>
      <c r="B162" s="667"/>
      <c r="C162" s="664"/>
      <c r="D162" s="666"/>
      <c r="E162" s="666"/>
      <c r="F162" s="666"/>
      <c r="G162" s="666"/>
      <c r="H162" s="665"/>
      <c r="I162" s="665"/>
      <c r="J162" s="698"/>
    </row>
    <row r="163" spans="1:10" s="646" customFormat="1" ht="17.25">
      <c r="A163" s="651"/>
      <c r="B163" s="667"/>
      <c r="C163" s="664"/>
      <c r="D163" s="666"/>
      <c r="E163" s="666"/>
      <c r="F163" s="666"/>
      <c r="G163" s="666"/>
      <c r="H163" s="665"/>
      <c r="I163" s="665"/>
      <c r="J163" s="698"/>
    </row>
    <row r="164" spans="1:10" outlineLevel="1"/>
    <row r="165" spans="1:10" outlineLevel="1"/>
    <row r="166" spans="1:10" outlineLevel="1"/>
  </sheetData>
  <mergeCells count="130">
    <mergeCell ref="L14:L15"/>
    <mergeCell ref="G111:H111"/>
    <mergeCell ref="I111:J111"/>
    <mergeCell ref="B11:B13"/>
    <mergeCell ref="B14:B15"/>
    <mergeCell ref="C14:C15"/>
    <mergeCell ref="H14:H15"/>
    <mergeCell ref="I14:I15"/>
    <mergeCell ref="J14:J15"/>
    <mergeCell ref="K14:K15"/>
    <mergeCell ref="G106:H106"/>
    <mergeCell ref="I106:J106"/>
    <mergeCell ref="G107:H107"/>
    <mergeCell ref="I107:J107"/>
    <mergeCell ref="G108:H108"/>
    <mergeCell ref="I108:J108"/>
    <mergeCell ref="G109:H109"/>
    <mergeCell ref="I109:J109"/>
    <mergeCell ref="G110:H110"/>
    <mergeCell ref="I110:J110"/>
    <mergeCell ref="G101:H101"/>
    <mergeCell ref="I101:J101"/>
    <mergeCell ref="G102:H102"/>
    <mergeCell ref="I102:J102"/>
    <mergeCell ref="G103:H103"/>
    <mergeCell ref="I103:J103"/>
    <mergeCell ref="G104:H104"/>
    <mergeCell ref="I104:J104"/>
    <mergeCell ref="G105:H105"/>
    <mergeCell ref="I105:J105"/>
    <mergeCell ref="G96:H96"/>
    <mergeCell ref="I96:J96"/>
    <mergeCell ref="G97:H97"/>
    <mergeCell ref="I97:J97"/>
    <mergeCell ref="G98:H98"/>
    <mergeCell ref="I98:J98"/>
    <mergeCell ref="G99:H99"/>
    <mergeCell ref="I99:J99"/>
    <mergeCell ref="G100:H100"/>
    <mergeCell ref="I100:J100"/>
    <mergeCell ref="G91:H91"/>
    <mergeCell ref="I91:J91"/>
    <mergeCell ref="G92:H92"/>
    <mergeCell ref="I92:J92"/>
    <mergeCell ref="G93:H93"/>
    <mergeCell ref="I93:J93"/>
    <mergeCell ref="G94:H94"/>
    <mergeCell ref="I94:J94"/>
    <mergeCell ref="G95:H95"/>
    <mergeCell ref="I95:J95"/>
    <mergeCell ref="G86:H86"/>
    <mergeCell ref="I86:J86"/>
    <mergeCell ref="G87:H87"/>
    <mergeCell ref="I87:J87"/>
    <mergeCell ref="G88:H88"/>
    <mergeCell ref="I88:J88"/>
    <mergeCell ref="G89:H89"/>
    <mergeCell ref="I89:J89"/>
    <mergeCell ref="G90:H90"/>
    <mergeCell ref="I90:J90"/>
    <mergeCell ref="G81:H81"/>
    <mergeCell ref="I81:J81"/>
    <mergeCell ref="G82:H82"/>
    <mergeCell ref="I82:J82"/>
    <mergeCell ref="G83:H83"/>
    <mergeCell ref="I83:J83"/>
    <mergeCell ref="G84:H84"/>
    <mergeCell ref="I84:J84"/>
    <mergeCell ref="G85:H85"/>
    <mergeCell ref="I85:J85"/>
    <mergeCell ref="G76:H76"/>
    <mergeCell ref="I76:J76"/>
    <mergeCell ref="G77:H77"/>
    <mergeCell ref="I77:J77"/>
    <mergeCell ref="G78:H78"/>
    <mergeCell ref="I78:J78"/>
    <mergeCell ref="G79:H79"/>
    <mergeCell ref="I79:J79"/>
    <mergeCell ref="G80:H80"/>
    <mergeCell ref="I80:J80"/>
    <mergeCell ref="G71:H71"/>
    <mergeCell ref="I71:J71"/>
    <mergeCell ref="G72:H72"/>
    <mergeCell ref="I72:J72"/>
    <mergeCell ref="G73:H73"/>
    <mergeCell ref="I73:J73"/>
    <mergeCell ref="G74:H74"/>
    <mergeCell ref="I74:J74"/>
    <mergeCell ref="G75:H75"/>
    <mergeCell ref="I75:J75"/>
    <mergeCell ref="G66:H66"/>
    <mergeCell ref="I66:J66"/>
    <mergeCell ref="G67:H67"/>
    <mergeCell ref="I67:J67"/>
    <mergeCell ref="G68:H68"/>
    <mergeCell ref="I68:J68"/>
    <mergeCell ref="G69:H69"/>
    <mergeCell ref="I69:J69"/>
    <mergeCell ref="G70:H70"/>
    <mergeCell ref="I70:J70"/>
    <mergeCell ref="D9:E9"/>
    <mergeCell ref="G9:H9"/>
    <mergeCell ref="I9:J9"/>
    <mergeCell ref="C11:J11"/>
    <mergeCell ref="C12:J12"/>
    <mergeCell ref="C13:J13"/>
    <mergeCell ref="D14:G14"/>
    <mergeCell ref="G65:H65"/>
    <mergeCell ref="I65:J65"/>
    <mergeCell ref="D5:E5"/>
    <mergeCell ref="G5:H5"/>
    <mergeCell ref="I5:J5"/>
    <mergeCell ref="D6:E6"/>
    <mergeCell ref="G6:H6"/>
    <mergeCell ref="I6:J6"/>
    <mergeCell ref="G7:H7"/>
    <mergeCell ref="I7:J7"/>
    <mergeCell ref="D8:E8"/>
    <mergeCell ref="G8:H8"/>
    <mergeCell ref="I8:J8"/>
    <mergeCell ref="B1:M1"/>
    <mergeCell ref="B2:E2"/>
    <mergeCell ref="G2:H2"/>
    <mergeCell ref="I2:J2"/>
    <mergeCell ref="D3:E3"/>
    <mergeCell ref="G3:H3"/>
    <mergeCell ref="I3:J3"/>
    <mergeCell ref="D4:E4"/>
    <mergeCell ref="G4:H4"/>
    <mergeCell ref="I4:J4"/>
  </mergeCells>
  <phoneticPr fontId="149" type="noConversion"/>
  <dataValidations count="5">
    <dataValidation type="list" allowBlank="1" showInputMessage="1" showErrorMessage="1" sqref="E65686 JA65686 SW65686 ACS65686 AMO65686 AWK65686 BGG65686 BQC65686 BZY65686 CJU65686 CTQ65686 DDM65686 DNI65686 DXE65686 EHA65686 EQW65686 FAS65686 FKO65686 FUK65686 GEG65686 GOC65686 GXY65686 HHU65686 HRQ65686 IBM65686 ILI65686 IVE65686 JFA65686 JOW65686 JYS65686 KIO65686 KSK65686 LCG65686 LMC65686 LVY65686 MFU65686 MPQ65686 MZM65686 NJI65686 NTE65686 ODA65686 OMW65686 OWS65686 PGO65686 PQK65686 QAG65686 QKC65686 QTY65686 RDU65686 RNQ65686 RXM65686 SHI65686 SRE65686 TBA65686 TKW65686 TUS65686 UEO65686 UOK65686 UYG65686 VIC65686 VRY65686 WBU65686 WLQ65686 WVM65686 E131222 JA131222 SW131222 ACS131222 AMO131222 AWK131222 BGG131222 BQC131222 BZY131222 CJU131222 CTQ131222 DDM131222 DNI131222 DXE131222 EHA131222 EQW131222 FAS131222 FKO131222 FUK131222 GEG131222 GOC131222 GXY131222 HHU131222 HRQ131222 IBM131222 ILI131222 IVE131222 JFA131222 JOW131222 JYS131222 KIO131222 KSK131222 LCG131222 LMC131222 LVY131222 MFU131222 MPQ131222 MZM131222 NJI131222 NTE131222 ODA131222 OMW131222 OWS131222 PGO131222 PQK131222 QAG131222 QKC131222 QTY131222 RDU131222 RNQ131222 RXM131222 SHI131222 SRE131222 TBA131222 TKW131222 TUS131222 UEO131222 UOK131222 UYG131222 VIC131222 VRY131222 WBU131222 WLQ131222 WVM131222 E196758 JA196758 SW196758 ACS196758 AMO196758 AWK196758 BGG196758 BQC196758 BZY196758 CJU196758 CTQ196758 DDM196758 DNI196758 DXE196758 EHA196758 EQW196758 FAS196758 FKO196758 FUK196758 GEG196758 GOC196758 GXY196758 HHU196758 HRQ196758 IBM196758 ILI196758 IVE196758 JFA196758 JOW196758 JYS196758 KIO196758 KSK196758 LCG196758 LMC196758 LVY196758 MFU196758 MPQ196758 MZM196758 NJI196758 NTE196758 ODA196758 OMW196758 OWS196758 PGO196758 PQK196758 QAG196758 QKC196758 QTY196758 RDU196758 RNQ196758 RXM196758 SHI196758 SRE196758 TBA196758 TKW196758 TUS196758 UEO196758 UOK196758 UYG196758 VIC196758 VRY196758 WBU196758 WLQ196758 WVM196758 E262294 JA262294 SW262294 ACS262294 AMO262294 AWK262294 BGG262294 BQC262294 BZY262294 CJU262294 CTQ262294 DDM262294 DNI262294 DXE262294 EHA262294 EQW262294 FAS262294 FKO262294 FUK262294 GEG262294 GOC262294 GXY262294 HHU262294 HRQ262294 IBM262294 ILI262294 IVE262294 JFA262294 JOW262294 JYS262294 KIO262294 KSK262294 LCG262294 LMC262294 LVY262294 MFU262294 MPQ262294 MZM262294 NJI262294 NTE262294 ODA262294 OMW262294 OWS262294 PGO262294 PQK262294 QAG262294 QKC262294 QTY262294 RDU262294 RNQ262294 RXM262294 SHI262294 SRE262294 TBA262294 TKW262294 TUS262294 UEO262294 UOK262294 UYG262294 VIC262294 VRY262294 WBU262294 WLQ262294 WVM262294 E327830 JA327830 SW327830 ACS327830 AMO327830 AWK327830 BGG327830 BQC327830 BZY327830 CJU327830 CTQ327830 DDM327830 DNI327830 DXE327830 EHA327830 EQW327830 FAS327830 FKO327830 FUK327830 GEG327830 GOC327830 GXY327830 HHU327830 HRQ327830 IBM327830 ILI327830 IVE327830 JFA327830 JOW327830 JYS327830 KIO327830 KSK327830 LCG327830 LMC327830 LVY327830 MFU327830 MPQ327830 MZM327830 NJI327830 NTE327830 ODA327830 OMW327830 OWS327830 PGO327830 PQK327830 QAG327830 QKC327830 QTY327830 RDU327830 RNQ327830 RXM327830 SHI327830 SRE327830 TBA327830 TKW327830 TUS327830 UEO327830 UOK327830 UYG327830 VIC327830 VRY327830 WBU327830 WLQ327830 WVM327830 E393366 JA393366 SW393366 ACS393366 AMO393366 AWK393366 BGG393366 BQC393366 BZY393366 CJU393366 CTQ393366 DDM393366 DNI393366 DXE393366 EHA393366 EQW393366 FAS393366 FKO393366 FUK393366 GEG393366 GOC393366 GXY393366 HHU393366 HRQ393366 IBM393366 ILI393366 IVE393366 JFA393366 JOW393366 JYS393366 KIO393366 KSK393366 LCG393366 LMC393366 LVY393366 MFU393366 MPQ393366 MZM393366 NJI393366 NTE393366 ODA393366 OMW393366 OWS393366 PGO393366 PQK393366 QAG393366 QKC393366 QTY393366 RDU393366 RNQ393366 RXM393366 SHI393366 SRE393366 TBA393366 TKW393366 TUS393366 UEO393366 UOK393366 UYG393366 VIC393366 VRY393366 WBU393366 WLQ393366 WVM393366 E458902 JA458902 SW458902 ACS458902 AMO458902 AWK458902 BGG458902 BQC458902 BZY458902 CJU458902 CTQ458902 DDM458902 DNI458902 DXE458902 EHA458902 EQW458902 FAS458902 FKO458902 FUK458902 GEG458902 GOC458902 GXY458902 HHU458902 HRQ458902 IBM458902 ILI458902 IVE458902 JFA458902 JOW458902 JYS458902 KIO458902 KSK458902 LCG458902 LMC458902 LVY458902 MFU458902 MPQ458902 MZM458902 NJI458902 NTE458902 ODA458902 OMW458902 OWS458902 PGO458902 PQK458902 QAG458902 QKC458902 QTY458902 RDU458902 RNQ458902 RXM458902 SHI458902 SRE458902 TBA458902 TKW458902 TUS458902 UEO458902 UOK458902 UYG458902 VIC458902 VRY458902 WBU458902 WLQ458902 WVM458902 E524438 JA524438 SW524438 ACS524438 AMO524438 AWK524438 BGG524438 BQC524438 BZY524438 CJU524438 CTQ524438 DDM524438 DNI524438 DXE524438 EHA524438 EQW524438 FAS524438 FKO524438 FUK524438 GEG524438 GOC524438 GXY524438 HHU524438 HRQ524438 IBM524438 ILI524438 IVE524438 JFA524438 JOW524438 JYS524438 KIO524438 KSK524438 LCG524438 LMC524438 LVY524438 MFU524438 MPQ524438 MZM524438 NJI524438 NTE524438 ODA524438 OMW524438 OWS524438 PGO524438 PQK524438 QAG524438 QKC524438 QTY524438 RDU524438 RNQ524438 RXM524438 SHI524438 SRE524438 TBA524438 TKW524438 TUS524438 UEO524438 UOK524438 UYG524438 VIC524438 VRY524438 WBU524438 WLQ524438 WVM524438 E589974 JA589974 SW589974 ACS589974 AMO589974 AWK589974 BGG589974 BQC589974 BZY589974 CJU589974 CTQ589974 DDM589974 DNI589974 DXE589974 EHA589974 EQW589974 FAS589974 FKO589974 FUK589974 GEG589974 GOC589974 GXY589974 HHU589974 HRQ589974 IBM589974 ILI589974 IVE589974 JFA589974 JOW589974 JYS589974 KIO589974 KSK589974 LCG589974 LMC589974 LVY589974 MFU589974 MPQ589974 MZM589974 NJI589974 NTE589974 ODA589974 OMW589974 OWS589974 PGO589974 PQK589974 QAG589974 QKC589974 QTY589974 RDU589974 RNQ589974 RXM589974 SHI589974 SRE589974 TBA589974 TKW589974 TUS589974 UEO589974 UOK589974 UYG589974 VIC589974 VRY589974 WBU589974 WLQ589974 WVM589974 E655510 JA655510 SW655510 ACS655510 AMO655510 AWK655510 BGG655510 BQC655510 BZY655510 CJU655510 CTQ655510 DDM655510 DNI655510 DXE655510 EHA655510 EQW655510 FAS655510 FKO655510 FUK655510 GEG655510 GOC655510 GXY655510 HHU655510 HRQ655510 IBM655510 ILI655510 IVE655510 JFA655510 JOW655510 JYS655510 KIO655510 KSK655510 LCG655510 LMC655510 LVY655510 MFU655510 MPQ655510 MZM655510 NJI655510 NTE655510 ODA655510 OMW655510 OWS655510 PGO655510 PQK655510 QAG655510 QKC655510 QTY655510 RDU655510 RNQ655510 RXM655510 SHI655510 SRE655510 TBA655510 TKW655510 TUS655510 UEO655510 UOK655510 UYG655510 VIC655510 VRY655510 WBU655510 WLQ655510 WVM655510 E721046 JA721046 SW721046 ACS721046 AMO721046 AWK721046 BGG721046 BQC721046 BZY721046 CJU721046 CTQ721046 DDM721046 DNI721046 DXE721046 EHA721046 EQW721046 FAS721046 FKO721046 FUK721046 GEG721046 GOC721046 GXY721046 HHU721046 HRQ721046 IBM721046 ILI721046 IVE721046 JFA721046 JOW721046 JYS721046 KIO721046 KSK721046 LCG721046 LMC721046 LVY721046 MFU721046 MPQ721046 MZM721046 NJI721046 NTE721046 ODA721046 OMW721046 OWS721046 PGO721046 PQK721046 QAG721046 QKC721046 QTY721046 RDU721046 RNQ721046 RXM721046 SHI721046 SRE721046 TBA721046 TKW721046 TUS721046 UEO721046 UOK721046 UYG721046 VIC721046 VRY721046 WBU721046 WLQ721046 WVM721046 E786582 JA786582 SW786582 ACS786582 AMO786582 AWK786582 BGG786582 BQC786582 BZY786582 CJU786582 CTQ786582 DDM786582 DNI786582 DXE786582 EHA786582 EQW786582 FAS786582 FKO786582 FUK786582 GEG786582 GOC786582 GXY786582 HHU786582 HRQ786582 IBM786582 ILI786582 IVE786582 JFA786582 JOW786582 JYS786582 KIO786582 KSK786582 LCG786582 LMC786582 LVY786582 MFU786582 MPQ786582 MZM786582 NJI786582 NTE786582 ODA786582 OMW786582 OWS786582 PGO786582 PQK786582 QAG786582 QKC786582 QTY786582 RDU786582 RNQ786582 RXM786582 SHI786582 SRE786582 TBA786582 TKW786582 TUS786582 UEO786582 UOK786582 UYG786582 VIC786582 VRY786582 WBU786582 WLQ786582 WVM786582 E852118 JA852118 SW852118 ACS852118 AMO852118 AWK852118 BGG852118 BQC852118 BZY852118 CJU852118 CTQ852118 DDM852118 DNI852118 DXE852118 EHA852118 EQW852118 FAS852118 FKO852118 FUK852118 GEG852118 GOC852118 GXY852118 HHU852118 HRQ852118 IBM852118 ILI852118 IVE852118 JFA852118 JOW852118 JYS852118 KIO852118 KSK852118 LCG852118 LMC852118 LVY852118 MFU852118 MPQ852118 MZM852118 NJI852118 NTE852118 ODA852118 OMW852118 OWS852118 PGO852118 PQK852118 QAG852118 QKC852118 QTY852118 RDU852118 RNQ852118 RXM852118 SHI852118 SRE852118 TBA852118 TKW852118 TUS852118 UEO852118 UOK852118 UYG852118 VIC852118 VRY852118 WBU852118 WLQ852118 WVM852118 E917654 JA917654 SW917654 ACS917654 AMO917654 AWK917654 BGG917654 BQC917654 BZY917654 CJU917654 CTQ917654 DDM917654 DNI917654 DXE917654 EHA917654 EQW917654 FAS917654 FKO917654 FUK917654 GEG917654 GOC917654 GXY917654 HHU917654 HRQ917654 IBM917654 ILI917654 IVE917654 JFA917654 JOW917654 JYS917654 KIO917654 KSK917654 LCG917654 LMC917654 LVY917654 MFU917654 MPQ917654 MZM917654 NJI917654 NTE917654 ODA917654 OMW917654 OWS917654 PGO917654 PQK917654 QAG917654 QKC917654 QTY917654 RDU917654 RNQ917654 RXM917654 SHI917654 SRE917654 TBA917654 TKW917654 TUS917654 UEO917654 UOK917654 UYG917654 VIC917654 VRY917654 WBU917654 WLQ917654 WVM917654 E983190 JA983190 SW983190 ACS983190 AMO983190 AWK983190 BGG983190 BQC983190 BZY983190 CJU983190 CTQ983190 DDM983190 DNI983190 DXE983190 EHA983190 EQW983190 FAS983190 FKO983190 FUK983190 GEG983190 GOC983190 GXY983190 HHU983190 HRQ983190 IBM983190 ILI983190 IVE983190 JFA983190 JOW983190 JYS983190 KIO983190 KSK983190 LCG983190 LMC983190 LVY983190 MFU983190 MPQ983190 MZM983190 NJI983190 NTE983190 ODA983190 OMW983190 OWS983190 PGO983190 PQK983190 QAG983190 QKC983190 QTY983190 RDU983190 RNQ983190 RXM983190 SHI983190 SRE983190 TBA983190 TKW983190 TUS983190 UEO983190 UOK983190 UYG983190 VIC983190 VRY983190 WBU983190 WLQ983190 WVM983190 E65688:E65691 E131224:E131227 E196760:E196763 E262296:E262299 E327832:E327835 E393368:E393371 E458904:E458907 E524440:E524443 E589976:E589979 E655512:E655515 E721048:E721051 E786584:E786587 E852120:E852123 E917656:E917659 E983192:E983195 I65617:I65639 I65641:I65685 I131153:I131175 I131177:I131221 I196689:I196711 I196713:I196757 I262225:I262247 I262249:I262293 I327761:I327783 I327785:I327829 I393297:I393319 I393321:I393365 I458833:I458855 I458857:I458901 I524369:I524391 I524393:I524437 I589905:I589927 I589929:I589973 I655441:I655463 I655465:I655509 I720977:I720999 I721001:I721045 I786513:I786535 I786537:I786581 I852049:I852071 I852073:I852117 I917585:I917607 I917609:I917653 I983121:I983143 I983145:I983189 JA65688:JA65691 JA131224:JA131227 JA196760:JA196763 JA262296:JA262299 JA327832:JA327835 JA393368:JA393371 JA458904:JA458907 JA524440:JA524443 JA589976:JA589979 JA655512:JA655515 JA721048:JA721051 JA786584:JA786587 JA852120:JA852123 JA917656:JA917659 JA983192:JA983195 JE65617:JE65639 JE65641:JE65685 JE131153:JE131175 JE131177:JE131221 JE196689:JE196711 JE196713:JE196757 JE262225:JE262247 JE262249:JE262293 JE327761:JE327783 JE327785:JE327829 JE393297:JE393319 JE393321:JE393365 JE458833:JE458855 JE458857:JE458901 JE524369:JE524391 JE524393:JE524437 JE589905:JE589927 JE589929:JE589973 JE655441:JE655463 JE655465:JE655509 JE720977:JE720999 JE721001:JE721045 JE786513:JE786535 JE786537:JE786581 JE852049:JE852071 JE852073:JE852117 JE917585:JE917607 JE917609:JE917653 JE983121:JE983143 JE983145:JE983189 SW65688:SW65691 SW131224:SW131227 SW196760:SW196763 SW262296:SW262299 SW327832:SW327835 SW393368:SW393371 SW458904:SW458907 SW524440:SW524443 SW589976:SW589979 SW655512:SW655515 SW721048:SW721051 SW786584:SW786587 SW852120:SW852123 SW917656:SW917659 SW983192:SW983195 TA65617:TA65639 TA65641:TA65685 TA131153:TA131175 TA131177:TA131221 TA196689:TA196711 TA196713:TA196757 TA262225:TA262247 TA262249:TA262293 TA327761:TA327783 TA327785:TA327829 TA393297:TA393319 TA393321:TA393365 TA458833:TA458855 TA458857:TA458901 TA524369:TA524391 TA524393:TA524437 TA589905:TA589927 TA589929:TA589973 TA655441:TA655463 TA655465:TA655509 TA720977:TA720999 TA721001:TA721045 TA786513:TA786535 TA786537:TA786581 TA852049:TA852071 TA852073:TA852117 TA917585:TA917607 TA917609:TA917653 TA983121:TA983143 TA983145:TA983189 ACS65688:ACS65691 ACS131224:ACS131227 ACS196760:ACS196763 ACS262296:ACS262299 ACS327832:ACS327835 ACS393368:ACS393371 ACS458904:ACS458907 ACS524440:ACS524443 ACS589976:ACS589979 ACS655512:ACS655515 ACS721048:ACS721051 ACS786584:ACS786587 ACS852120:ACS852123 ACS917656:ACS917659 ACS983192:ACS983195 ACW65617:ACW65639 ACW65641:ACW65685 ACW131153:ACW131175 ACW131177:ACW131221 ACW196689:ACW196711 ACW196713:ACW196757 ACW262225:ACW262247 ACW262249:ACW262293 ACW327761:ACW327783 ACW327785:ACW327829 ACW393297:ACW393319 ACW393321:ACW393365 ACW458833:ACW458855 ACW458857:ACW458901 ACW524369:ACW524391 ACW524393:ACW524437 ACW589905:ACW589927 ACW589929:ACW589973 ACW655441:ACW655463 ACW655465:ACW655509 ACW720977:ACW720999 ACW721001:ACW721045 ACW786513:ACW786535 ACW786537:ACW786581 ACW852049:ACW852071 ACW852073:ACW852117 ACW917585:ACW917607 ACW917609:ACW917653 ACW983121:ACW983143 ACW983145:ACW983189 AMO65688:AMO65691 AMO131224:AMO131227 AMO196760:AMO196763 AMO262296:AMO262299 AMO327832:AMO327835 AMO393368:AMO393371 AMO458904:AMO458907 AMO524440:AMO524443 AMO589976:AMO589979 AMO655512:AMO655515 AMO721048:AMO721051 AMO786584:AMO786587 AMO852120:AMO852123 AMO917656:AMO917659 AMO983192:AMO983195 AMS65617:AMS65639 AMS65641:AMS65685 AMS131153:AMS131175 AMS131177:AMS131221 AMS196689:AMS196711 AMS196713:AMS196757 AMS262225:AMS262247 AMS262249:AMS262293 AMS327761:AMS327783 AMS327785:AMS327829 AMS393297:AMS393319 AMS393321:AMS393365 AMS458833:AMS458855 AMS458857:AMS458901 AMS524369:AMS524391 AMS524393:AMS524437 AMS589905:AMS589927 AMS589929:AMS589973 AMS655441:AMS655463 AMS655465:AMS655509 AMS720977:AMS720999 AMS721001:AMS721045 AMS786513:AMS786535 AMS786537:AMS786581 AMS852049:AMS852071 AMS852073:AMS852117 AMS917585:AMS917607 AMS917609:AMS917653 AMS983121:AMS983143 AMS983145:AMS983189 AWK65688:AWK65691 AWK131224:AWK131227 AWK196760:AWK196763 AWK262296:AWK262299 AWK327832:AWK327835 AWK393368:AWK393371 AWK458904:AWK458907 AWK524440:AWK524443 AWK589976:AWK589979 AWK655512:AWK655515 AWK721048:AWK721051 AWK786584:AWK786587 AWK852120:AWK852123 AWK917656:AWK917659 AWK983192:AWK983195 AWO65617:AWO65639 AWO65641:AWO65685 AWO131153:AWO131175 AWO131177:AWO131221 AWO196689:AWO196711 AWO196713:AWO196757 AWO262225:AWO262247 AWO262249:AWO262293 AWO327761:AWO327783 AWO327785:AWO327829 AWO393297:AWO393319 AWO393321:AWO393365 AWO458833:AWO458855 AWO458857:AWO458901 AWO524369:AWO524391 AWO524393:AWO524437 AWO589905:AWO589927 AWO589929:AWO589973 AWO655441:AWO655463 AWO655465:AWO655509 AWO720977:AWO720999 AWO721001:AWO721045 AWO786513:AWO786535 AWO786537:AWO786581 AWO852049:AWO852071 AWO852073:AWO852117 AWO917585:AWO917607 AWO917609:AWO917653 AWO983121:AWO983143 AWO983145:AWO983189 BGG65688:BGG65691 BGG131224:BGG131227 BGG196760:BGG196763 BGG262296:BGG262299 BGG327832:BGG327835 BGG393368:BGG393371 BGG458904:BGG458907 BGG524440:BGG524443 BGG589976:BGG589979 BGG655512:BGG655515 BGG721048:BGG721051 BGG786584:BGG786587 BGG852120:BGG852123 BGG917656:BGG917659 BGG983192:BGG983195 BGK65617:BGK65639 BGK65641:BGK65685 BGK131153:BGK131175 BGK131177:BGK131221 BGK196689:BGK196711 BGK196713:BGK196757 BGK262225:BGK262247 BGK262249:BGK262293 BGK327761:BGK327783 BGK327785:BGK327829 BGK393297:BGK393319 BGK393321:BGK393365 BGK458833:BGK458855 BGK458857:BGK458901 BGK524369:BGK524391 BGK524393:BGK524437 BGK589905:BGK589927 BGK589929:BGK589973 BGK655441:BGK655463 BGK655465:BGK655509 BGK720977:BGK720999 BGK721001:BGK721045 BGK786513:BGK786535 BGK786537:BGK786581 BGK852049:BGK852071 BGK852073:BGK852117 BGK917585:BGK917607 BGK917609:BGK917653 BGK983121:BGK983143 BGK983145:BGK983189 BQC65688:BQC65691 BQC131224:BQC131227 BQC196760:BQC196763 BQC262296:BQC262299 BQC327832:BQC327835 BQC393368:BQC393371 BQC458904:BQC458907 BQC524440:BQC524443 BQC589976:BQC589979 BQC655512:BQC655515 BQC721048:BQC721051 BQC786584:BQC786587 BQC852120:BQC852123 BQC917656:BQC917659 BQC983192:BQC983195 BQG65617:BQG65639 BQG65641:BQG65685 BQG131153:BQG131175 BQG131177:BQG131221 BQG196689:BQG196711 BQG196713:BQG196757 BQG262225:BQG262247 BQG262249:BQG262293 BQG327761:BQG327783 BQG327785:BQG327829 BQG393297:BQG393319 BQG393321:BQG393365 BQG458833:BQG458855 BQG458857:BQG458901 BQG524369:BQG524391 BQG524393:BQG524437 BQG589905:BQG589927 BQG589929:BQG589973 BQG655441:BQG655463 BQG655465:BQG655509 BQG720977:BQG720999 BQG721001:BQG721045 BQG786513:BQG786535 BQG786537:BQG786581 BQG852049:BQG852071 BQG852073:BQG852117 BQG917585:BQG917607 BQG917609:BQG917653 BQG983121:BQG983143 BQG983145:BQG983189 BZY65688:BZY65691 BZY131224:BZY131227 BZY196760:BZY196763 BZY262296:BZY262299 BZY327832:BZY327835 BZY393368:BZY393371 BZY458904:BZY458907 BZY524440:BZY524443 BZY589976:BZY589979 BZY655512:BZY655515 BZY721048:BZY721051 BZY786584:BZY786587 BZY852120:BZY852123 BZY917656:BZY917659 BZY983192:BZY983195 CAC65617:CAC65639 CAC65641:CAC65685 CAC131153:CAC131175 CAC131177:CAC131221 CAC196689:CAC196711 CAC196713:CAC196757 CAC262225:CAC262247 CAC262249:CAC262293 CAC327761:CAC327783 CAC327785:CAC327829 CAC393297:CAC393319 CAC393321:CAC393365 CAC458833:CAC458855 CAC458857:CAC458901 CAC524369:CAC524391 CAC524393:CAC524437 CAC589905:CAC589927 CAC589929:CAC589973 CAC655441:CAC655463 CAC655465:CAC655509 CAC720977:CAC720999 CAC721001:CAC721045 CAC786513:CAC786535 CAC786537:CAC786581 CAC852049:CAC852071 CAC852073:CAC852117 CAC917585:CAC917607 CAC917609:CAC917653 CAC983121:CAC983143 CAC983145:CAC983189 CJU65688:CJU65691 CJU131224:CJU131227 CJU196760:CJU196763 CJU262296:CJU262299 CJU327832:CJU327835 CJU393368:CJU393371 CJU458904:CJU458907 CJU524440:CJU524443 CJU589976:CJU589979 CJU655512:CJU655515 CJU721048:CJU721051 CJU786584:CJU786587 CJU852120:CJU852123 CJU917656:CJU917659 CJU983192:CJU983195 CJY65617:CJY65639 CJY65641:CJY65685 CJY131153:CJY131175 CJY131177:CJY131221 CJY196689:CJY196711 CJY196713:CJY196757 CJY262225:CJY262247 CJY262249:CJY262293 CJY327761:CJY327783 CJY327785:CJY327829 CJY393297:CJY393319 CJY393321:CJY393365 CJY458833:CJY458855 CJY458857:CJY458901 CJY524369:CJY524391 CJY524393:CJY524437 CJY589905:CJY589927 CJY589929:CJY589973 CJY655441:CJY655463 CJY655465:CJY655509 CJY720977:CJY720999 CJY721001:CJY721045 CJY786513:CJY786535 CJY786537:CJY786581 CJY852049:CJY852071 CJY852073:CJY852117 CJY917585:CJY917607 CJY917609:CJY917653 CJY983121:CJY983143 CJY983145:CJY983189 CTQ65688:CTQ65691 CTQ131224:CTQ131227 CTQ196760:CTQ196763 CTQ262296:CTQ262299 CTQ327832:CTQ327835 CTQ393368:CTQ393371 CTQ458904:CTQ458907 CTQ524440:CTQ524443 CTQ589976:CTQ589979 CTQ655512:CTQ655515 CTQ721048:CTQ721051 CTQ786584:CTQ786587 CTQ852120:CTQ852123 CTQ917656:CTQ917659 CTQ983192:CTQ983195 CTU65617:CTU65639 CTU65641:CTU65685 CTU131153:CTU131175 CTU131177:CTU131221 CTU196689:CTU196711 CTU196713:CTU196757 CTU262225:CTU262247 CTU262249:CTU262293 CTU327761:CTU327783 CTU327785:CTU327829 CTU393297:CTU393319 CTU393321:CTU393365 CTU458833:CTU458855 CTU458857:CTU458901 CTU524369:CTU524391 CTU524393:CTU524437 CTU589905:CTU589927 CTU589929:CTU589973 CTU655441:CTU655463 CTU655465:CTU655509 CTU720977:CTU720999 CTU721001:CTU721045 CTU786513:CTU786535 CTU786537:CTU786581 CTU852049:CTU852071 CTU852073:CTU852117 CTU917585:CTU917607 CTU917609:CTU917653 CTU983121:CTU983143 CTU983145:CTU983189 DDM65688:DDM65691 DDM131224:DDM131227 DDM196760:DDM196763 DDM262296:DDM262299 DDM327832:DDM327835 DDM393368:DDM393371 DDM458904:DDM458907 DDM524440:DDM524443 DDM589976:DDM589979 DDM655512:DDM655515 DDM721048:DDM721051 DDM786584:DDM786587 DDM852120:DDM852123 DDM917656:DDM917659 DDM983192:DDM983195 DDQ65617:DDQ65639 DDQ65641:DDQ65685 DDQ131153:DDQ131175 DDQ131177:DDQ131221 DDQ196689:DDQ196711 DDQ196713:DDQ196757 DDQ262225:DDQ262247 DDQ262249:DDQ262293 DDQ327761:DDQ327783 DDQ327785:DDQ327829 DDQ393297:DDQ393319 DDQ393321:DDQ393365 DDQ458833:DDQ458855 DDQ458857:DDQ458901 DDQ524369:DDQ524391 DDQ524393:DDQ524437 DDQ589905:DDQ589927 DDQ589929:DDQ589973 DDQ655441:DDQ655463 DDQ655465:DDQ655509 DDQ720977:DDQ720999 DDQ721001:DDQ721045 DDQ786513:DDQ786535 DDQ786537:DDQ786581 DDQ852049:DDQ852071 DDQ852073:DDQ852117 DDQ917585:DDQ917607 DDQ917609:DDQ917653 DDQ983121:DDQ983143 DDQ983145:DDQ983189 DNI65688:DNI65691 DNI131224:DNI131227 DNI196760:DNI196763 DNI262296:DNI262299 DNI327832:DNI327835 DNI393368:DNI393371 DNI458904:DNI458907 DNI524440:DNI524443 DNI589976:DNI589979 DNI655512:DNI655515 DNI721048:DNI721051 DNI786584:DNI786587 DNI852120:DNI852123 DNI917656:DNI917659 DNI983192:DNI983195 DNM65617:DNM65639 DNM65641:DNM65685 DNM131153:DNM131175 DNM131177:DNM131221 DNM196689:DNM196711 DNM196713:DNM196757 DNM262225:DNM262247 DNM262249:DNM262293 DNM327761:DNM327783 DNM327785:DNM327829 DNM393297:DNM393319 DNM393321:DNM393365 DNM458833:DNM458855 DNM458857:DNM458901 DNM524369:DNM524391 DNM524393:DNM524437 DNM589905:DNM589927 DNM589929:DNM589973 DNM655441:DNM655463 DNM655465:DNM655509 DNM720977:DNM720999 DNM721001:DNM721045 DNM786513:DNM786535 DNM786537:DNM786581 DNM852049:DNM852071 DNM852073:DNM852117 DNM917585:DNM917607 DNM917609:DNM917653 DNM983121:DNM983143 DNM983145:DNM983189 DXE65688:DXE65691 DXE131224:DXE131227 DXE196760:DXE196763 DXE262296:DXE262299 DXE327832:DXE327835 DXE393368:DXE393371 DXE458904:DXE458907 DXE524440:DXE524443 DXE589976:DXE589979 DXE655512:DXE655515 DXE721048:DXE721051 DXE786584:DXE786587 DXE852120:DXE852123 DXE917656:DXE917659 DXE983192:DXE983195 DXI65617:DXI65639 DXI65641:DXI65685 DXI131153:DXI131175 DXI131177:DXI131221 DXI196689:DXI196711 DXI196713:DXI196757 DXI262225:DXI262247 DXI262249:DXI262293 DXI327761:DXI327783 DXI327785:DXI327829 DXI393297:DXI393319 DXI393321:DXI393365 DXI458833:DXI458855 DXI458857:DXI458901 DXI524369:DXI524391 DXI524393:DXI524437 DXI589905:DXI589927 DXI589929:DXI589973 DXI655441:DXI655463 DXI655465:DXI655509 DXI720977:DXI720999 DXI721001:DXI721045 DXI786513:DXI786535 DXI786537:DXI786581 DXI852049:DXI852071 DXI852073:DXI852117 DXI917585:DXI917607 DXI917609:DXI917653 DXI983121:DXI983143 DXI983145:DXI983189 EHA65688:EHA65691 EHA131224:EHA131227 EHA196760:EHA196763 EHA262296:EHA262299 EHA327832:EHA327835 EHA393368:EHA393371 EHA458904:EHA458907 EHA524440:EHA524443 EHA589976:EHA589979 EHA655512:EHA655515 EHA721048:EHA721051 EHA786584:EHA786587 EHA852120:EHA852123 EHA917656:EHA917659 EHA983192:EHA983195 EHE65617:EHE65639 EHE65641:EHE65685 EHE131153:EHE131175 EHE131177:EHE131221 EHE196689:EHE196711 EHE196713:EHE196757 EHE262225:EHE262247 EHE262249:EHE262293 EHE327761:EHE327783 EHE327785:EHE327829 EHE393297:EHE393319 EHE393321:EHE393365 EHE458833:EHE458855 EHE458857:EHE458901 EHE524369:EHE524391 EHE524393:EHE524437 EHE589905:EHE589927 EHE589929:EHE589973 EHE655441:EHE655463 EHE655465:EHE655509 EHE720977:EHE720999 EHE721001:EHE721045 EHE786513:EHE786535 EHE786537:EHE786581 EHE852049:EHE852071 EHE852073:EHE852117 EHE917585:EHE917607 EHE917609:EHE917653 EHE983121:EHE983143 EHE983145:EHE983189 EQW65688:EQW65691 EQW131224:EQW131227 EQW196760:EQW196763 EQW262296:EQW262299 EQW327832:EQW327835 EQW393368:EQW393371 EQW458904:EQW458907 EQW524440:EQW524443 EQW589976:EQW589979 EQW655512:EQW655515 EQW721048:EQW721051 EQW786584:EQW786587 EQW852120:EQW852123 EQW917656:EQW917659 EQW983192:EQW983195 ERA65617:ERA65639 ERA65641:ERA65685 ERA131153:ERA131175 ERA131177:ERA131221 ERA196689:ERA196711 ERA196713:ERA196757 ERA262225:ERA262247 ERA262249:ERA262293 ERA327761:ERA327783 ERA327785:ERA327829 ERA393297:ERA393319 ERA393321:ERA393365 ERA458833:ERA458855 ERA458857:ERA458901 ERA524369:ERA524391 ERA524393:ERA524437 ERA589905:ERA589927 ERA589929:ERA589973 ERA655441:ERA655463 ERA655465:ERA655509 ERA720977:ERA720999 ERA721001:ERA721045 ERA786513:ERA786535 ERA786537:ERA786581 ERA852049:ERA852071 ERA852073:ERA852117 ERA917585:ERA917607 ERA917609:ERA917653 ERA983121:ERA983143 ERA983145:ERA983189 FAS65688:FAS65691 FAS131224:FAS131227 FAS196760:FAS196763 FAS262296:FAS262299 FAS327832:FAS327835 FAS393368:FAS393371 FAS458904:FAS458907 FAS524440:FAS524443 FAS589976:FAS589979 FAS655512:FAS655515 FAS721048:FAS721051 FAS786584:FAS786587 FAS852120:FAS852123 FAS917656:FAS917659 FAS983192:FAS983195 FAW65617:FAW65639 FAW65641:FAW65685 FAW131153:FAW131175 FAW131177:FAW131221 FAW196689:FAW196711 FAW196713:FAW196757 FAW262225:FAW262247 FAW262249:FAW262293 FAW327761:FAW327783 FAW327785:FAW327829 FAW393297:FAW393319 FAW393321:FAW393365 FAW458833:FAW458855 FAW458857:FAW458901 FAW524369:FAW524391 FAW524393:FAW524437 FAW589905:FAW589927 FAW589929:FAW589973 FAW655441:FAW655463 FAW655465:FAW655509 FAW720977:FAW720999 FAW721001:FAW721045 FAW786513:FAW786535 FAW786537:FAW786581 FAW852049:FAW852071 FAW852073:FAW852117 FAW917585:FAW917607 FAW917609:FAW917653 FAW983121:FAW983143 FAW983145:FAW983189 FKO65688:FKO65691 FKO131224:FKO131227 FKO196760:FKO196763 FKO262296:FKO262299 FKO327832:FKO327835 FKO393368:FKO393371 FKO458904:FKO458907 FKO524440:FKO524443 FKO589976:FKO589979 FKO655512:FKO655515 FKO721048:FKO721051 FKO786584:FKO786587 FKO852120:FKO852123 FKO917656:FKO917659 FKO983192:FKO983195 FKS65617:FKS65639 FKS65641:FKS65685 FKS131153:FKS131175 FKS131177:FKS131221 FKS196689:FKS196711 FKS196713:FKS196757 FKS262225:FKS262247 FKS262249:FKS262293 FKS327761:FKS327783 FKS327785:FKS327829 FKS393297:FKS393319 FKS393321:FKS393365 FKS458833:FKS458855 FKS458857:FKS458901 FKS524369:FKS524391 FKS524393:FKS524437 FKS589905:FKS589927 FKS589929:FKS589973 FKS655441:FKS655463 FKS655465:FKS655509 FKS720977:FKS720999 FKS721001:FKS721045 FKS786513:FKS786535 FKS786537:FKS786581 FKS852049:FKS852071 FKS852073:FKS852117 FKS917585:FKS917607 FKS917609:FKS917653 FKS983121:FKS983143 FKS983145:FKS983189 FUK65688:FUK65691 FUK131224:FUK131227 FUK196760:FUK196763 FUK262296:FUK262299 FUK327832:FUK327835 FUK393368:FUK393371 FUK458904:FUK458907 FUK524440:FUK524443 FUK589976:FUK589979 FUK655512:FUK655515 FUK721048:FUK721051 FUK786584:FUK786587 FUK852120:FUK852123 FUK917656:FUK917659 FUK983192:FUK983195 FUO65617:FUO65639 FUO65641:FUO65685 FUO131153:FUO131175 FUO131177:FUO131221 FUO196689:FUO196711 FUO196713:FUO196757 FUO262225:FUO262247 FUO262249:FUO262293 FUO327761:FUO327783 FUO327785:FUO327829 FUO393297:FUO393319 FUO393321:FUO393365 FUO458833:FUO458855 FUO458857:FUO458901 FUO524369:FUO524391 FUO524393:FUO524437 FUO589905:FUO589927 FUO589929:FUO589973 FUO655441:FUO655463 FUO655465:FUO655509 FUO720977:FUO720999 FUO721001:FUO721045 FUO786513:FUO786535 FUO786537:FUO786581 FUO852049:FUO852071 FUO852073:FUO852117 FUO917585:FUO917607 FUO917609:FUO917653 FUO983121:FUO983143 FUO983145:FUO983189 GEG65688:GEG65691 GEG131224:GEG131227 GEG196760:GEG196763 GEG262296:GEG262299 GEG327832:GEG327835 GEG393368:GEG393371 GEG458904:GEG458907 GEG524440:GEG524443 GEG589976:GEG589979 GEG655512:GEG655515 GEG721048:GEG721051 GEG786584:GEG786587 GEG852120:GEG852123 GEG917656:GEG917659 GEG983192:GEG983195 GEK65617:GEK65639 GEK65641:GEK65685 GEK131153:GEK131175 GEK131177:GEK131221 GEK196689:GEK196711 GEK196713:GEK196757 GEK262225:GEK262247 GEK262249:GEK262293 GEK327761:GEK327783 GEK327785:GEK327829 GEK393297:GEK393319 GEK393321:GEK393365 GEK458833:GEK458855 GEK458857:GEK458901 GEK524369:GEK524391 GEK524393:GEK524437 GEK589905:GEK589927 GEK589929:GEK589973 GEK655441:GEK655463 GEK655465:GEK655509 GEK720977:GEK720999 GEK721001:GEK721045 GEK786513:GEK786535 GEK786537:GEK786581 GEK852049:GEK852071 GEK852073:GEK852117 GEK917585:GEK917607 GEK917609:GEK917653 GEK983121:GEK983143 GEK983145:GEK983189 GOC65688:GOC65691 GOC131224:GOC131227 GOC196760:GOC196763 GOC262296:GOC262299 GOC327832:GOC327835 GOC393368:GOC393371 GOC458904:GOC458907 GOC524440:GOC524443 GOC589976:GOC589979 GOC655512:GOC655515 GOC721048:GOC721051 GOC786584:GOC786587 GOC852120:GOC852123 GOC917656:GOC917659 GOC983192:GOC983195 GOG65617:GOG65639 GOG65641:GOG65685 GOG131153:GOG131175 GOG131177:GOG131221 GOG196689:GOG196711 GOG196713:GOG196757 GOG262225:GOG262247 GOG262249:GOG262293 GOG327761:GOG327783 GOG327785:GOG327829 GOG393297:GOG393319 GOG393321:GOG393365 GOG458833:GOG458855 GOG458857:GOG458901 GOG524369:GOG524391 GOG524393:GOG524437 GOG589905:GOG589927 GOG589929:GOG589973 GOG655441:GOG655463 GOG655465:GOG655509 GOG720977:GOG720999 GOG721001:GOG721045 GOG786513:GOG786535 GOG786537:GOG786581 GOG852049:GOG852071 GOG852073:GOG852117 GOG917585:GOG917607 GOG917609:GOG917653 GOG983121:GOG983143 GOG983145:GOG983189 GXY65688:GXY65691 GXY131224:GXY131227 GXY196760:GXY196763 GXY262296:GXY262299 GXY327832:GXY327835 GXY393368:GXY393371 GXY458904:GXY458907 GXY524440:GXY524443 GXY589976:GXY589979 GXY655512:GXY655515 GXY721048:GXY721051 GXY786584:GXY786587 GXY852120:GXY852123 GXY917656:GXY917659 GXY983192:GXY983195 GYC65617:GYC65639 GYC65641:GYC65685 GYC131153:GYC131175 GYC131177:GYC131221 GYC196689:GYC196711 GYC196713:GYC196757 GYC262225:GYC262247 GYC262249:GYC262293 GYC327761:GYC327783 GYC327785:GYC327829 GYC393297:GYC393319 GYC393321:GYC393365 GYC458833:GYC458855 GYC458857:GYC458901 GYC524369:GYC524391 GYC524393:GYC524437 GYC589905:GYC589927 GYC589929:GYC589973 GYC655441:GYC655463 GYC655465:GYC655509 GYC720977:GYC720999 GYC721001:GYC721045 GYC786513:GYC786535 GYC786537:GYC786581 GYC852049:GYC852071 GYC852073:GYC852117 GYC917585:GYC917607 GYC917609:GYC917653 GYC983121:GYC983143 GYC983145:GYC983189 HHU65688:HHU65691 HHU131224:HHU131227 HHU196760:HHU196763 HHU262296:HHU262299 HHU327832:HHU327835 HHU393368:HHU393371 HHU458904:HHU458907 HHU524440:HHU524443 HHU589976:HHU589979 HHU655512:HHU655515 HHU721048:HHU721051 HHU786584:HHU786587 HHU852120:HHU852123 HHU917656:HHU917659 HHU983192:HHU983195 HHY65617:HHY65639 HHY65641:HHY65685 HHY131153:HHY131175 HHY131177:HHY131221 HHY196689:HHY196711 HHY196713:HHY196757 HHY262225:HHY262247 HHY262249:HHY262293 HHY327761:HHY327783 HHY327785:HHY327829 HHY393297:HHY393319 HHY393321:HHY393365 HHY458833:HHY458855 HHY458857:HHY458901 HHY524369:HHY524391 HHY524393:HHY524437 HHY589905:HHY589927 HHY589929:HHY589973 HHY655441:HHY655463 HHY655465:HHY655509 HHY720977:HHY720999 HHY721001:HHY721045 HHY786513:HHY786535 HHY786537:HHY786581 HHY852049:HHY852071 HHY852073:HHY852117 HHY917585:HHY917607 HHY917609:HHY917653 HHY983121:HHY983143 HHY983145:HHY983189 HRQ65688:HRQ65691 HRQ131224:HRQ131227 HRQ196760:HRQ196763 HRQ262296:HRQ262299 HRQ327832:HRQ327835 HRQ393368:HRQ393371 HRQ458904:HRQ458907 HRQ524440:HRQ524443 HRQ589976:HRQ589979 HRQ655512:HRQ655515 HRQ721048:HRQ721051 HRQ786584:HRQ786587 HRQ852120:HRQ852123 HRQ917656:HRQ917659 HRQ983192:HRQ983195 HRU65617:HRU65639 HRU65641:HRU65685 HRU131153:HRU131175 HRU131177:HRU131221 HRU196689:HRU196711 HRU196713:HRU196757 HRU262225:HRU262247 HRU262249:HRU262293 HRU327761:HRU327783 HRU327785:HRU327829 HRU393297:HRU393319 HRU393321:HRU393365 HRU458833:HRU458855 HRU458857:HRU458901 HRU524369:HRU524391 HRU524393:HRU524437 HRU589905:HRU589927 HRU589929:HRU589973 HRU655441:HRU655463 HRU655465:HRU655509 HRU720977:HRU720999 HRU721001:HRU721045 HRU786513:HRU786535 HRU786537:HRU786581 HRU852049:HRU852071 HRU852073:HRU852117 HRU917585:HRU917607 HRU917609:HRU917653 HRU983121:HRU983143 HRU983145:HRU983189 IBM65688:IBM65691 IBM131224:IBM131227 IBM196760:IBM196763 IBM262296:IBM262299 IBM327832:IBM327835 IBM393368:IBM393371 IBM458904:IBM458907 IBM524440:IBM524443 IBM589976:IBM589979 IBM655512:IBM655515 IBM721048:IBM721051 IBM786584:IBM786587 IBM852120:IBM852123 IBM917656:IBM917659 IBM983192:IBM983195 IBQ65617:IBQ65639 IBQ65641:IBQ65685 IBQ131153:IBQ131175 IBQ131177:IBQ131221 IBQ196689:IBQ196711 IBQ196713:IBQ196757 IBQ262225:IBQ262247 IBQ262249:IBQ262293 IBQ327761:IBQ327783 IBQ327785:IBQ327829 IBQ393297:IBQ393319 IBQ393321:IBQ393365 IBQ458833:IBQ458855 IBQ458857:IBQ458901 IBQ524369:IBQ524391 IBQ524393:IBQ524437 IBQ589905:IBQ589927 IBQ589929:IBQ589973 IBQ655441:IBQ655463 IBQ655465:IBQ655509 IBQ720977:IBQ720999 IBQ721001:IBQ721045 IBQ786513:IBQ786535 IBQ786537:IBQ786581 IBQ852049:IBQ852071 IBQ852073:IBQ852117 IBQ917585:IBQ917607 IBQ917609:IBQ917653 IBQ983121:IBQ983143 IBQ983145:IBQ983189 ILI65688:ILI65691 ILI131224:ILI131227 ILI196760:ILI196763 ILI262296:ILI262299 ILI327832:ILI327835 ILI393368:ILI393371 ILI458904:ILI458907 ILI524440:ILI524443 ILI589976:ILI589979 ILI655512:ILI655515 ILI721048:ILI721051 ILI786584:ILI786587 ILI852120:ILI852123 ILI917656:ILI917659 ILI983192:ILI983195 ILM65617:ILM65639 ILM65641:ILM65685 ILM131153:ILM131175 ILM131177:ILM131221 ILM196689:ILM196711 ILM196713:ILM196757 ILM262225:ILM262247 ILM262249:ILM262293 ILM327761:ILM327783 ILM327785:ILM327829 ILM393297:ILM393319 ILM393321:ILM393365 ILM458833:ILM458855 ILM458857:ILM458901 ILM524369:ILM524391 ILM524393:ILM524437 ILM589905:ILM589927 ILM589929:ILM589973 ILM655441:ILM655463 ILM655465:ILM655509 ILM720977:ILM720999 ILM721001:ILM721045 ILM786513:ILM786535 ILM786537:ILM786581 ILM852049:ILM852071 ILM852073:ILM852117 ILM917585:ILM917607 ILM917609:ILM917653 ILM983121:ILM983143 ILM983145:ILM983189 IVE65688:IVE65691 IVE131224:IVE131227 IVE196760:IVE196763 IVE262296:IVE262299 IVE327832:IVE327835 IVE393368:IVE393371 IVE458904:IVE458907 IVE524440:IVE524443 IVE589976:IVE589979 IVE655512:IVE655515 IVE721048:IVE721051 IVE786584:IVE786587 IVE852120:IVE852123 IVE917656:IVE917659 IVE983192:IVE983195 IVI65617:IVI65639 IVI65641:IVI65685 IVI131153:IVI131175 IVI131177:IVI131221 IVI196689:IVI196711 IVI196713:IVI196757 IVI262225:IVI262247 IVI262249:IVI262293 IVI327761:IVI327783 IVI327785:IVI327829 IVI393297:IVI393319 IVI393321:IVI393365 IVI458833:IVI458855 IVI458857:IVI458901 IVI524369:IVI524391 IVI524393:IVI524437 IVI589905:IVI589927 IVI589929:IVI589973 IVI655441:IVI655463 IVI655465:IVI655509 IVI720977:IVI720999 IVI721001:IVI721045 IVI786513:IVI786535 IVI786537:IVI786581 IVI852049:IVI852071 IVI852073:IVI852117 IVI917585:IVI917607 IVI917609:IVI917653 IVI983121:IVI983143 IVI983145:IVI983189 JFA65688:JFA65691 JFA131224:JFA131227 JFA196760:JFA196763 JFA262296:JFA262299 JFA327832:JFA327835 JFA393368:JFA393371 JFA458904:JFA458907 JFA524440:JFA524443 JFA589976:JFA589979 JFA655512:JFA655515 JFA721048:JFA721051 JFA786584:JFA786587 JFA852120:JFA852123 JFA917656:JFA917659 JFA983192:JFA983195 JFE65617:JFE65639 JFE65641:JFE65685 JFE131153:JFE131175 JFE131177:JFE131221 JFE196689:JFE196711 JFE196713:JFE196757 JFE262225:JFE262247 JFE262249:JFE262293 JFE327761:JFE327783 JFE327785:JFE327829 JFE393297:JFE393319 JFE393321:JFE393365 JFE458833:JFE458855 JFE458857:JFE458901 JFE524369:JFE524391 JFE524393:JFE524437 JFE589905:JFE589927 JFE589929:JFE589973 JFE655441:JFE655463 JFE655465:JFE655509 JFE720977:JFE720999 JFE721001:JFE721045 JFE786513:JFE786535 JFE786537:JFE786581 JFE852049:JFE852071 JFE852073:JFE852117 JFE917585:JFE917607 JFE917609:JFE917653 JFE983121:JFE983143 JFE983145:JFE983189 JOW65688:JOW65691 JOW131224:JOW131227 JOW196760:JOW196763 JOW262296:JOW262299 JOW327832:JOW327835 JOW393368:JOW393371 JOW458904:JOW458907 JOW524440:JOW524443 JOW589976:JOW589979 JOW655512:JOW655515 JOW721048:JOW721051 JOW786584:JOW786587 JOW852120:JOW852123 JOW917656:JOW917659 JOW983192:JOW983195 JPA65617:JPA65639 JPA65641:JPA65685 JPA131153:JPA131175 JPA131177:JPA131221 JPA196689:JPA196711 JPA196713:JPA196757 JPA262225:JPA262247 JPA262249:JPA262293 JPA327761:JPA327783 JPA327785:JPA327829 JPA393297:JPA393319 JPA393321:JPA393365 JPA458833:JPA458855 JPA458857:JPA458901 JPA524369:JPA524391 JPA524393:JPA524437 JPA589905:JPA589927 JPA589929:JPA589973 JPA655441:JPA655463 JPA655465:JPA655509 JPA720977:JPA720999 JPA721001:JPA721045 JPA786513:JPA786535 JPA786537:JPA786581 JPA852049:JPA852071 JPA852073:JPA852117 JPA917585:JPA917607 JPA917609:JPA917653 JPA983121:JPA983143 JPA983145:JPA983189 JYS65688:JYS65691 JYS131224:JYS131227 JYS196760:JYS196763 JYS262296:JYS262299 JYS327832:JYS327835 JYS393368:JYS393371 JYS458904:JYS458907 JYS524440:JYS524443 JYS589976:JYS589979 JYS655512:JYS655515 JYS721048:JYS721051 JYS786584:JYS786587 JYS852120:JYS852123 JYS917656:JYS917659 JYS983192:JYS983195 JYW65617:JYW65639 JYW65641:JYW65685 JYW131153:JYW131175 JYW131177:JYW131221 JYW196689:JYW196711 JYW196713:JYW196757 JYW262225:JYW262247 JYW262249:JYW262293 JYW327761:JYW327783 JYW327785:JYW327829 JYW393297:JYW393319 JYW393321:JYW393365 JYW458833:JYW458855 JYW458857:JYW458901 JYW524369:JYW524391 JYW524393:JYW524437 JYW589905:JYW589927 JYW589929:JYW589973 JYW655441:JYW655463 JYW655465:JYW655509 JYW720977:JYW720999 JYW721001:JYW721045 JYW786513:JYW786535 JYW786537:JYW786581 JYW852049:JYW852071 JYW852073:JYW852117 JYW917585:JYW917607 JYW917609:JYW917653 JYW983121:JYW983143 JYW983145:JYW983189 KIO65688:KIO65691 KIO131224:KIO131227 KIO196760:KIO196763 KIO262296:KIO262299 KIO327832:KIO327835 KIO393368:KIO393371 KIO458904:KIO458907 KIO524440:KIO524443 KIO589976:KIO589979 KIO655512:KIO655515 KIO721048:KIO721051 KIO786584:KIO786587 KIO852120:KIO852123 KIO917656:KIO917659 KIO983192:KIO983195 KIS65617:KIS65639 KIS65641:KIS65685 KIS131153:KIS131175 KIS131177:KIS131221 KIS196689:KIS196711 KIS196713:KIS196757 KIS262225:KIS262247 KIS262249:KIS262293 KIS327761:KIS327783 KIS327785:KIS327829 KIS393297:KIS393319 KIS393321:KIS393365 KIS458833:KIS458855 KIS458857:KIS458901 KIS524369:KIS524391 KIS524393:KIS524437 KIS589905:KIS589927 KIS589929:KIS589973 KIS655441:KIS655463 KIS655465:KIS655509 KIS720977:KIS720999 KIS721001:KIS721045 KIS786513:KIS786535 KIS786537:KIS786581 KIS852049:KIS852071 KIS852073:KIS852117 KIS917585:KIS917607 KIS917609:KIS917653 KIS983121:KIS983143 KIS983145:KIS983189 KSK65688:KSK65691 KSK131224:KSK131227 KSK196760:KSK196763 KSK262296:KSK262299 KSK327832:KSK327835 KSK393368:KSK393371 KSK458904:KSK458907 KSK524440:KSK524443 KSK589976:KSK589979 KSK655512:KSK655515 KSK721048:KSK721051 KSK786584:KSK786587 KSK852120:KSK852123 KSK917656:KSK917659 KSK983192:KSK983195 KSO65617:KSO65639 KSO65641:KSO65685 KSO131153:KSO131175 KSO131177:KSO131221 KSO196689:KSO196711 KSO196713:KSO196757 KSO262225:KSO262247 KSO262249:KSO262293 KSO327761:KSO327783 KSO327785:KSO327829 KSO393297:KSO393319 KSO393321:KSO393365 KSO458833:KSO458855 KSO458857:KSO458901 KSO524369:KSO524391 KSO524393:KSO524437 KSO589905:KSO589927 KSO589929:KSO589973 KSO655441:KSO655463 KSO655465:KSO655509 KSO720977:KSO720999 KSO721001:KSO721045 KSO786513:KSO786535 KSO786537:KSO786581 KSO852049:KSO852071 KSO852073:KSO852117 KSO917585:KSO917607 KSO917609:KSO917653 KSO983121:KSO983143 KSO983145:KSO983189 LCG65688:LCG65691 LCG131224:LCG131227 LCG196760:LCG196763 LCG262296:LCG262299 LCG327832:LCG327835 LCG393368:LCG393371 LCG458904:LCG458907 LCG524440:LCG524443 LCG589976:LCG589979 LCG655512:LCG655515 LCG721048:LCG721051 LCG786584:LCG786587 LCG852120:LCG852123 LCG917656:LCG917659 LCG983192:LCG983195 LCK65617:LCK65639 LCK65641:LCK65685 LCK131153:LCK131175 LCK131177:LCK131221 LCK196689:LCK196711 LCK196713:LCK196757 LCK262225:LCK262247 LCK262249:LCK262293 LCK327761:LCK327783 LCK327785:LCK327829 LCK393297:LCK393319 LCK393321:LCK393365 LCK458833:LCK458855 LCK458857:LCK458901 LCK524369:LCK524391 LCK524393:LCK524437 LCK589905:LCK589927 LCK589929:LCK589973 LCK655441:LCK655463 LCK655465:LCK655509 LCK720977:LCK720999 LCK721001:LCK721045 LCK786513:LCK786535 LCK786537:LCK786581 LCK852049:LCK852071 LCK852073:LCK852117 LCK917585:LCK917607 LCK917609:LCK917653 LCK983121:LCK983143 LCK983145:LCK983189 LMC65688:LMC65691 LMC131224:LMC131227 LMC196760:LMC196763 LMC262296:LMC262299 LMC327832:LMC327835 LMC393368:LMC393371 LMC458904:LMC458907 LMC524440:LMC524443 LMC589976:LMC589979 LMC655512:LMC655515 LMC721048:LMC721051 LMC786584:LMC786587 LMC852120:LMC852123 LMC917656:LMC917659 LMC983192:LMC983195 LMG65617:LMG65639 LMG65641:LMG65685 LMG131153:LMG131175 LMG131177:LMG131221 LMG196689:LMG196711 LMG196713:LMG196757 LMG262225:LMG262247 LMG262249:LMG262293 LMG327761:LMG327783 LMG327785:LMG327829 LMG393297:LMG393319 LMG393321:LMG393365 LMG458833:LMG458855 LMG458857:LMG458901 LMG524369:LMG524391 LMG524393:LMG524437 LMG589905:LMG589927 LMG589929:LMG589973 LMG655441:LMG655463 LMG655465:LMG655509 LMG720977:LMG720999 LMG721001:LMG721045 LMG786513:LMG786535 LMG786537:LMG786581 LMG852049:LMG852071 LMG852073:LMG852117 LMG917585:LMG917607 LMG917609:LMG917653 LMG983121:LMG983143 LMG983145:LMG983189 LVY65688:LVY65691 LVY131224:LVY131227 LVY196760:LVY196763 LVY262296:LVY262299 LVY327832:LVY327835 LVY393368:LVY393371 LVY458904:LVY458907 LVY524440:LVY524443 LVY589976:LVY589979 LVY655512:LVY655515 LVY721048:LVY721051 LVY786584:LVY786587 LVY852120:LVY852123 LVY917656:LVY917659 LVY983192:LVY983195 LWC65617:LWC65639 LWC65641:LWC65685 LWC131153:LWC131175 LWC131177:LWC131221 LWC196689:LWC196711 LWC196713:LWC196757 LWC262225:LWC262247 LWC262249:LWC262293 LWC327761:LWC327783 LWC327785:LWC327829 LWC393297:LWC393319 LWC393321:LWC393365 LWC458833:LWC458855 LWC458857:LWC458901 LWC524369:LWC524391 LWC524393:LWC524437 LWC589905:LWC589927 LWC589929:LWC589973 LWC655441:LWC655463 LWC655465:LWC655509 LWC720977:LWC720999 LWC721001:LWC721045 LWC786513:LWC786535 LWC786537:LWC786581 LWC852049:LWC852071 LWC852073:LWC852117 LWC917585:LWC917607 LWC917609:LWC917653 LWC983121:LWC983143 LWC983145:LWC983189 MFU65688:MFU65691 MFU131224:MFU131227 MFU196760:MFU196763 MFU262296:MFU262299 MFU327832:MFU327835 MFU393368:MFU393371 MFU458904:MFU458907 MFU524440:MFU524443 MFU589976:MFU589979 MFU655512:MFU655515 MFU721048:MFU721051 MFU786584:MFU786587 MFU852120:MFU852123 MFU917656:MFU917659 MFU983192:MFU983195 MFY65617:MFY65639 MFY65641:MFY65685 MFY131153:MFY131175 MFY131177:MFY131221 MFY196689:MFY196711 MFY196713:MFY196757 MFY262225:MFY262247 MFY262249:MFY262293 MFY327761:MFY327783 MFY327785:MFY327829 MFY393297:MFY393319 MFY393321:MFY393365 MFY458833:MFY458855 MFY458857:MFY458901 MFY524369:MFY524391 MFY524393:MFY524437 MFY589905:MFY589927 MFY589929:MFY589973 MFY655441:MFY655463 MFY655465:MFY655509 MFY720977:MFY720999 MFY721001:MFY721045 MFY786513:MFY786535 MFY786537:MFY786581 MFY852049:MFY852071 MFY852073:MFY852117 MFY917585:MFY917607 MFY917609:MFY917653 MFY983121:MFY983143 MFY983145:MFY983189 MPQ65688:MPQ65691 MPQ131224:MPQ131227 MPQ196760:MPQ196763 MPQ262296:MPQ262299 MPQ327832:MPQ327835 MPQ393368:MPQ393371 MPQ458904:MPQ458907 MPQ524440:MPQ524443 MPQ589976:MPQ589979 MPQ655512:MPQ655515 MPQ721048:MPQ721051 MPQ786584:MPQ786587 MPQ852120:MPQ852123 MPQ917656:MPQ917659 MPQ983192:MPQ983195 MPU65617:MPU65639 MPU65641:MPU65685 MPU131153:MPU131175 MPU131177:MPU131221 MPU196689:MPU196711 MPU196713:MPU196757 MPU262225:MPU262247 MPU262249:MPU262293 MPU327761:MPU327783 MPU327785:MPU327829 MPU393297:MPU393319 MPU393321:MPU393365 MPU458833:MPU458855 MPU458857:MPU458901 MPU524369:MPU524391 MPU524393:MPU524437 MPU589905:MPU589927 MPU589929:MPU589973 MPU655441:MPU655463 MPU655465:MPU655509 MPU720977:MPU720999 MPU721001:MPU721045 MPU786513:MPU786535 MPU786537:MPU786581 MPU852049:MPU852071 MPU852073:MPU852117 MPU917585:MPU917607 MPU917609:MPU917653 MPU983121:MPU983143 MPU983145:MPU983189 MZM65688:MZM65691 MZM131224:MZM131227 MZM196760:MZM196763 MZM262296:MZM262299 MZM327832:MZM327835 MZM393368:MZM393371 MZM458904:MZM458907 MZM524440:MZM524443 MZM589976:MZM589979 MZM655512:MZM655515 MZM721048:MZM721051 MZM786584:MZM786587 MZM852120:MZM852123 MZM917656:MZM917659 MZM983192:MZM983195 MZQ65617:MZQ65639 MZQ65641:MZQ65685 MZQ131153:MZQ131175 MZQ131177:MZQ131221 MZQ196689:MZQ196711 MZQ196713:MZQ196757 MZQ262225:MZQ262247 MZQ262249:MZQ262293 MZQ327761:MZQ327783 MZQ327785:MZQ327829 MZQ393297:MZQ393319 MZQ393321:MZQ393365 MZQ458833:MZQ458855 MZQ458857:MZQ458901 MZQ524369:MZQ524391 MZQ524393:MZQ524437 MZQ589905:MZQ589927 MZQ589929:MZQ589973 MZQ655441:MZQ655463 MZQ655465:MZQ655509 MZQ720977:MZQ720999 MZQ721001:MZQ721045 MZQ786513:MZQ786535 MZQ786537:MZQ786581 MZQ852049:MZQ852071 MZQ852073:MZQ852117 MZQ917585:MZQ917607 MZQ917609:MZQ917653 MZQ983121:MZQ983143 MZQ983145:MZQ983189 NJI65688:NJI65691 NJI131224:NJI131227 NJI196760:NJI196763 NJI262296:NJI262299 NJI327832:NJI327835 NJI393368:NJI393371 NJI458904:NJI458907 NJI524440:NJI524443 NJI589976:NJI589979 NJI655512:NJI655515 NJI721048:NJI721051 NJI786584:NJI786587 NJI852120:NJI852123 NJI917656:NJI917659 NJI983192:NJI983195 NJM65617:NJM65639 NJM65641:NJM65685 NJM131153:NJM131175 NJM131177:NJM131221 NJM196689:NJM196711 NJM196713:NJM196757 NJM262225:NJM262247 NJM262249:NJM262293 NJM327761:NJM327783 NJM327785:NJM327829 NJM393297:NJM393319 NJM393321:NJM393365 NJM458833:NJM458855 NJM458857:NJM458901 NJM524369:NJM524391 NJM524393:NJM524437 NJM589905:NJM589927 NJM589929:NJM589973 NJM655441:NJM655463 NJM655465:NJM655509 NJM720977:NJM720999 NJM721001:NJM721045 NJM786513:NJM786535 NJM786537:NJM786581 NJM852049:NJM852071 NJM852073:NJM852117 NJM917585:NJM917607 NJM917609:NJM917653 NJM983121:NJM983143 NJM983145:NJM983189 NTE65688:NTE65691 NTE131224:NTE131227 NTE196760:NTE196763 NTE262296:NTE262299 NTE327832:NTE327835 NTE393368:NTE393371 NTE458904:NTE458907 NTE524440:NTE524443 NTE589976:NTE589979 NTE655512:NTE655515 NTE721048:NTE721051 NTE786584:NTE786587 NTE852120:NTE852123 NTE917656:NTE917659 NTE983192:NTE983195 NTI65617:NTI65639 NTI65641:NTI65685 NTI131153:NTI131175 NTI131177:NTI131221 NTI196689:NTI196711 NTI196713:NTI196757 NTI262225:NTI262247 NTI262249:NTI262293 NTI327761:NTI327783 NTI327785:NTI327829 NTI393297:NTI393319 NTI393321:NTI393365 NTI458833:NTI458855 NTI458857:NTI458901 NTI524369:NTI524391 NTI524393:NTI524437 NTI589905:NTI589927 NTI589929:NTI589973 NTI655441:NTI655463 NTI655465:NTI655509 NTI720977:NTI720999 NTI721001:NTI721045 NTI786513:NTI786535 NTI786537:NTI786581 NTI852049:NTI852071 NTI852073:NTI852117 NTI917585:NTI917607 NTI917609:NTI917653 NTI983121:NTI983143 NTI983145:NTI983189 ODA65688:ODA65691 ODA131224:ODA131227 ODA196760:ODA196763 ODA262296:ODA262299 ODA327832:ODA327835 ODA393368:ODA393371 ODA458904:ODA458907 ODA524440:ODA524443 ODA589976:ODA589979 ODA655512:ODA655515 ODA721048:ODA721051 ODA786584:ODA786587 ODA852120:ODA852123 ODA917656:ODA917659 ODA983192:ODA983195 ODE65617:ODE65639 ODE65641:ODE65685 ODE131153:ODE131175 ODE131177:ODE131221 ODE196689:ODE196711 ODE196713:ODE196757 ODE262225:ODE262247 ODE262249:ODE262293 ODE327761:ODE327783 ODE327785:ODE327829 ODE393297:ODE393319 ODE393321:ODE393365 ODE458833:ODE458855 ODE458857:ODE458901 ODE524369:ODE524391 ODE524393:ODE524437 ODE589905:ODE589927 ODE589929:ODE589973 ODE655441:ODE655463 ODE655465:ODE655509 ODE720977:ODE720999 ODE721001:ODE721045 ODE786513:ODE786535 ODE786537:ODE786581 ODE852049:ODE852071 ODE852073:ODE852117 ODE917585:ODE917607 ODE917609:ODE917653 ODE983121:ODE983143 ODE983145:ODE983189 OMW65688:OMW65691 OMW131224:OMW131227 OMW196760:OMW196763 OMW262296:OMW262299 OMW327832:OMW327835 OMW393368:OMW393371 OMW458904:OMW458907 OMW524440:OMW524443 OMW589976:OMW589979 OMW655512:OMW655515 OMW721048:OMW721051 OMW786584:OMW786587 OMW852120:OMW852123 OMW917656:OMW917659 OMW983192:OMW983195 ONA65617:ONA65639 ONA65641:ONA65685 ONA131153:ONA131175 ONA131177:ONA131221 ONA196689:ONA196711 ONA196713:ONA196757 ONA262225:ONA262247 ONA262249:ONA262293 ONA327761:ONA327783 ONA327785:ONA327829 ONA393297:ONA393319 ONA393321:ONA393365 ONA458833:ONA458855 ONA458857:ONA458901 ONA524369:ONA524391 ONA524393:ONA524437 ONA589905:ONA589927 ONA589929:ONA589973 ONA655441:ONA655463 ONA655465:ONA655509 ONA720977:ONA720999 ONA721001:ONA721045 ONA786513:ONA786535 ONA786537:ONA786581 ONA852049:ONA852071 ONA852073:ONA852117 ONA917585:ONA917607 ONA917609:ONA917653 ONA983121:ONA983143 ONA983145:ONA983189 OWS65688:OWS65691 OWS131224:OWS131227 OWS196760:OWS196763 OWS262296:OWS262299 OWS327832:OWS327835 OWS393368:OWS393371 OWS458904:OWS458907 OWS524440:OWS524443 OWS589976:OWS589979 OWS655512:OWS655515 OWS721048:OWS721051 OWS786584:OWS786587 OWS852120:OWS852123 OWS917656:OWS917659 OWS983192:OWS983195 OWW65617:OWW65639 OWW65641:OWW65685 OWW131153:OWW131175 OWW131177:OWW131221 OWW196689:OWW196711 OWW196713:OWW196757 OWW262225:OWW262247 OWW262249:OWW262293 OWW327761:OWW327783 OWW327785:OWW327829 OWW393297:OWW393319 OWW393321:OWW393365 OWW458833:OWW458855 OWW458857:OWW458901 OWW524369:OWW524391 OWW524393:OWW524437 OWW589905:OWW589927 OWW589929:OWW589973 OWW655441:OWW655463 OWW655465:OWW655509 OWW720977:OWW720999 OWW721001:OWW721045 OWW786513:OWW786535 OWW786537:OWW786581 OWW852049:OWW852071 OWW852073:OWW852117 OWW917585:OWW917607 OWW917609:OWW917653 OWW983121:OWW983143 OWW983145:OWW983189 PGO65688:PGO65691 PGO131224:PGO131227 PGO196760:PGO196763 PGO262296:PGO262299 PGO327832:PGO327835 PGO393368:PGO393371 PGO458904:PGO458907 PGO524440:PGO524443 PGO589976:PGO589979 PGO655512:PGO655515 PGO721048:PGO721051 PGO786584:PGO786587 PGO852120:PGO852123 PGO917656:PGO917659 PGO983192:PGO983195 PGS65617:PGS65639 PGS65641:PGS65685 PGS131153:PGS131175 PGS131177:PGS131221 PGS196689:PGS196711 PGS196713:PGS196757 PGS262225:PGS262247 PGS262249:PGS262293 PGS327761:PGS327783 PGS327785:PGS327829 PGS393297:PGS393319 PGS393321:PGS393365 PGS458833:PGS458855 PGS458857:PGS458901 PGS524369:PGS524391 PGS524393:PGS524437 PGS589905:PGS589927 PGS589929:PGS589973 PGS655441:PGS655463 PGS655465:PGS655509 PGS720977:PGS720999 PGS721001:PGS721045 PGS786513:PGS786535 PGS786537:PGS786581 PGS852049:PGS852071 PGS852073:PGS852117 PGS917585:PGS917607 PGS917609:PGS917653 PGS983121:PGS983143 PGS983145:PGS983189 PQK65688:PQK65691 PQK131224:PQK131227 PQK196760:PQK196763 PQK262296:PQK262299 PQK327832:PQK327835 PQK393368:PQK393371 PQK458904:PQK458907 PQK524440:PQK524443 PQK589976:PQK589979 PQK655512:PQK655515 PQK721048:PQK721051 PQK786584:PQK786587 PQK852120:PQK852123 PQK917656:PQK917659 PQK983192:PQK983195 PQO65617:PQO65639 PQO65641:PQO65685 PQO131153:PQO131175 PQO131177:PQO131221 PQO196689:PQO196711 PQO196713:PQO196757 PQO262225:PQO262247 PQO262249:PQO262293 PQO327761:PQO327783 PQO327785:PQO327829 PQO393297:PQO393319 PQO393321:PQO393365 PQO458833:PQO458855 PQO458857:PQO458901 PQO524369:PQO524391 PQO524393:PQO524437 PQO589905:PQO589927 PQO589929:PQO589973 PQO655441:PQO655463 PQO655465:PQO655509 PQO720977:PQO720999 PQO721001:PQO721045 PQO786513:PQO786535 PQO786537:PQO786581 PQO852049:PQO852071 PQO852073:PQO852117 PQO917585:PQO917607 PQO917609:PQO917653 PQO983121:PQO983143 PQO983145:PQO983189 QAG65688:QAG65691 QAG131224:QAG131227 QAG196760:QAG196763 QAG262296:QAG262299 QAG327832:QAG327835 QAG393368:QAG393371 QAG458904:QAG458907 QAG524440:QAG524443 QAG589976:QAG589979 QAG655512:QAG655515 QAG721048:QAG721051 QAG786584:QAG786587 QAG852120:QAG852123 QAG917656:QAG917659 QAG983192:QAG983195 QAK65617:QAK65639 QAK65641:QAK65685 QAK131153:QAK131175 QAK131177:QAK131221 QAK196689:QAK196711 QAK196713:QAK196757 QAK262225:QAK262247 QAK262249:QAK262293 QAK327761:QAK327783 QAK327785:QAK327829 QAK393297:QAK393319 QAK393321:QAK393365 QAK458833:QAK458855 QAK458857:QAK458901 QAK524369:QAK524391 QAK524393:QAK524437 QAK589905:QAK589927 QAK589929:QAK589973 QAK655441:QAK655463 QAK655465:QAK655509 QAK720977:QAK720999 QAK721001:QAK721045 QAK786513:QAK786535 QAK786537:QAK786581 QAK852049:QAK852071 QAK852073:QAK852117 QAK917585:QAK917607 QAK917609:QAK917653 QAK983121:QAK983143 QAK983145:QAK983189 QKC65688:QKC65691 QKC131224:QKC131227 QKC196760:QKC196763 QKC262296:QKC262299 QKC327832:QKC327835 QKC393368:QKC393371 QKC458904:QKC458907 QKC524440:QKC524443 QKC589976:QKC589979 QKC655512:QKC655515 QKC721048:QKC721051 QKC786584:QKC786587 QKC852120:QKC852123 QKC917656:QKC917659 QKC983192:QKC983195 QKG65617:QKG65639 QKG65641:QKG65685 QKG131153:QKG131175 QKG131177:QKG131221 QKG196689:QKG196711 QKG196713:QKG196757 QKG262225:QKG262247 QKG262249:QKG262293 QKG327761:QKG327783 QKG327785:QKG327829 QKG393297:QKG393319 QKG393321:QKG393365 QKG458833:QKG458855 QKG458857:QKG458901 QKG524369:QKG524391 QKG524393:QKG524437 QKG589905:QKG589927 QKG589929:QKG589973 QKG655441:QKG655463 QKG655465:QKG655509 QKG720977:QKG720999 QKG721001:QKG721045 QKG786513:QKG786535 QKG786537:QKG786581 QKG852049:QKG852071 QKG852073:QKG852117 QKG917585:QKG917607 QKG917609:QKG917653 QKG983121:QKG983143 QKG983145:QKG983189 QTY65688:QTY65691 QTY131224:QTY131227 QTY196760:QTY196763 QTY262296:QTY262299 QTY327832:QTY327835 QTY393368:QTY393371 QTY458904:QTY458907 QTY524440:QTY524443 QTY589976:QTY589979 QTY655512:QTY655515 QTY721048:QTY721051 QTY786584:QTY786587 QTY852120:QTY852123 QTY917656:QTY917659 QTY983192:QTY983195 QUC65617:QUC65639 QUC65641:QUC65685 QUC131153:QUC131175 QUC131177:QUC131221 QUC196689:QUC196711 QUC196713:QUC196757 QUC262225:QUC262247 QUC262249:QUC262293 QUC327761:QUC327783 QUC327785:QUC327829 QUC393297:QUC393319 QUC393321:QUC393365 QUC458833:QUC458855 QUC458857:QUC458901 QUC524369:QUC524391 QUC524393:QUC524437 QUC589905:QUC589927 QUC589929:QUC589973 QUC655441:QUC655463 QUC655465:QUC655509 QUC720977:QUC720999 QUC721001:QUC721045 QUC786513:QUC786535 QUC786537:QUC786581 QUC852049:QUC852071 QUC852073:QUC852117 QUC917585:QUC917607 QUC917609:QUC917653 QUC983121:QUC983143 QUC983145:QUC983189 RDU65688:RDU65691 RDU131224:RDU131227 RDU196760:RDU196763 RDU262296:RDU262299 RDU327832:RDU327835 RDU393368:RDU393371 RDU458904:RDU458907 RDU524440:RDU524443 RDU589976:RDU589979 RDU655512:RDU655515 RDU721048:RDU721051 RDU786584:RDU786587 RDU852120:RDU852123 RDU917656:RDU917659 RDU983192:RDU983195 RDY65617:RDY65639 RDY65641:RDY65685 RDY131153:RDY131175 RDY131177:RDY131221 RDY196689:RDY196711 RDY196713:RDY196757 RDY262225:RDY262247 RDY262249:RDY262293 RDY327761:RDY327783 RDY327785:RDY327829 RDY393297:RDY393319 RDY393321:RDY393365 RDY458833:RDY458855 RDY458857:RDY458901 RDY524369:RDY524391 RDY524393:RDY524437 RDY589905:RDY589927 RDY589929:RDY589973 RDY655441:RDY655463 RDY655465:RDY655509 RDY720977:RDY720999 RDY721001:RDY721045 RDY786513:RDY786535 RDY786537:RDY786581 RDY852049:RDY852071 RDY852073:RDY852117 RDY917585:RDY917607 RDY917609:RDY917653 RDY983121:RDY983143 RDY983145:RDY983189 RNQ65688:RNQ65691 RNQ131224:RNQ131227 RNQ196760:RNQ196763 RNQ262296:RNQ262299 RNQ327832:RNQ327835 RNQ393368:RNQ393371 RNQ458904:RNQ458907 RNQ524440:RNQ524443 RNQ589976:RNQ589979 RNQ655512:RNQ655515 RNQ721048:RNQ721051 RNQ786584:RNQ786587 RNQ852120:RNQ852123 RNQ917656:RNQ917659 RNQ983192:RNQ983195 RNU65617:RNU65639 RNU65641:RNU65685 RNU131153:RNU131175 RNU131177:RNU131221 RNU196689:RNU196711 RNU196713:RNU196757 RNU262225:RNU262247 RNU262249:RNU262293 RNU327761:RNU327783 RNU327785:RNU327829 RNU393297:RNU393319 RNU393321:RNU393365 RNU458833:RNU458855 RNU458857:RNU458901 RNU524369:RNU524391 RNU524393:RNU524437 RNU589905:RNU589927 RNU589929:RNU589973 RNU655441:RNU655463 RNU655465:RNU655509 RNU720977:RNU720999 RNU721001:RNU721045 RNU786513:RNU786535 RNU786537:RNU786581 RNU852049:RNU852071 RNU852073:RNU852117 RNU917585:RNU917607 RNU917609:RNU917653 RNU983121:RNU983143 RNU983145:RNU983189 RXM65688:RXM65691 RXM131224:RXM131227 RXM196760:RXM196763 RXM262296:RXM262299 RXM327832:RXM327835 RXM393368:RXM393371 RXM458904:RXM458907 RXM524440:RXM524443 RXM589976:RXM589979 RXM655512:RXM655515 RXM721048:RXM721051 RXM786584:RXM786587 RXM852120:RXM852123 RXM917656:RXM917659 RXM983192:RXM983195 RXQ65617:RXQ65639 RXQ65641:RXQ65685 RXQ131153:RXQ131175 RXQ131177:RXQ131221 RXQ196689:RXQ196711 RXQ196713:RXQ196757 RXQ262225:RXQ262247 RXQ262249:RXQ262293 RXQ327761:RXQ327783 RXQ327785:RXQ327829 RXQ393297:RXQ393319 RXQ393321:RXQ393365 RXQ458833:RXQ458855 RXQ458857:RXQ458901 RXQ524369:RXQ524391 RXQ524393:RXQ524437 RXQ589905:RXQ589927 RXQ589929:RXQ589973 RXQ655441:RXQ655463 RXQ655465:RXQ655509 RXQ720977:RXQ720999 RXQ721001:RXQ721045 RXQ786513:RXQ786535 RXQ786537:RXQ786581 RXQ852049:RXQ852071 RXQ852073:RXQ852117 RXQ917585:RXQ917607 RXQ917609:RXQ917653 RXQ983121:RXQ983143 RXQ983145:RXQ983189 SHI65688:SHI65691 SHI131224:SHI131227 SHI196760:SHI196763 SHI262296:SHI262299 SHI327832:SHI327835 SHI393368:SHI393371 SHI458904:SHI458907 SHI524440:SHI524443 SHI589976:SHI589979 SHI655512:SHI655515 SHI721048:SHI721051 SHI786584:SHI786587 SHI852120:SHI852123 SHI917656:SHI917659 SHI983192:SHI983195 SHM65617:SHM65639 SHM65641:SHM65685 SHM131153:SHM131175 SHM131177:SHM131221 SHM196689:SHM196711 SHM196713:SHM196757 SHM262225:SHM262247 SHM262249:SHM262293 SHM327761:SHM327783 SHM327785:SHM327829 SHM393297:SHM393319 SHM393321:SHM393365 SHM458833:SHM458855 SHM458857:SHM458901 SHM524369:SHM524391 SHM524393:SHM524437 SHM589905:SHM589927 SHM589929:SHM589973 SHM655441:SHM655463 SHM655465:SHM655509 SHM720977:SHM720999 SHM721001:SHM721045 SHM786513:SHM786535 SHM786537:SHM786581 SHM852049:SHM852071 SHM852073:SHM852117 SHM917585:SHM917607 SHM917609:SHM917653 SHM983121:SHM983143 SHM983145:SHM983189 SRE65688:SRE65691 SRE131224:SRE131227 SRE196760:SRE196763 SRE262296:SRE262299 SRE327832:SRE327835 SRE393368:SRE393371 SRE458904:SRE458907 SRE524440:SRE524443 SRE589976:SRE589979 SRE655512:SRE655515 SRE721048:SRE721051 SRE786584:SRE786587 SRE852120:SRE852123 SRE917656:SRE917659 SRE983192:SRE983195 SRI65617:SRI65639 SRI65641:SRI65685 SRI131153:SRI131175 SRI131177:SRI131221 SRI196689:SRI196711 SRI196713:SRI196757 SRI262225:SRI262247 SRI262249:SRI262293 SRI327761:SRI327783 SRI327785:SRI327829 SRI393297:SRI393319 SRI393321:SRI393365 SRI458833:SRI458855 SRI458857:SRI458901 SRI524369:SRI524391 SRI524393:SRI524437 SRI589905:SRI589927 SRI589929:SRI589973 SRI655441:SRI655463 SRI655465:SRI655509 SRI720977:SRI720999 SRI721001:SRI721045 SRI786513:SRI786535 SRI786537:SRI786581 SRI852049:SRI852071 SRI852073:SRI852117 SRI917585:SRI917607 SRI917609:SRI917653 SRI983121:SRI983143 SRI983145:SRI983189 TBA65688:TBA65691 TBA131224:TBA131227 TBA196760:TBA196763 TBA262296:TBA262299 TBA327832:TBA327835 TBA393368:TBA393371 TBA458904:TBA458907 TBA524440:TBA524443 TBA589976:TBA589979 TBA655512:TBA655515 TBA721048:TBA721051 TBA786584:TBA786587 TBA852120:TBA852123 TBA917656:TBA917659 TBA983192:TBA983195 TBE65617:TBE65639 TBE65641:TBE65685 TBE131153:TBE131175 TBE131177:TBE131221 TBE196689:TBE196711 TBE196713:TBE196757 TBE262225:TBE262247 TBE262249:TBE262293 TBE327761:TBE327783 TBE327785:TBE327829 TBE393297:TBE393319 TBE393321:TBE393365 TBE458833:TBE458855 TBE458857:TBE458901 TBE524369:TBE524391 TBE524393:TBE524437 TBE589905:TBE589927 TBE589929:TBE589973 TBE655441:TBE655463 TBE655465:TBE655509 TBE720977:TBE720999 TBE721001:TBE721045 TBE786513:TBE786535 TBE786537:TBE786581 TBE852049:TBE852071 TBE852073:TBE852117 TBE917585:TBE917607 TBE917609:TBE917653 TBE983121:TBE983143 TBE983145:TBE983189 TKW65688:TKW65691 TKW131224:TKW131227 TKW196760:TKW196763 TKW262296:TKW262299 TKW327832:TKW327835 TKW393368:TKW393371 TKW458904:TKW458907 TKW524440:TKW524443 TKW589976:TKW589979 TKW655512:TKW655515 TKW721048:TKW721051 TKW786584:TKW786587 TKW852120:TKW852123 TKW917656:TKW917659 TKW983192:TKW983195 TLA65617:TLA65639 TLA65641:TLA65685 TLA131153:TLA131175 TLA131177:TLA131221 TLA196689:TLA196711 TLA196713:TLA196757 TLA262225:TLA262247 TLA262249:TLA262293 TLA327761:TLA327783 TLA327785:TLA327829 TLA393297:TLA393319 TLA393321:TLA393365 TLA458833:TLA458855 TLA458857:TLA458901 TLA524369:TLA524391 TLA524393:TLA524437 TLA589905:TLA589927 TLA589929:TLA589973 TLA655441:TLA655463 TLA655465:TLA655509 TLA720977:TLA720999 TLA721001:TLA721045 TLA786513:TLA786535 TLA786537:TLA786581 TLA852049:TLA852071 TLA852073:TLA852117 TLA917585:TLA917607 TLA917609:TLA917653 TLA983121:TLA983143 TLA983145:TLA983189 TUS65688:TUS65691 TUS131224:TUS131227 TUS196760:TUS196763 TUS262296:TUS262299 TUS327832:TUS327835 TUS393368:TUS393371 TUS458904:TUS458907 TUS524440:TUS524443 TUS589976:TUS589979 TUS655512:TUS655515 TUS721048:TUS721051 TUS786584:TUS786587 TUS852120:TUS852123 TUS917656:TUS917659 TUS983192:TUS983195 TUW65617:TUW65639 TUW65641:TUW65685 TUW131153:TUW131175 TUW131177:TUW131221 TUW196689:TUW196711 TUW196713:TUW196757 TUW262225:TUW262247 TUW262249:TUW262293 TUW327761:TUW327783 TUW327785:TUW327829 TUW393297:TUW393319 TUW393321:TUW393365 TUW458833:TUW458855 TUW458857:TUW458901 TUW524369:TUW524391 TUW524393:TUW524437 TUW589905:TUW589927 TUW589929:TUW589973 TUW655441:TUW655463 TUW655465:TUW655509 TUW720977:TUW720999 TUW721001:TUW721045 TUW786513:TUW786535 TUW786537:TUW786581 TUW852049:TUW852071 TUW852073:TUW852117 TUW917585:TUW917607 TUW917609:TUW917653 TUW983121:TUW983143 TUW983145:TUW983189 UEO65688:UEO65691 UEO131224:UEO131227 UEO196760:UEO196763 UEO262296:UEO262299 UEO327832:UEO327835 UEO393368:UEO393371 UEO458904:UEO458907 UEO524440:UEO524443 UEO589976:UEO589979 UEO655512:UEO655515 UEO721048:UEO721051 UEO786584:UEO786587 UEO852120:UEO852123 UEO917656:UEO917659 UEO983192:UEO983195 UES65617:UES65639 UES65641:UES65685 UES131153:UES131175 UES131177:UES131221 UES196689:UES196711 UES196713:UES196757 UES262225:UES262247 UES262249:UES262293 UES327761:UES327783 UES327785:UES327829 UES393297:UES393319 UES393321:UES393365 UES458833:UES458855 UES458857:UES458901 UES524369:UES524391 UES524393:UES524437 UES589905:UES589927 UES589929:UES589973 UES655441:UES655463 UES655465:UES655509 UES720977:UES720999 UES721001:UES721045 UES786513:UES786535 UES786537:UES786581 UES852049:UES852071 UES852073:UES852117 UES917585:UES917607 UES917609:UES917653 UES983121:UES983143 UES983145:UES983189 UOK65688:UOK65691 UOK131224:UOK131227 UOK196760:UOK196763 UOK262296:UOK262299 UOK327832:UOK327835 UOK393368:UOK393371 UOK458904:UOK458907 UOK524440:UOK524443 UOK589976:UOK589979 UOK655512:UOK655515 UOK721048:UOK721051 UOK786584:UOK786587 UOK852120:UOK852123 UOK917656:UOK917659 UOK983192:UOK983195 UOO65617:UOO65639 UOO65641:UOO65685 UOO131153:UOO131175 UOO131177:UOO131221 UOO196689:UOO196711 UOO196713:UOO196757 UOO262225:UOO262247 UOO262249:UOO262293 UOO327761:UOO327783 UOO327785:UOO327829 UOO393297:UOO393319 UOO393321:UOO393365 UOO458833:UOO458855 UOO458857:UOO458901 UOO524369:UOO524391 UOO524393:UOO524437 UOO589905:UOO589927 UOO589929:UOO589973 UOO655441:UOO655463 UOO655465:UOO655509 UOO720977:UOO720999 UOO721001:UOO721045 UOO786513:UOO786535 UOO786537:UOO786581 UOO852049:UOO852071 UOO852073:UOO852117 UOO917585:UOO917607 UOO917609:UOO917653 UOO983121:UOO983143 UOO983145:UOO983189 UYG65688:UYG65691 UYG131224:UYG131227 UYG196760:UYG196763 UYG262296:UYG262299 UYG327832:UYG327835 UYG393368:UYG393371 UYG458904:UYG458907 UYG524440:UYG524443 UYG589976:UYG589979 UYG655512:UYG655515 UYG721048:UYG721051 UYG786584:UYG786587 UYG852120:UYG852123 UYG917656:UYG917659 UYG983192:UYG983195 UYK65617:UYK65639 UYK65641:UYK65685 UYK131153:UYK131175 UYK131177:UYK131221 UYK196689:UYK196711 UYK196713:UYK196757 UYK262225:UYK262247 UYK262249:UYK262293 UYK327761:UYK327783 UYK327785:UYK327829 UYK393297:UYK393319 UYK393321:UYK393365 UYK458833:UYK458855 UYK458857:UYK458901 UYK524369:UYK524391 UYK524393:UYK524437 UYK589905:UYK589927 UYK589929:UYK589973 UYK655441:UYK655463 UYK655465:UYK655509 UYK720977:UYK720999 UYK721001:UYK721045 UYK786513:UYK786535 UYK786537:UYK786581 UYK852049:UYK852071 UYK852073:UYK852117 UYK917585:UYK917607 UYK917609:UYK917653 UYK983121:UYK983143 UYK983145:UYK983189 VIC65688:VIC65691 VIC131224:VIC131227 VIC196760:VIC196763 VIC262296:VIC262299 VIC327832:VIC327835 VIC393368:VIC393371 VIC458904:VIC458907 VIC524440:VIC524443 VIC589976:VIC589979 VIC655512:VIC655515 VIC721048:VIC721051 VIC786584:VIC786587 VIC852120:VIC852123 VIC917656:VIC917659 VIC983192:VIC983195 VIG65617:VIG65639 VIG65641:VIG65685 VIG131153:VIG131175 VIG131177:VIG131221 VIG196689:VIG196711 VIG196713:VIG196757 VIG262225:VIG262247 VIG262249:VIG262293 VIG327761:VIG327783 VIG327785:VIG327829 VIG393297:VIG393319 VIG393321:VIG393365 VIG458833:VIG458855 VIG458857:VIG458901 VIG524369:VIG524391 VIG524393:VIG524437 VIG589905:VIG589927 VIG589929:VIG589973 VIG655441:VIG655463 VIG655465:VIG655509 VIG720977:VIG720999 VIG721001:VIG721045 VIG786513:VIG786535 VIG786537:VIG786581 VIG852049:VIG852071 VIG852073:VIG852117 VIG917585:VIG917607 VIG917609:VIG917653 VIG983121:VIG983143 VIG983145:VIG983189 VRY65688:VRY65691 VRY131224:VRY131227 VRY196760:VRY196763 VRY262296:VRY262299 VRY327832:VRY327835 VRY393368:VRY393371 VRY458904:VRY458907 VRY524440:VRY524443 VRY589976:VRY589979 VRY655512:VRY655515 VRY721048:VRY721051 VRY786584:VRY786587 VRY852120:VRY852123 VRY917656:VRY917659 VRY983192:VRY983195 VSC65617:VSC65639 VSC65641:VSC65685 VSC131153:VSC131175 VSC131177:VSC131221 VSC196689:VSC196711 VSC196713:VSC196757 VSC262225:VSC262247 VSC262249:VSC262293 VSC327761:VSC327783 VSC327785:VSC327829 VSC393297:VSC393319 VSC393321:VSC393365 VSC458833:VSC458855 VSC458857:VSC458901 VSC524369:VSC524391 VSC524393:VSC524437 VSC589905:VSC589927 VSC589929:VSC589973 VSC655441:VSC655463 VSC655465:VSC655509 VSC720977:VSC720999 VSC721001:VSC721045 VSC786513:VSC786535 VSC786537:VSC786581 VSC852049:VSC852071 VSC852073:VSC852117 VSC917585:VSC917607 VSC917609:VSC917653 VSC983121:VSC983143 VSC983145:VSC983189 WBU65688:WBU65691 WBU131224:WBU131227 WBU196760:WBU196763 WBU262296:WBU262299 WBU327832:WBU327835 WBU393368:WBU393371 WBU458904:WBU458907 WBU524440:WBU524443 WBU589976:WBU589979 WBU655512:WBU655515 WBU721048:WBU721051 WBU786584:WBU786587 WBU852120:WBU852123 WBU917656:WBU917659 WBU983192:WBU983195 WBY65617:WBY65639 WBY65641:WBY65685 WBY131153:WBY131175 WBY131177:WBY131221 WBY196689:WBY196711 WBY196713:WBY196757 WBY262225:WBY262247 WBY262249:WBY262293 WBY327761:WBY327783 WBY327785:WBY327829 WBY393297:WBY393319 WBY393321:WBY393365 WBY458833:WBY458855 WBY458857:WBY458901 WBY524369:WBY524391 WBY524393:WBY524437 WBY589905:WBY589927 WBY589929:WBY589973 WBY655441:WBY655463 WBY655465:WBY655509 WBY720977:WBY720999 WBY721001:WBY721045 WBY786513:WBY786535 WBY786537:WBY786581 WBY852049:WBY852071 WBY852073:WBY852117 WBY917585:WBY917607 WBY917609:WBY917653 WBY983121:WBY983143 WBY983145:WBY983189 WLQ65688:WLQ65691 WLQ131224:WLQ131227 WLQ196760:WLQ196763 WLQ262296:WLQ262299 WLQ327832:WLQ327835 WLQ393368:WLQ393371 WLQ458904:WLQ458907 WLQ524440:WLQ524443 WLQ589976:WLQ589979 WLQ655512:WLQ655515 WLQ721048:WLQ721051 WLQ786584:WLQ786587 WLQ852120:WLQ852123 WLQ917656:WLQ917659 WLQ983192:WLQ983195 WLU65617:WLU65639 WLU65641:WLU65685 WLU131153:WLU131175 WLU131177:WLU131221 WLU196689:WLU196711 WLU196713:WLU196757 WLU262225:WLU262247 WLU262249:WLU262293 WLU327761:WLU327783 WLU327785:WLU327829 WLU393297:WLU393319 WLU393321:WLU393365 WLU458833:WLU458855 WLU458857:WLU458901 WLU524369:WLU524391 WLU524393:WLU524437 WLU589905:WLU589927 WLU589929:WLU589973 WLU655441:WLU655463 WLU655465:WLU655509 WLU720977:WLU720999 WLU721001:WLU721045 WLU786513:WLU786535 WLU786537:WLU786581 WLU852049:WLU852071 WLU852073:WLU852117 WLU917585:WLU917607 WLU917609:WLU917653 WLU983121:WLU983143 WLU983145:WLU983189 WVM65688:WVM65691 WVM131224:WVM131227 WVM196760:WVM196763 WVM262296:WVM262299 WVM327832:WVM327835 WVM393368:WVM393371 WVM458904:WVM458907 WVM524440:WVM524443 WVM589976:WVM589979 WVM655512:WVM655515 WVM721048:WVM721051 WVM786584:WVM786587 WVM852120:WVM852123 WVM917656:WVM917659 WVM983192:WVM983195 WVQ65617:WVQ65639 WVQ65641:WVQ65685 WVQ131153:WVQ131175 WVQ131177:WVQ131221 WVQ196689:WVQ196711 WVQ196713:WVQ196757 WVQ262225:WVQ262247 WVQ262249:WVQ262293 WVQ327761:WVQ327783 WVQ327785:WVQ327829 WVQ393297:WVQ393319 WVQ393321:WVQ393365 WVQ458833:WVQ458855 WVQ458857:WVQ458901 WVQ524369:WVQ524391 WVQ524393:WVQ524437 WVQ589905:WVQ589927 WVQ589929:WVQ589973 WVQ655441:WVQ655463 WVQ655465:WVQ655509 WVQ720977:WVQ720999 WVQ721001:WVQ721045 WVQ786513:WVQ786535 WVQ786537:WVQ786581 WVQ852049:WVQ852071 WVQ852073:WVQ852117 WVQ917585:WVQ917607 WVQ917609:WVQ917653 WVQ983121:WVQ983143 WVQ983145:WVQ983189">
      <formula1>"■基线,□观测项"</formula1>
    </dataValidation>
    <dataValidation type="list" allowBlank="1" showInputMessage="1" showErrorMessage="1" sqref="F65686 JB65686 SX65686 ACT65686 AMP65686 AWL65686 BGH65686 BQD65686 BZZ65686 CJV65686 CTR65686 DDN65686 DNJ65686 DXF65686 EHB65686 EQX65686 FAT65686 FKP65686 FUL65686 GEH65686 GOD65686 GXZ65686 HHV65686 HRR65686 IBN65686 ILJ65686 IVF65686 JFB65686 JOX65686 JYT65686 KIP65686 KSL65686 LCH65686 LMD65686 LVZ65686 MFV65686 MPR65686 MZN65686 NJJ65686 NTF65686 ODB65686 OMX65686 OWT65686 PGP65686 PQL65686 QAH65686 QKD65686 QTZ65686 RDV65686 RNR65686 RXN65686 SHJ65686 SRF65686 TBB65686 TKX65686 TUT65686 UEP65686 UOL65686 UYH65686 VID65686 VRZ65686 WBV65686 WLR65686 WVN65686 F131222 JB131222 SX131222 ACT131222 AMP131222 AWL131222 BGH131222 BQD131222 BZZ131222 CJV131222 CTR131222 DDN131222 DNJ131222 DXF131222 EHB131222 EQX131222 FAT131222 FKP131222 FUL131222 GEH131222 GOD131222 GXZ131222 HHV131222 HRR131222 IBN131222 ILJ131222 IVF131222 JFB131222 JOX131222 JYT131222 KIP131222 KSL131222 LCH131222 LMD131222 LVZ131222 MFV131222 MPR131222 MZN131222 NJJ131222 NTF131222 ODB131222 OMX131222 OWT131222 PGP131222 PQL131222 QAH131222 QKD131222 QTZ131222 RDV131222 RNR131222 RXN131222 SHJ131222 SRF131222 TBB131222 TKX131222 TUT131222 UEP131222 UOL131222 UYH131222 VID131222 VRZ131222 WBV131222 WLR131222 WVN131222 F196758 JB196758 SX196758 ACT196758 AMP196758 AWL196758 BGH196758 BQD196758 BZZ196758 CJV196758 CTR196758 DDN196758 DNJ196758 DXF196758 EHB196758 EQX196758 FAT196758 FKP196758 FUL196758 GEH196758 GOD196758 GXZ196758 HHV196758 HRR196758 IBN196758 ILJ196758 IVF196758 JFB196758 JOX196758 JYT196758 KIP196758 KSL196758 LCH196758 LMD196758 LVZ196758 MFV196758 MPR196758 MZN196758 NJJ196758 NTF196758 ODB196758 OMX196758 OWT196758 PGP196758 PQL196758 QAH196758 QKD196758 QTZ196758 RDV196758 RNR196758 RXN196758 SHJ196758 SRF196758 TBB196758 TKX196758 TUT196758 UEP196758 UOL196758 UYH196758 VID196758 VRZ196758 WBV196758 WLR196758 WVN196758 F262294 JB262294 SX262294 ACT262294 AMP262294 AWL262294 BGH262294 BQD262294 BZZ262294 CJV262294 CTR262294 DDN262294 DNJ262294 DXF262294 EHB262294 EQX262294 FAT262294 FKP262294 FUL262294 GEH262294 GOD262294 GXZ262294 HHV262294 HRR262294 IBN262294 ILJ262294 IVF262294 JFB262294 JOX262294 JYT262294 KIP262294 KSL262294 LCH262294 LMD262294 LVZ262294 MFV262294 MPR262294 MZN262294 NJJ262294 NTF262294 ODB262294 OMX262294 OWT262294 PGP262294 PQL262294 QAH262294 QKD262294 QTZ262294 RDV262294 RNR262294 RXN262294 SHJ262294 SRF262294 TBB262294 TKX262294 TUT262294 UEP262294 UOL262294 UYH262294 VID262294 VRZ262294 WBV262294 WLR262294 WVN262294 F327830 JB327830 SX327830 ACT327830 AMP327830 AWL327830 BGH327830 BQD327830 BZZ327830 CJV327830 CTR327830 DDN327830 DNJ327830 DXF327830 EHB327830 EQX327830 FAT327830 FKP327830 FUL327830 GEH327830 GOD327830 GXZ327830 HHV327830 HRR327830 IBN327830 ILJ327830 IVF327830 JFB327830 JOX327830 JYT327830 KIP327830 KSL327830 LCH327830 LMD327830 LVZ327830 MFV327830 MPR327830 MZN327830 NJJ327830 NTF327830 ODB327830 OMX327830 OWT327830 PGP327830 PQL327830 QAH327830 QKD327830 QTZ327830 RDV327830 RNR327830 RXN327830 SHJ327830 SRF327830 TBB327830 TKX327830 TUT327830 UEP327830 UOL327830 UYH327830 VID327830 VRZ327830 WBV327830 WLR327830 WVN327830 F393366 JB393366 SX393366 ACT393366 AMP393366 AWL393366 BGH393366 BQD393366 BZZ393366 CJV393366 CTR393366 DDN393366 DNJ393366 DXF393366 EHB393366 EQX393366 FAT393366 FKP393366 FUL393366 GEH393366 GOD393366 GXZ393366 HHV393366 HRR393366 IBN393366 ILJ393366 IVF393366 JFB393366 JOX393366 JYT393366 KIP393366 KSL393366 LCH393366 LMD393366 LVZ393366 MFV393366 MPR393366 MZN393366 NJJ393366 NTF393366 ODB393366 OMX393366 OWT393366 PGP393366 PQL393366 QAH393366 QKD393366 QTZ393366 RDV393366 RNR393366 RXN393366 SHJ393366 SRF393366 TBB393366 TKX393366 TUT393366 UEP393366 UOL393366 UYH393366 VID393366 VRZ393366 WBV393366 WLR393366 WVN393366 F458902 JB458902 SX458902 ACT458902 AMP458902 AWL458902 BGH458902 BQD458902 BZZ458902 CJV458902 CTR458902 DDN458902 DNJ458902 DXF458902 EHB458902 EQX458902 FAT458902 FKP458902 FUL458902 GEH458902 GOD458902 GXZ458902 HHV458902 HRR458902 IBN458902 ILJ458902 IVF458902 JFB458902 JOX458902 JYT458902 KIP458902 KSL458902 LCH458902 LMD458902 LVZ458902 MFV458902 MPR458902 MZN458902 NJJ458902 NTF458902 ODB458902 OMX458902 OWT458902 PGP458902 PQL458902 QAH458902 QKD458902 QTZ458902 RDV458902 RNR458902 RXN458902 SHJ458902 SRF458902 TBB458902 TKX458902 TUT458902 UEP458902 UOL458902 UYH458902 VID458902 VRZ458902 WBV458902 WLR458902 WVN458902 F524438 JB524438 SX524438 ACT524438 AMP524438 AWL524438 BGH524438 BQD524438 BZZ524438 CJV524438 CTR524438 DDN524438 DNJ524438 DXF524438 EHB524438 EQX524438 FAT524438 FKP524438 FUL524438 GEH524438 GOD524438 GXZ524438 HHV524438 HRR524438 IBN524438 ILJ524438 IVF524438 JFB524438 JOX524438 JYT524438 KIP524438 KSL524438 LCH524438 LMD524438 LVZ524438 MFV524438 MPR524438 MZN524438 NJJ524438 NTF524438 ODB524438 OMX524438 OWT524438 PGP524438 PQL524438 QAH524438 QKD524438 QTZ524438 RDV524438 RNR524438 RXN524438 SHJ524438 SRF524438 TBB524438 TKX524438 TUT524438 UEP524438 UOL524438 UYH524438 VID524438 VRZ524438 WBV524438 WLR524438 WVN524438 F589974 JB589974 SX589974 ACT589974 AMP589974 AWL589974 BGH589974 BQD589974 BZZ589974 CJV589974 CTR589974 DDN589974 DNJ589974 DXF589974 EHB589974 EQX589974 FAT589974 FKP589974 FUL589974 GEH589974 GOD589974 GXZ589974 HHV589974 HRR589974 IBN589974 ILJ589974 IVF589974 JFB589974 JOX589974 JYT589974 KIP589974 KSL589974 LCH589974 LMD589974 LVZ589974 MFV589974 MPR589974 MZN589974 NJJ589974 NTF589974 ODB589974 OMX589974 OWT589974 PGP589974 PQL589974 QAH589974 QKD589974 QTZ589974 RDV589974 RNR589974 RXN589974 SHJ589974 SRF589974 TBB589974 TKX589974 TUT589974 UEP589974 UOL589974 UYH589974 VID589974 VRZ589974 WBV589974 WLR589974 WVN589974 F655510 JB655510 SX655510 ACT655510 AMP655510 AWL655510 BGH655510 BQD655510 BZZ655510 CJV655510 CTR655510 DDN655510 DNJ655510 DXF655510 EHB655510 EQX655510 FAT655510 FKP655510 FUL655510 GEH655510 GOD655510 GXZ655510 HHV655510 HRR655510 IBN655510 ILJ655510 IVF655510 JFB655510 JOX655510 JYT655510 KIP655510 KSL655510 LCH655510 LMD655510 LVZ655510 MFV655510 MPR655510 MZN655510 NJJ655510 NTF655510 ODB655510 OMX655510 OWT655510 PGP655510 PQL655510 QAH655510 QKD655510 QTZ655510 RDV655510 RNR655510 RXN655510 SHJ655510 SRF655510 TBB655510 TKX655510 TUT655510 UEP655510 UOL655510 UYH655510 VID655510 VRZ655510 WBV655510 WLR655510 WVN655510 F721046 JB721046 SX721046 ACT721046 AMP721046 AWL721046 BGH721046 BQD721046 BZZ721046 CJV721046 CTR721046 DDN721046 DNJ721046 DXF721046 EHB721046 EQX721046 FAT721046 FKP721046 FUL721046 GEH721046 GOD721046 GXZ721046 HHV721046 HRR721046 IBN721046 ILJ721046 IVF721046 JFB721046 JOX721046 JYT721046 KIP721046 KSL721046 LCH721046 LMD721046 LVZ721046 MFV721046 MPR721046 MZN721046 NJJ721046 NTF721046 ODB721046 OMX721046 OWT721046 PGP721046 PQL721046 QAH721046 QKD721046 QTZ721046 RDV721046 RNR721046 RXN721046 SHJ721046 SRF721046 TBB721046 TKX721046 TUT721046 UEP721046 UOL721046 UYH721046 VID721046 VRZ721046 WBV721046 WLR721046 WVN721046 F786582 JB786582 SX786582 ACT786582 AMP786582 AWL786582 BGH786582 BQD786582 BZZ786582 CJV786582 CTR786582 DDN786582 DNJ786582 DXF786582 EHB786582 EQX786582 FAT786582 FKP786582 FUL786582 GEH786582 GOD786582 GXZ786582 HHV786582 HRR786582 IBN786582 ILJ786582 IVF786582 JFB786582 JOX786582 JYT786582 KIP786582 KSL786582 LCH786582 LMD786582 LVZ786582 MFV786582 MPR786582 MZN786582 NJJ786582 NTF786582 ODB786582 OMX786582 OWT786582 PGP786582 PQL786582 QAH786582 QKD786582 QTZ786582 RDV786582 RNR786582 RXN786582 SHJ786582 SRF786582 TBB786582 TKX786582 TUT786582 UEP786582 UOL786582 UYH786582 VID786582 VRZ786582 WBV786582 WLR786582 WVN786582 F852118 JB852118 SX852118 ACT852118 AMP852118 AWL852118 BGH852118 BQD852118 BZZ852118 CJV852118 CTR852118 DDN852118 DNJ852118 DXF852118 EHB852118 EQX852118 FAT852118 FKP852118 FUL852118 GEH852118 GOD852118 GXZ852118 HHV852118 HRR852118 IBN852118 ILJ852118 IVF852118 JFB852118 JOX852118 JYT852118 KIP852118 KSL852118 LCH852118 LMD852118 LVZ852118 MFV852118 MPR852118 MZN852118 NJJ852118 NTF852118 ODB852118 OMX852118 OWT852118 PGP852118 PQL852118 QAH852118 QKD852118 QTZ852118 RDV852118 RNR852118 RXN852118 SHJ852118 SRF852118 TBB852118 TKX852118 TUT852118 UEP852118 UOL852118 UYH852118 VID852118 VRZ852118 WBV852118 WLR852118 WVN852118 F917654 JB917654 SX917654 ACT917654 AMP917654 AWL917654 BGH917654 BQD917654 BZZ917654 CJV917654 CTR917654 DDN917654 DNJ917654 DXF917654 EHB917654 EQX917654 FAT917654 FKP917654 FUL917654 GEH917654 GOD917654 GXZ917654 HHV917654 HRR917654 IBN917654 ILJ917654 IVF917654 JFB917654 JOX917654 JYT917654 KIP917654 KSL917654 LCH917654 LMD917654 LVZ917654 MFV917654 MPR917654 MZN917654 NJJ917654 NTF917654 ODB917654 OMX917654 OWT917654 PGP917654 PQL917654 QAH917654 QKD917654 QTZ917654 RDV917654 RNR917654 RXN917654 SHJ917654 SRF917654 TBB917654 TKX917654 TUT917654 UEP917654 UOL917654 UYH917654 VID917654 VRZ917654 WBV917654 WLR917654 WVN917654 F983190 JB983190 SX983190 ACT983190 AMP983190 AWL983190 BGH983190 BQD983190 BZZ983190 CJV983190 CTR983190 DDN983190 DNJ983190 DXF983190 EHB983190 EQX983190 FAT983190 FKP983190 FUL983190 GEH983190 GOD983190 GXZ983190 HHV983190 HRR983190 IBN983190 ILJ983190 IVF983190 JFB983190 JOX983190 JYT983190 KIP983190 KSL983190 LCH983190 LMD983190 LVZ983190 MFV983190 MPR983190 MZN983190 NJJ983190 NTF983190 ODB983190 OMX983190 OWT983190 PGP983190 PQL983190 QAH983190 QKD983190 QTZ983190 RDV983190 RNR983190 RXN983190 SHJ983190 SRF983190 TBB983190 TKX983190 TUT983190 UEP983190 UOL983190 UYH983190 VID983190 VRZ983190 WBV983190 WLR983190 WVN983190 F65688:F65695 F131224:F131231 F196760:F196767 F262296:F262303 F327832:F327839 F393368:F393375 F458904:F458911 F524440:F524447 F589976:F589983 F655512:F655519 F721048:F721055 F786584:F786591 F852120:F852127 F917656:F917663 F983192:F983199 J65617:J65639 J65641:J65685 J131153:J131175 J131177:J131221 J196689:J196711 J196713:J196757 J262225:J262247 J262249:J262293 J327761:J327783 J327785:J327829 J393297:J393319 J393321:J393365 J458833:J458855 J458857:J458901 J524369:J524391 J524393:J524437 J589905:J589927 J589929:J589973 J655441:J655463 J655465:J655509 J720977:J720999 J721001:J721045 J786513:J786535 J786537:J786581 J852049:J852071 J852073:J852117 J917585:J917607 J917609:J917653 J983121:J983143 J983145:J983189 JB65688:JB65695 JB131224:JB131231 JB196760:JB196767 JB262296:JB262303 JB327832:JB327839 JB393368:JB393375 JB458904:JB458911 JB524440:JB524447 JB589976:JB589983 JB655512:JB655519 JB721048:JB721055 JB786584:JB786591 JB852120:JB852127 JB917656:JB917663 JB983192:JB983199 JF65617:JF65639 JF65641:JF65685 JF131153:JF131175 JF131177:JF131221 JF196689:JF196711 JF196713:JF196757 JF262225:JF262247 JF262249:JF262293 JF327761:JF327783 JF327785:JF327829 JF393297:JF393319 JF393321:JF393365 JF458833:JF458855 JF458857:JF458901 JF524369:JF524391 JF524393:JF524437 JF589905:JF589927 JF589929:JF589973 JF655441:JF655463 JF655465:JF655509 JF720977:JF720999 JF721001:JF721045 JF786513:JF786535 JF786537:JF786581 JF852049:JF852071 JF852073:JF852117 JF917585:JF917607 JF917609:JF917653 JF983121:JF983143 JF983145:JF983189 SX65688:SX65695 SX131224:SX131231 SX196760:SX196767 SX262296:SX262303 SX327832:SX327839 SX393368:SX393375 SX458904:SX458911 SX524440:SX524447 SX589976:SX589983 SX655512:SX655519 SX721048:SX721055 SX786584:SX786591 SX852120:SX852127 SX917656:SX917663 SX983192:SX983199 TB65617:TB65639 TB65641:TB65685 TB131153:TB131175 TB131177:TB131221 TB196689:TB196711 TB196713:TB196757 TB262225:TB262247 TB262249:TB262293 TB327761:TB327783 TB327785:TB327829 TB393297:TB393319 TB393321:TB393365 TB458833:TB458855 TB458857:TB458901 TB524369:TB524391 TB524393:TB524437 TB589905:TB589927 TB589929:TB589973 TB655441:TB655463 TB655465:TB655509 TB720977:TB720999 TB721001:TB721045 TB786513:TB786535 TB786537:TB786581 TB852049:TB852071 TB852073:TB852117 TB917585:TB917607 TB917609:TB917653 TB983121:TB983143 TB983145:TB983189 ACT65688:ACT65695 ACT131224:ACT131231 ACT196760:ACT196767 ACT262296:ACT262303 ACT327832:ACT327839 ACT393368:ACT393375 ACT458904:ACT458911 ACT524440:ACT524447 ACT589976:ACT589983 ACT655512:ACT655519 ACT721048:ACT721055 ACT786584:ACT786591 ACT852120:ACT852127 ACT917656:ACT917663 ACT983192:ACT983199 ACX65617:ACX65639 ACX65641:ACX65685 ACX131153:ACX131175 ACX131177:ACX131221 ACX196689:ACX196711 ACX196713:ACX196757 ACX262225:ACX262247 ACX262249:ACX262293 ACX327761:ACX327783 ACX327785:ACX327829 ACX393297:ACX393319 ACX393321:ACX393365 ACX458833:ACX458855 ACX458857:ACX458901 ACX524369:ACX524391 ACX524393:ACX524437 ACX589905:ACX589927 ACX589929:ACX589973 ACX655441:ACX655463 ACX655465:ACX655509 ACX720977:ACX720999 ACX721001:ACX721045 ACX786513:ACX786535 ACX786537:ACX786581 ACX852049:ACX852071 ACX852073:ACX852117 ACX917585:ACX917607 ACX917609:ACX917653 ACX983121:ACX983143 ACX983145:ACX983189 AMP65688:AMP65695 AMP131224:AMP131231 AMP196760:AMP196767 AMP262296:AMP262303 AMP327832:AMP327839 AMP393368:AMP393375 AMP458904:AMP458911 AMP524440:AMP524447 AMP589976:AMP589983 AMP655512:AMP655519 AMP721048:AMP721055 AMP786584:AMP786591 AMP852120:AMP852127 AMP917656:AMP917663 AMP983192:AMP983199 AMT65617:AMT65639 AMT65641:AMT65685 AMT131153:AMT131175 AMT131177:AMT131221 AMT196689:AMT196711 AMT196713:AMT196757 AMT262225:AMT262247 AMT262249:AMT262293 AMT327761:AMT327783 AMT327785:AMT327829 AMT393297:AMT393319 AMT393321:AMT393365 AMT458833:AMT458855 AMT458857:AMT458901 AMT524369:AMT524391 AMT524393:AMT524437 AMT589905:AMT589927 AMT589929:AMT589973 AMT655441:AMT655463 AMT655465:AMT655509 AMT720977:AMT720999 AMT721001:AMT721045 AMT786513:AMT786535 AMT786537:AMT786581 AMT852049:AMT852071 AMT852073:AMT852117 AMT917585:AMT917607 AMT917609:AMT917653 AMT983121:AMT983143 AMT983145:AMT983189 AWL65688:AWL65695 AWL131224:AWL131231 AWL196760:AWL196767 AWL262296:AWL262303 AWL327832:AWL327839 AWL393368:AWL393375 AWL458904:AWL458911 AWL524440:AWL524447 AWL589976:AWL589983 AWL655512:AWL655519 AWL721048:AWL721055 AWL786584:AWL786591 AWL852120:AWL852127 AWL917656:AWL917663 AWL983192:AWL983199 AWP65617:AWP65639 AWP65641:AWP65685 AWP131153:AWP131175 AWP131177:AWP131221 AWP196689:AWP196711 AWP196713:AWP196757 AWP262225:AWP262247 AWP262249:AWP262293 AWP327761:AWP327783 AWP327785:AWP327829 AWP393297:AWP393319 AWP393321:AWP393365 AWP458833:AWP458855 AWP458857:AWP458901 AWP524369:AWP524391 AWP524393:AWP524437 AWP589905:AWP589927 AWP589929:AWP589973 AWP655441:AWP655463 AWP655465:AWP655509 AWP720977:AWP720999 AWP721001:AWP721045 AWP786513:AWP786535 AWP786537:AWP786581 AWP852049:AWP852071 AWP852073:AWP852117 AWP917585:AWP917607 AWP917609:AWP917653 AWP983121:AWP983143 AWP983145:AWP983189 BGH65688:BGH65695 BGH131224:BGH131231 BGH196760:BGH196767 BGH262296:BGH262303 BGH327832:BGH327839 BGH393368:BGH393375 BGH458904:BGH458911 BGH524440:BGH524447 BGH589976:BGH589983 BGH655512:BGH655519 BGH721048:BGH721055 BGH786584:BGH786591 BGH852120:BGH852127 BGH917656:BGH917663 BGH983192:BGH983199 BGL65617:BGL65639 BGL65641:BGL65685 BGL131153:BGL131175 BGL131177:BGL131221 BGL196689:BGL196711 BGL196713:BGL196757 BGL262225:BGL262247 BGL262249:BGL262293 BGL327761:BGL327783 BGL327785:BGL327829 BGL393297:BGL393319 BGL393321:BGL393365 BGL458833:BGL458855 BGL458857:BGL458901 BGL524369:BGL524391 BGL524393:BGL524437 BGL589905:BGL589927 BGL589929:BGL589973 BGL655441:BGL655463 BGL655465:BGL655509 BGL720977:BGL720999 BGL721001:BGL721045 BGL786513:BGL786535 BGL786537:BGL786581 BGL852049:BGL852071 BGL852073:BGL852117 BGL917585:BGL917607 BGL917609:BGL917653 BGL983121:BGL983143 BGL983145:BGL983189 BQD65688:BQD65695 BQD131224:BQD131231 BQD196760:BQD196767 BQD262296:BQD262303 BQD327832:BQD327839 BQD393368:BQD393375 BQD458904:BQD458911 BQD524440:BQD524447 BQD589976:BQD589983 BQD655512:BQD655519 BQD721048:BQD721055 BQD786584:BQD786591 BQD852120:BQD852127 BQD917656:BQD917663 BQD983192:BQD983199 BQH65617:BQH65639 BQH65641:BQH65685 BQH131153:BQH131175 BQH131177:BQH131221 BQH196689:BQH196711 BQH196713:BQH196757 BQH262225:BQH262247 BQH262249:BQH262293 BQH327761:BQH327783 BQH327785:BQH327829 BQH393297:BQH393319 BQH393321:BQH393365 BQH458833:BQH458855 BQH458857:BQH458901 BQH524369:BQH524391 BQH524393:BQH524437 BQH589905:BQH589927 BQH589929:BQH589973 BQH655441:BQH655463 BQH655465:BQH655509 BQH720977:BQH720999 BQH721001:BQH721045 BQH786513:BQH786535 BQH786537:BQH786581 BQH852049:BQH852071 BQH852073:BQH852117 BQH917585:BQH917607 BQH917609:BQH917653 BQH983121:BQH983143 BQH983145:BQH983189 BZZ65688:BZZ65695 BZZ131224:BZZ131231 BZZ196760:BZZ196767 BZZ262296:BZZ262303 BZZ327832:BZZ327839 BZZ393368:BZZ393375 BZZ458904:BZZ458911 BZZ524440:BZZ524447 BZZ589976:BZZ589983 BZZ655512:BZZ655519 BZZ721048:BZZ721055 BZZ786584:BZZ786591 BZZ852120:BZZ852127 BZZ917656:BZZ917663 BZZ983192:BZZ983199 CAD65617:CAD65639 CAD65641:CAD65685 CAD131153:CAD131175 CAD131177:CAD131221 CAD196689:CAD196711 CAD196713:CAD196757 CAD262225:CAD262247 CAD262249:CAD262293 CAD327761:CAD327783 CAD327785:CAD327829 CAD393297:CAD393319 CAD393321:CAD393365 CAD458833:CAD458855 CAD458857:CAD458901 CAD524369:CAD524391 CAD524393:CAD524437 CAD589905:CAD589927 CAD589929:CAD589973 CAD655441:CAD655463 CAD655465:CAD655509 CAD720977:CAD720999 CAD721001:CAD721045 CAD786513:CAD786535 CAD786537:CAD786581 CAD852049:CAD852071 CAD852073:CAD852117 CAD917585:CAD917607 CAD917609:CAD917653 CAD983121:CAD983143 CAD983145:CAD983189 CJV65688:CJV65695 CJV131224:CJV131231 CJV196760:CJV196767 CJV262296:CJV262303 CJV327832:CJV327839 CJV393368:CJV393375 CJV458904:CJV458911 CJV524440:CJV524447 CJV589976:CJV589983 CJV655512:CJV655519 CJV721048:CJV721055 CJV786584:CJV786591 CJV852120:CJV852127 CJV917656:CJV917663 CJV983192:CJV983199 CJZ65617:CJZ65639 CJZ65641:CJZ65685 CJZ131153:CJZ131175 CJZ131177:CJZ131221 CJZ196689:CJZ196711 CJZ196713:CJZ196757 CJZ262225:CJZ262247 CJZ262249:CJZ262293 CJZ327761:CJZ327783 CJZ327785:CJZ327829 CJZ393297:CJZ393319 CJZ393321:CJZ393365 CJZ458833:CJZ458855 CJZ458857:CJZ458901 CJZ524369:CJZ524391 CJZ524393:CJZ524437 CJZ589905:CJZ589927 CJZ589929:CJZ589973 CJZ655441:CJZ655463 CJZ655465:CJZ655509 CJZ720977:CJZ720999 CJZ721001:CJZ721045 CJZ786513:CJZ786535 CJZ786537:CJZ786581 CJZ852049:CJZ852071 CJZ852073:CJZ852117 CJZ917585:CJZ917607 CJZ917609:CJZ917653 CJZ983121:CJZ983143 CJZ983145:CJZ983189 CTR65688:CTR65695 CTR131224:CTR131231 CTR196760:CTR196767 CTR262296:CTR262303 CTR327832:CTR327839 CTR393368:CTR393375 CTR458904:CTR458911 CTR524440:CTR524447 CTR589976:CTR589983 CTR655512:CTR655519 CTR721048:CTR721055 CTR786584:CTR786591 CTR852120:CTR852127 CTR917656:CTR917663 CTR983192:CTR983199 CTV65617:CTV65639 CTV65641:CTV65685 CTV131153:CTV131175 CTV131177:CTV131221 CTV196689:CTV196711 CTV196713:CTV196757 CTV262225:CTV262247 CTV262249:CTV262293 CTV327761:CTV327783 CTV327785:CTV327829 CTV393297:CTV393319 CTV393321:CTV393365 CTV458833:CTV458855 CTV458857:CTV458901 CTV524369:CTV524391 CTV524393:CTV524437 CTV589905:CTV589927 CTV589929:CTV589973 CTV655441:CTV655463 CTV655465:CTV655509 CTV720977:CTV720999 CTV721001:CTV721045 CTV786513:CTV786535 CTV786537:CTV786581 CTV852049:CTV852071 CTV852073:CTV852117 CTV917585:CTV917607 CTV917609:CTV917653 CTV983121:CTV983143 CTV983145:CTV983189 DDN65688:DDN65695 DDN131224:DDN131231 DDN196760:DDN196767 DDN262296:DDN262303 DDN327832:DDN327839 DDN393368:DDN393375 DDN458904:DDN458911 DDN524440:DDN524447 DDN589976:DDN589983 DDN655512:DDN655519 DDN721048:DDN721055 DDN786584:DDN786591 DDN852120:DDN852127 DDN917656:DDN917663 DDN983192:DDN983199 DDR65617:DDR65639 DDR65641:DDR65685 DDR131153:DDR131175 DDR131177:DDR131221 DDR196689:DDR196711 DDR196713:DDR196757 DDR262225:DDR262247 DDR262249:DDR262293 DDR327761:DDR327783 DDR327785:DDR327829 DDR393297:DDR393319 DDR393321:DDR393365 DDR458833:DDR458855 DDR458857:DDR458901 DDR524369:DDR524391 DDR524393:DDR524437 DDR589905:DDR589927 DDR589929:DDR589973 DDR655441:DDR655463 DDR655465:DDR655509 DDR720977:DDR720999 DDR721001:DDR721045 DDR786513:DDR786535 DDR786537:DDR786581 DDR852049:DDR852071 DDR852073:DDR852117 DDR917585:DDR917607 DDR917609:DDR917653 DDR983121:DDR983143 DDR983145:DDR983189 DNJ65688:DNJ65695 DNJ131224:DNJ131231 DNJ196760:DNJ196767 DNJ262296:DNJ262303 DNJ327832:DNJ327839 DNJ393368:DNJ393375 DNJ458904:DNJ458911 DNJ524440:DNJ524447 DNJ589976:DNJ589983 DNJ655512:DNJ655519 DNJ721048:DNJ721055 DNJ786584:DNJ786591 DNJ852120:DNJ852127 DNJ917656:DNJ917663 DNJ983192:DNJ983199 DNN65617:DNN65639 DNN65641:DNN65685 DNN131153:DNN131175 DNN131177:DNN131221 DNN196689:DNN196711 DNN196713:DNN196757 DNN262225:DNN262247 DNN262249:DNN262293 DNN327761:DNN327783 DNN327785:DNN327829 DNN393297:DNN393319 DNN393321:DNN393365 DNN458833:DNN458855 DNN458857:DNN458901 DNN524369:DNN524391 DNN524393:DNN524437 DNN589905:DNN589927 DNN589929:DNN589973 DNN655441:DNN655463 DNN655465:DNN655509 DNN720977:DNN720999 DNN721001:DNN721045 DNN786513:DNN786535 DNN786537:DNN786581 DNN852049:DNN852071 DNN852073:DNN852117 DNN917585:DNN917607 DNN917609:DNN917653 DNN983121:DNN983143 DNN983145:DNN983189 DXF65688:DXF65695 DXF131224:DXF131231 DXF196760:DXF196767 DXF262296:DXF262303 DXF327832:DXF327839 DXF393368:DXF393375 DXF458904:DXF458911 DXF524440:DXF524447 DXF589976:DXF589983 DXF655512:DXF655519 DXF721048:DXF721055 DXF786584:DXF786591 DXF852120:DXF852127 DXF917656:DXF917663 DXF983192:DXF983199 DXJ65617:DXJ65639 DXJ65641:DXJ65685 DXJ131153:DXJ131175 DXJ131177:DXJ131221 DXJ196689:DXJ196711 DXJ196713:DXJ196757 DXJ262225:DXJ262247 DXJ262249:DXJ262293 DXJ327761:DXJ327783 DXJ327785:DXJ327829 DXJ393297:DXJ393319 DXJ393321:DXJ393365 DXJ458833:DXJ458855 DXJ458857:DXJ458901 DXJ524369:DXJ524391 DXJ524393:DXJ524437 DXJ589905:DXJ589927 DXJ589929:DXJ589973 DXJ655441:DXJ655463 DXJ655465:DXJ655509 DXJ720977:DXJ720999 DXJ721001:DXJ721045 DXJ786513:DXJ786535 DXJ786537:DXJ786581 DXJ852049:DXJ852071 DXJ852073:DXJ852117 DXJ917585:DXJ917607 DXJ917609:DXJ917653 DXJ983121:DXJ983143 DXJ983145:DXJ983189 EHB65688:EHB65695 EHB131224:EHB131231 EHB196760:EHB196767 EHB262296:EHB262303 EHB327832:EHB327839 EHB393368:EHB393375 EHB458904:EHB458911 EHB524440:EHB524447 EHB589976:EHB589983 EHB655512:EHB655519 EHB721048:EHB721055 EHB786584:EHB786591 EHB852120:EHB852127 EHB917656:EHB917663 EHB983192:EHB983199 EHF65617:EHF65639 EHF65641:EHF65685 EHF131153:EHF131175 EHF131177:EHF131221 EHF196689:EHF196711 EHF196713:EHF196757 EHF262225:EHF262247 EHF262249:EHF262293 EHF327761:EHF327783 EHF327785:EHF327829 EHF393297:EHF393319 EHF393321:EHF393365 EHF458833:EHF458855 EHF458857:EHF458901 EHF524369:EHF524391 EHF524393:EHF524437 EHF589905:EHF589927 EHF589929:EHF589973 EHF655441:EHF655463 EHF655465:EHF655509 EHF720977:EHF720999 EHF721001:EHF721045 EHF786513:EHF786535 EHF786537:EHF786581 EHF852049:EHF852071 EHF852073:EHF852117 EHF917585:EHF917607 EHF917609:EHF917653 EHF983121:EHF983143 EHF983145:EHF983189 EQX65688:EQX65695 EQX131224:EQX131231 EQX196760:EQX196767 EQX262296:EQX262303 EQX327832:EQX327839 EQX393368:EQX393375 EQX458904:EQX458911 EQX524440:EQX524447 EQX589976:EQX589983 EQX655512:EQX655519 EQX721048:EQX721055 EQX786584:EQX786591 EQX852120:EQX852127 EQX917656:EQX917663 EQX983192:EQX983199 ERB65617:ERB65639 ERB65641:ERB65685 ERB131153:ERB131175 ERB131177:ERB131221 ERB196689:ERB196711 ERB196713:ERB196757 ERB262225:ERB262247 ERB262249:ERB262293 ERB327761:ERB327783 ERB327785:ERB327829 ERB393297:ERB393319 ERB393321:ERB393365 ERB458833:ERB458855 ERB458857:ERB458901 ERB524369:ERB524391 ERB524393:ERB524437 ERB589905:ERB589927 ERB589929:ERB589973 ERB655441:ERB655463 ERB655465:ERB655509 ERB720977:ERB720999 ERB721001:ERB721045 ERB786513:ERB786535 ERB786537:ERB786581 ERB852049:ERB852071 ERB852073:ERB852117 ERB917585:ERB917607 ERB917609:ERB917653 ERB983121:ERB983143 ERB983145:ERB983189 FAT65688:FAT65695 FAT131224:FAT131231 FAT196760:FAT196767 FAT262296:FAT262303 FAT327832:FAT327839 FAT393368:FAT393375 FAT458904:FAT458911 FAT524440:FAT524447 FAT589976:FAT589983 FAT655512:FAT655519 FAT721048:FAT721055 FAT786584:FAT786591 FAT852120:FAT852127 FAT917656:FAT917663 FAT983192:FAT983199 FAX65617:FAX65639 FAX65641:FAX65685 FAX131153:FAX131175 FAX131177:FAX131221 FAX196689:FAX196711 FAX196713:FAX196757 FAX262225:FAX262247 FAX262249:FAX262293 FAX327761:FAX327783 FAX327785:FAX327829 FAX393297:FAX393319 FAX393321:FAX393365 FAX458833:FAX458855 FAX458857:FAX458901 FAX524369:FAX524391 FAX524393:FAX524437 FAX589905:FAX589927 FAX589929:FAX589973 FAX655441:FAX655463 FAX655465:FAX655509 FAX720977:FAX720999 FAX721001:FAX721045 FAX786513:FAX786535 FAX786537:FAX786581 FAX852049:FAX852071 FAX852073:FAX852117 FAX917585:FAX917607 FAX917609:FAX917653 FAX983121:FAX983143 FAX983145:FAX983189 FKP65688:FKP65695 FKP131224:FKP131231 FKP196760:FKP196767 FKP262296:FKP262303 FKP327832:FKP327839 FKP393368:FKP393375 FKP458904:FKP458911 FKP524440:FKP524447 FKP589976:FKP589983 FKP655512:FKP655519 FKP721048:FKP721055 FKP786584:FKP786591 FKP852120:FKP852127 FKP917656:FKP917663 FKP983192:FKP983199 FKT65617:FKT65639 FKT65641:FKT65685 FKT131153:FKT131175 FKT131177:FKT131221 FKT196689:FKT196711 FKT196713:FKT196757 FKT262225:FKT262247 FKT262249:FKT262293 FKT327761:FKT327783 FKT327785:FKT327829 FKT393297:FKT393319 FKT393321:FKT393365 FKT458833:FKT458855 FKT458857:FKT458901 FKT524369:FKT524391 FKT524393:FKT524437 FKT589905:FKT589927 FKT589929:FKT589973 FKT655441:FKT655463 FKT655465:FKT655509 FKT720977:FKT720999 FKT721001:FKT721045 FKT786513:FKT786535 FKT786537:FKT786581 FKT852049:FKT852071 FKT852073:FKT852117 FKT917585:FKT917607 FKT917609:FKT917653 FKT983121:FKT983143 FKT983145:FKT983189 FUL65688:FUL65695 FUL131224:FUL131231 FUL196760:FUL196767 FUL262296:FUL262303 FUL327832:FUL327839 FUL393368:FUL393375 FUL458904:FUL458911 FUL524440:FUL524447 FUL589976:FUL589983 FUL655512:FUL655519 FUL721048:FUL721055 FUL786584:FUL786591 FUL852120:FUL852127 FUL917656:FUL917663 FUL983192:FUL983199 FUP65617:FUP65639 FUP65641:FUP65685 FUP131153:FUP131175 FUP131177:FUP131221 FUP196689:FUP196711 FUP196713:FUP196757 FUP262225:FUP262247 FUP262249:FUP262293 FUP327761:FUP327783 FUP327785:FUP327829 FUP393297:FUP393319 FUP393321:FUP393365 FUP458833:FUP458855 FUP458857:FUP458901 FUP524369:FUP524391 FUP524393:FUP524437 FUP589905:FUP589927 FUP589929:FUP589973 FUP655441:FUP655463 FUP655465:FUP655509 FUP720977:FUP720999 FUP721001:FUP721045 FUP786513:FUP786535 FUP786537:FUP786581 FUP852049:FUP852071 FUP852073:FUP852117 FUP917585:FUP917607 FUP917609:FUP917653 FUP983121:FUP983143 FUP983145:FUP983189 GEH65688:GEH65695 GEH131224:GEH131231 GEH196760:GEH196767 GEH262296:GEH262303 GEH327832:GEH327839 GEH393368:GEH393375 GEH458904:GEH458911 GEH524440:GEH524447 GEH589976:GEH589983 GEH655512:GEH655519 GEH721048:GEH721055 GEH786584:GEH786591 GEH852120:GEH852127 GEH917656:GEH917663 GEH983192:GEH983199 GEL65617:GEL65639 GEL65641:GEL65685 GEL131153:GEL131175 GEL131177:GEL131221 GEL196689:GEL196711 GEL196713:GEL196757 GEL262225:GEL262247 GEL262249:GEL262293 GEL327761:GEL327783 GEL327785:GEL327829 GEL393297:GEL393319 GEL393321:GEL393365 GEL458833:GEL458855 GEL458857:GEL458901 GEL524369:GEL524391 GEL524393:GEL524437 GEL589905:GEL589927 GEL589929:GEL589973 GEL655441:GEL655463 GEL655465:GEL655509 GEL720977:GEL720999 GEL721001:GEL721045 GEL786513:GEL786535 GEL786537:GEL786581 GEL852049:GEL852071 GEL852073:GEL852117 GEL917585:GEL917607 GEL917609:GEL917653 GEL983121:GEL983143 GEL983145:GEL983189 GOD65688:GOD65695 GOD131224:GOD131231 GOD196760:GOD196767 GOD262296:GOD262303 GOD327832:GOD327839 GOD393368:GOD393375 GOD458904:GOD458911 GOD524440:GOD524447 GOD589976:GOD589983 GOD655512:GOD655519 GOD721048:GOD721055 GOD786584:GOD786591 GOD852120:GOD852127 GOD917656:GOD917663 GOD983192:GOD983199 GOH65617:GOH65639 GOH65641:GOH65685 GOH131153:GOH131175 GOH131177:GOH131221 GOH196689:GOH196711 GOH196713:GOH196757 GOH262225:GOH262247 GOH262249:GOH262293 GOH327761:GOH327783 GOH327785:GOH327829 GOH393297:GOH393319 GOH393321:GOH393365 GOH458833:GOH458855 GOH458857:GOH458901 GOH524369:GOH524391 GOH524393:GOH524437 GOH589905:GOH589927 GOH589929:GOH589973 GOH655441:GOH655463 GOH655465:GOH655509 GOH720977:GOH720999 GOH721001:GOH721045 GOH786513:GOH786535 GOH786537:GOH786581 GOH852049:GOH852071 GOH852073:GOH852117 GOH917585:GOH917607 GOH917609:GOH917653 GOH983121:GOH983143 GOH983145:GOH983189 GXZ65688:GXZ65695 GXZ131224:GXZ131231 GXZ196760:GXZ196767 GXZ262296:GXZ262303 GXZ327832:GXZ327839 GXZ393368:GXZ393375 GXZ458904:GXZ458911 GXZ524440:GXZ524447 GXZ589976:GXZ589983 GXZ655512:GXZ655519 GXZ721048:GXZ721055 GXZ786584:GXZ786591 GXZ852120:GXZ852127 GXZ917656:GXZ917663 GXZ983192:GXZ983199 GYD65617:GYD65639 GYD65641:GYD65685 GYD131153:GYD131175 GYD131177:GYD131221 GYD196689:GYD196711 GYD196713:GYD196757 GYD262225:GYD262247 GYD262249:GYD262293 GYD327761:GYD327783 GYD327785:GYD327829 GYD393297:GYD393319 GYD393321:GYD393365 GYD458833:GYD458855 GYD458857:GYD458901 GYD524369:GYD524391 GYD524393:GYD524437 GYD589905:GYD589927 GYD589929:GYD589973 GYD655441:GYD655463 GYD655465:GYD655509 GYD720977:GYD720999 GYD721001:GYD721045 GYD786513:GYD786535 GYD786537:GYD786581 GYD852049:GYD852071 GYD852073:GYD852117 GYD917585:GYD917607 GYD917609:GYD917653 GYD983121:GYD983143 GYD983145:GYD983189 HHV65688:HHV65695 HHV131224:HHV131231 HHV196760:HHV196767 HHV262296:HHV262303 HHV327832:HHV327839 HHV393368:HHV393375 HHV458904:HHV458911 HHV524440:HHV524447 HHV589976:HHV589983 HHV655512:HHV655519 HHV721048:HHV721055 HHV786584:HHV786591 HHV852120:HHV852127 HHV917656:HHV917663 HHV983192:HHV983199 HHZ65617:HHZ65639 HHZ65641:HHZ65685 HHZ131153:HHZ131175 HHZ131177:HHZ131221 HHZ196689:HHZ196711 HHZ196713:HHZ196757 HHZ262225:HHZ262247 HHZ262249:HHZ262293 HHZ327761:HHZ327783 HHZ327785:HHZ327829 HHZ393297:HHZ393319 HHZ393321:HHZ393365 HHZ458833:HHZ458855 HHZ458857:HHZ458901 HHZ524369:HHZ524391 HHZ524393:HHZ524437 HHZ589905:HHZ589927 HHZ589929:HHZ589973 HHZ655441:HHZ655463 HHZ655465:HHZ655509 HHZ720977:HHZ720999 HHZ721001:HHZ721045 HHZ786513:HHZ786535 HHZ786537:HHZ786581 HHZ852049:HHZ852071 HHZ852073:HHZ852117 HHZ917585:HHZ917607 HHZ917609:HHZ917653 HHZ983121:HHZ983143 HHZ983145:HHZ983189 HRR65688:HRR65695 HRR131224:HRR131231 HRR196760:HRR196767 HRR262296:HRR262303 HRR327832:HRR327839 HRR393368:HRR393375 HRR458904:HRR458911 HRR524440:HRR524447 HRR589976:HRR589983 HRR655512:HRR655519 HRR721048:HRR721055 HRR786584:HRR786591 HRR852120:HRR852127 HRR917656:HRR917663 HRR983192:HRR983199 HRV65617:HRV65639 HRV65641:HRV65685 HRV131153:HRV131175 HRV131177:HRV131221 HRV196689:HRV196711 HRV196713:HRV196757 HRV262225:HRV262247 HRV262249:HRV262293 HRV327761:HRV327783 HRV327785:HRV327829 HRV393297:HRV393319 HRV393321:HRV393365 HRV458833:HRV458855 HRV458857:HRV458901 HRV524369:HRV524391 HRV524393:HRV524437 HRV589905:HRV589927 HRV589929:HRV589973 HRV655441:HRV655463 HRV655465:HRV655509 HRV720977:HRV720999 HRV721001:HRV721045 HRV786513:HRV786535 HRV786537:HRV786581 HRV852049:HRV852071 HRV852073:HRV852117 HRV917585:HRV917607 HRV917609:HRV917653 HRV983121:HRV983143 HRV983145:HRV983189 IBN65688:IBN65695 IBN131224:IBN131231 IBN196760:IBN196767 IBN262296:IBN262303 IBN327832:IBN327839 IBN393368:IBN393375 IBN458904:IBN458911 IBN524440:IBN524447 IBN589976:IBN589983 IBN655512:IBN655519 IBN721048:IBN721055 IBN786584:IBN786591 IBN852120:IBN852127 IBN917656:IBN917663 IBN983192:IBN983199 IBR65617:IBR65639 IBR65641:IBR65685 IBR131153:IBR131175 IBR131177:IBR131221 IBR196689:IBR196711 IBR196713:IBR196757 IBR262225:IBR262247 IBR262249:IBR262293 IBR327761:IBR327783 IBR327785:IBR327829 IBR393297:IBR393319 IBR393321:IBR393365 IBR458833:IBR458855 IBR458857:IBR458901 IBR524369:IBR524391 IBR524393:IBR524437 IBR589905:IBR589927 IBR589929:IBR589973 IBR655441:IBR655463 IBR655465:IBR655509 IBR720977:IBR720999 IBR721001:IBR721045 IBR786513:IBR786535 IBR786537:IBR786581 IBR852049:IBR852071 IBR852073:IBR852117 IBR917585:IBR917607 IBR917609:IBR917653 IBR983121:IBR983143 IBR983145:IBR983189 ILJ65688:ILJ65695 ILJ131224:ILJ131231 ILJ196760:ILJ196767 ILJ262296:ILJ262303 ILJ327832:ILJ327839 ILJ393368:ILJ393375 ILJ458904:ILJ458911 ILJ524440:ILJ524447 ILJ589976:ILJ589983 ILJ655512:ILJ655519 ILJ721048:ILJ721055 ILJ786584:ILJ786591 ILJ852120:ILJ852127 ILJ917656:ILJ917663 ILJ983192:ILJ983199 ILN65617:ILN65639 ILN65641:ILN65685 ILN131153:ILN131175 ILN131177:ILN131221 ILN196689:ILN196711 ILN196713:ILN196757 ILN262225:ILN262247 ILN262249:ILN262293 ILN327761:ILN327783 ILN327785:ILN327829 ILN393297:ILN393319 ILN393321:ILN393365 ILN458833:ILN458855 ILN458857:ILN458901 ILN524369:ILN524391 ILN524393:ILN524437 ILN589905:ILN589927 ILN589929:ILN589973 ILN655441:ILN655463 ILN655465:ILN655509 ILN720977:ILN720999 ILN721001:ILN721045 ILN786513:ILN786535 ILN786537:ILN786581 ILN852049:ILN852071 ILN852073:ILN852117 ILN917585:ILN917607 ILN917609:ILN917653 ILN983121:ILN983143 ILN983145:ILN983189 IVF65688:IVF65695 IVF131224:IVF131231 IVF196760:IVF196767 IVF262296:IVF262303 IVF327832:IVF327839 IVF393368:IVF393375 IVF458904:IVF458911 IVF524440:IVF524447 IVF589976:IVF589983 IVF655512:IVF655519 IVF721048:IVF721055 IVF786584:IVF786591 IVF852120:IVF852127 IVF917656:IVF917663 IVF983192:IVF983199 IVJ65617:IVJ65639 IVJ65641:IVJ65685 IVJ131153:IVJ131175 IVJ131177:IVJ131221 IVJ196689:IVJ196711 IVJ196713:IVJ196757 IVJ262225:IVJ262247 IVJ262249:IVJ262293 IVJ327761:IVJ327783 IVJ327785:IVJ327829 IVJ393297:IVJ393319 IVJ393321:IVJ393365 IVJ458833:IVJ458855 IVJ458857:IVJ458901 IVJ524369:IVJ524391 IVJ524393:IVJ524437 IVJ589905:IVJ589927 IVJ589929:IVJ589973 IVJ655441:IVJ655463 IVJ655465:IVJ655509 IVJ720977:IVJ720999 IVJ721001:IVJ721045 IVJ786513:IVJ786535 IVJ786537:IVJ786581 IVJ852049:IVJ852071 IVJ852073:IVJ852117 IVJ917585:IVJ917607 IVJ917609:IVJ917653 IVJ983121:IVJ983143 IVJ983145:IVJ983189 JFB65688:JFB65695 JFB131224:JFB131231 JFB196760:JFB196767 JFB262296:JFB262303 JFB327832:JFB327839 JFB393368:JFB393375 JFB458904:JFB458911 JFB524440:JFB524447 JFB589976:JFB589983 JFB655512:JFB655519 JFB721048:JFB721055 JFB786584:JFB786591 JFB852120:JFB852127 JFB917656:JFB917663 JFB983192:JFB983199 JFF65617:JFF65639 JFF65641:JFF65685 JFF131153:JFF131175 JFF131177:JFF131221 JFF196689:JFF196711 JFF196713:JFF196757 JFF262225:JFF262247 JFF262249:JFF262293 JFF327761:JFF327783 JFF327785:JFF327829 JFF393297:JFF393319 JFF393321:JFF393365 JFF458833:JFF458855 JFF458857:JFF458901 JFF524369:JFF524391 JFF524393:JFF524437 JFF589905:JFF589927 JFF589929:JFF589973 JFF655441:JFF655463 JFF655465:JFF655509 JFF720977:JFF720999 JFF721001:JFF721045 JFF786513:JFF786535 JFF786537:JFF786581 JFF852049:JFF852071 JFF852073:JFF852117 JFF917585:JFF917607 JFF917609:JFF917653 JFF983121:JFF983143 JFF983145:JFF983189 JOX65688:JOX65695 JOX131224:JOX131231 JOX196760:JOX196767 JOX262296:JOX262303 JOX327832:JOX327839 JOX393368:JOX393375 JOX458904:JOX458911 JOX524440:JOX524447 JOX589976:JOX589983 JOX655512:JOX655519 JOX721048:JOX721055 JOX786584:JOX786591 JOX852120:JOX852127 JOX917656:JOX917663 JOX983192:JOX983199 JPB65617:JPB65639 JPB65641:JPB65685 JPB131153:JPB131175 JPB131177:JPB131221 JPB196689:JPB196711 JPB196713:JPB196757 JPB262225:JPB262247 JPB262249:JPB262293 JPB327761:JPB327783 JPB327785:JPB327829 JPB393297:JPB393319 JPB393321:JPB393365 JPB458833:JPB458855 JPB458857:JPB458901 JPB524369:JPB524391 JPB524393:JPB524437 JPB589905:JPB589927 JPB589929:JPB589973 JPB655441:JPB655463 JPB655465:JPB655509 JPB720977:JPB720999 JPB721001:JPB721045 JPB786513:JPB786535 JPB786537:JPB786581 JPB852049:JPB852071 JPB852073:JPB852117 JPB917585:JPB917607 JPB917609:JPB917653 JPB983121:JPB983143 JPB983145:JPB983189 JYT65688:JYT65695 JYT131224:JYT131231 JYT196760:JYT196767 JYT262296:JYT262303 JYT327832:JYT327839 JYT393368:JYT393375 JYT458904:JYT458911 JYT524440:JYT524447 JYT589976:JYT589983 JYT655512:JYT655519 JYT721048:JYT721055 JYT786584:JYT786591 JYT852120:JYT852127 JYT917656:JYT917663 JYT983192:JYT983199 JYX65617:JYX65639 JYX65641:JYX65685 JYX131153:JYX131175 JYX131177:JYX131221 JYX196689:JYX196711 JYX196713:JYX196757 JYX262225:JYX262247 JYX262249:JYX262293 JYX327761:JYX327783 JYX327785:JYX327829 JYX393297:JYX393319 JYX393321:JYX393365 JYX458833:JYX458855 JYX458857:JYX458901 JYX524369:JYX524391 JYX524393:JYX524437 JYX589905:JYX589927 JYX589929:JYX589973 JYX655441:JYX655463 JYX655465:JYX655509 JYX720977:JYX720999 JYX721001:JYX721045 JYX786513:JYX786535 JYX786537:JYX786581 JYX852049:JYX852071 JYX852073:JYX852117 JYX917585:JYX917607 JYX917609:JYX917653 JYX983121:JYX983143 JYX983145:JYX983189 KIP65688:KIP65695 KIP131224:KIP131231 KIP196760:KIP196767 KIP262296:KIP262303 KIP327832:KIP327839 KIP393368:KIP393375 KIP458904:KIP458911 KIP524440:KIP524447 KIP589976:KIP589983 KIP655512:KIP655519 KIP721048:KIP721055 KIP786584:KIP786591 KIP852120:KIP852127 KIP917656:KIP917663 KIP983192:KIP983199 KIT65617:KIT65639 KIT65641:KIT65685 KIT131153:KIT131175 KIT131177:KIT131221 KIT196689:KIT196711 KIT196713:KIT196757 KIT262225:KIT262247 KIT262249:KIT262293 KIT327761:KIT327783 KIT327785:KIT327829 KIT393297:KIT393319 KIT393321:KIT393365 KIT458833:KIT458855 KIT458857:KIT458901 KIT524369:KIT524391 KIT524393:KIT524437 KIT589905:KIT589927 KIT589929:KIT589973 KIT655441:KIT655463 KIT655465:KIT655509 KIT720977:KIT720999 KIT721001:KIT721045 KIT786513:KIT786535 KIT786537:KIT786581 KIT852049:KIT852071 KIT852073:KIT852117 KIT917585:KIT917607 KIT917609:KIT917653 KIT983121:KIT983143 KIT983145:KIT983189 KSL65688:KSL65695 KSL131224:KSL131231 KSL196760:KSL196767 KSL262296:KSL262303 KSL327832:KSL327839 KSL393368:KSL393375 KSL458904:KSL458911 KSL524440:KSL524447 KSL589976:KSL589983 KSL655512:KSL655519 KSL721048:KSL721055 KSL786584:KSL786591 KSL852120:KSL852127 KSL917656:KSL917663 KSL983192:KSL983199 KSP65617:KSP65639 KSP65641:KSP65685 KSP131153:KSP131175 KSP131177:KSP131221 KSP196689:KSP196711 KSP196713:KSP196757 KSP262225:KSP262247 KSP262249:KSP262293 KSP327761:KSP327783 KSP327785:KSP327829 KSP393297:KSP393319 KSP393321:KSP393365 KSP458833:KSP458855 KSP458857:KSP458901 KSP524369:KSP524391 KSP524393:KSP524437 KSP589905:KSP589927 KSP589929:KSP589973 KSP655441:KSP655463 KSP655465:KSP655509 KSP720977:KSP720999 KSP721001:KSP721045 KSP786513:KSP786535 KSP786537:KSP786581 KSP852049:KSP852071 KSP852073:KSP852117 KSP917585:KSP917607 KSP917609:KSP917653 KSP983121:KSP983143 KSP983145:KSP983189 LCH65688:LCH65695 LCH131224:LCH131231 LCH196760:LCH196767 LCH262296:LCH262303 LCH327832:LCH327839 LCH393368:LCH393375 LCH458904:LCH458911 LCH524440:LCH524447 LCH589976:LCH589983 LCH655512:LCH655519 LCH721048:LCH721055 LCH786584:LCH786591 LCH852120:LCH852127 LCH917656:LCH917663 LCH983192:LCH983199 LCL65617:LCL65639 LCL65641:LCL65685 LCL131153:LCL131175 LCL131177:LCL131221 LCL196689:LCL196711 LCL196713:LCL196757 LCL262225:LCL262247 LCL262249:LCL262293 LCL327761:LCL327783 LCL327785:LCL327829 LCL393297:LCL393319 LCL393321:LCL393365 LCL458833:LCL458855 LCL458857:LCL458901 LCL524369:LCL524391 LCL524393:LCL524437 LCL589905:LCL589927 LCL589929:LCL589973 LCL655441:LCL655463 LCL655465:LCL655509 LCL720977:LCL720999 LCL721001:LCL721045 LCL786513:LCL786535 LCL786537:LCL786581 LCL852049:LCL852071 LCL852073:LCL852117 LCL917585:LCL917607 LCL917609:LCL917653 LCL983121:LCL983143 LCL983145:LCL983189 LMD65688:LMD65695 LMD131224:LMD131231 LMD196760:LMD196767 LMD262296:LMD262303 LMD327832:LMD327839 LMD393368:LMD393375 LMD458904:LMD458911 LMD524440:LMD524447 LMD589976:LMD589983 LMD655512:LMD655519 LMD721048:LMD721055 LMD786584:LMD786591 LMD852120:LMD852127 LMD917656:LMD917663 LMD983192:LMD983199 LMH65617:LMH65639 LMH65641:LMH65685 LMH131153:LMH131175 LMH131177:LMH131221 LMH196689:LMH196711 LMH196713:LMH196757 LMH262225:LMH262247 LMH262249:LMH262293 LMH327761:LMH327783 LMH327785:LMH327829 LMH393297:LMH393319 LMH393321:LMH393365 LMH458833:LMH458855 LMH458857:LMH458901 LMH524369:LMH524391 LMH524393:LMH524437 LMH589905:LMH589927 LMH589929:LMH589973 LMH655441:LMH655463 LMH655465:LMH655509 LMH720977:LMH720999 LMH721001:LMH721045 LMH786513:LMH786535 LMH786537:LMH786581 LMH852049:LMH852071 LMH852073:LMH852117 LMH917585:LMH917607 LMH917609:LMH917653 LMH983121:LMH983143 LMH983145:LMH983189 LVZ65688:LVZ65695 LVZ131224:LVZ131231 LVZ196760:LVZ196767 LVZ262296:LVZ262303 LVZ327832:LVZ327839 LVZ393368:LVZ393375 LVZ458904:LVZ458911 LVZ524440:LVZ524447 LVZ589976:LVZ589983 LVZ655512:LVZ655519 LVZ721048:LVZ721055 LVZ786584:LVZ786591 LVZ852120:LVZ852127 LVZ917656:LVZ917663 LVZ983192:LVZ983199 LWD65617:LWD65639 LWD65641:LWD65685 LWD131153:LWD131175 LWD131177:LWD131221 LWD196689:LWD196711 LWD196713:LWD196757 LWD262225:LWD262247 LWD262249:LWD262293 LWD327761:LWD327783 LWD327785:LWD327829 LWD393297:LWD393319 LWD393321:LWD393365 LWD458833:LWD458855 LWD458857:LWD458901 LWD524369:LWD524391 LWD524393:LWD524437 LWD589905:LWD589927 LWD589929:LWD589973 LWD655441:LWD655463 LWD655465:LWD655509 LWD720977:LWD720999 LWD721001:LWD721045 LWD786513:LWD786535 LWD786537:LWD786581 LWD852049:LWD852071 LWD852073:LWD852117 LWD917585:LWD917607 LWD917609:LWD917653 LWD983121:LWD983143 LWD983145:LWD983189 MFV65688:MFV65695 MFV131224:MFV131231 MFV196760:MFV196767 MFV262296:MFV262303 MFV327832:MFV327839 MFV393368:MFV393375 MFV458904:MFV458911 MFV524440:MFV524447 MFV589976:MFV589983 MFV655512:MFV655519 MFV721048:MFV721055 MFV786584:MFV786591 MFV852120:MFV852127 MFV917656:MFV917663 MFV983192:MFV983199 MFZ65617:MFZ65639 MFZ65641:MFZ65685 MFZ131153:MFZ131175 MFZ131177:MFZ131221 MFZ196689:MFZ196711 MFZ196713:MFZ196757 MFZ262225:MFZ262247 MFZ262249:MFZ262293 MFZ327761:MFZ327783 MFZ327785:MFZ327829 MFZ393297:MFZ393319 MFZ393321:MFZ393365 MFZ458833:MFZ458855 MFZ458857:MFZ458901 MFZ524369:MFZ524391 MFZ524393:MFZ524437 MFZ589905:MFZ589927 MFZ589929:MFZ589973 MFZ655441:MFZ655463 MFZ655465:MFZ655509 MFZ720977:MFZ720999 MFZ721001:MFZ721045 MFZ786513:MFZ786535 MFZ786537:MFZ786581 MFZ852049:MFZ852071 MFZ852073:MFZ852117 MFZ917585:MFZ917607 MFZ917609:MFZ917653 MFZ983121:MFZ983143 MFZ983145:MFZ983189 MPR65688:MPR65695 MPR131224:MPR131231 MPR196760:MPR196767 MPR262296:MPR262303 MPR327832:MPR327839 MPR393368:MPR393375 MPR458904:MPR458911 MPR524440:MPR524447 MPR589976:MPR589983 MPR655512:MPR655519 MPR721048:MPR721055 MPR786584:MPR786591 MPR852120:MPR852127 MPR917656:MPR917663 MPR983192:MPR983199 MPV65617:MPV65639 MPV65641:MPV65685 MPV131153:MPV131175 MPV131177:MPV131221 MPV196689:MPV196711 MPV196713:MPV196757 MPV262225:MPV262247 MPV262249:MPV262293 MPV327761:MPV327783 MPV327785:MPV327829 MPV393297:MPV393319 MPV393321:MPV393365 MPV458833:MPV458855 MPV458857:MPV458901 MPV524369:MPV524391 MPV524393:MPV524437 MPV589905:MPV589927 MPV589929:MPV589973 MPV655441:MPV655463 MPV655465:MPV655509 MPV720977:MPV720999 MPV721001:MPV721045 MPV786513:MPV786535 MPV786537:MPV786581 MPV852049:MPV852071 MPV852073:MPV852117 MPV917585:MPV917607 MPV917609:MPV917653 MPV983121:MPV983143 MPV983145:MPV983189 MZN65688:MZN65695 MZN131224:MZN131231 MZN196760:MZN196767 MZN262296:MZN262303 MZN327832:MZN327839 MZN393368:MZN393375 MZN458904:MZN458911 MZN524440:MZN524447 MZN589976:MZN589983 MZN655512:MZN655519 MZN721048:MZN721055 MZN786584:MZN786591 MZN852120:MZN852127 MZN917656:MZN917663 MZN983192:MZN983199 MZR65617:MZR65639 MZR65641:MZR65685 MZR131153:MZR131175 MZR131177:MZR131221 MZR196689:MZR196711 MZR196713:MZR196757 MZR262225:MZR262247 MZR262249:MZR262293 MZR327761:MZR327783 MZR327785:MZR327829 MZR393297:MZR393319 MZR393321:MZR393365 MZR458833:MZR458855 MZR458857:MZR458901 MZR524369:MZR524391 MZR524393:MZR524437 MZR589905:MZR589927 MZR589929:MZR589973 MZR655441:MZR655463 MZR655465:MZR655509 MZR720977:MZR720999 MZR721001:MZR721045 MZR786513:MZR786535 MZR786537:MZR786581 MZR852049:MZR852071 MZR852073:MZR852117 MZR917585:MZR917607 MZR917609:MZR917653 MZR983121:MZR983143 MZR983145:MZR983189 NJJ65688:NJJ65695 NJJ131224:NJJ131231 NJJ196760:NJJ196767 NJJ262296:NJJ262303 NJJ327832:NJJ327839 NJJ393368:NJJ393375 NJJ458904:NJJ458911 NJJ524440:NJJ524447 NJJ589976:NJJ589983 NJJ655512:NJJ655519 NJJ721048:NJJ721055 NJJ786584:NJJ786591 NJJ852120:NJJ852127 NJJ917656:NJJ917663 NJJ983192:NJJ983199 NJN65617:NJN65639 NJN65641:NJN65685 NJN131153:NJN131175 NJN131177:NJN131221 NJN196689:NJN196711 NJN196713:NJN196757 NJN262225:NJN262247 NJN262249:NJN262293 NJN327761:NJN327783 NJN327785:NJN327829 NJN393297:NJN393319 NJN393321:NJN393365 NJN458833:NJN458855 NJN458857:NJN458901 NJN524369:NJN524391 NJN524393:NJN524437 NJN589905:NJN589927 NJN589929:NJN589973 NJN655441:NJN655463 NJN655465:NJN655509 NJN720977:NJN720999 NJN721001:NJN721045 NJN786513:NJN786535 NJN786537:NJN786581 NJN852049:NJN852071 NJN852073:NJN852117 NJN917585:NJN917607 NJN917609:NJN917653 NJN983121:NJN983143 NJN983145:NJN983189 NTF65688:NTF65695 NTF131224:NTF131231 NTF196760:NTF196767 NTF262296:NTF262303 NTF327832:NTF327839 NTF393368:NTF393375 NTF458904:NTF458911 NTF524440:NTF524447 NTF589976:NTF589983 NTF655512:NTF655519 NTF721048:NTF721055 NTF786584:NTF786591 NTF852120:NTF852127 NTF917656:NTF917663 NTF983192:NTF983199 NTJ65617:NTJ65639 NTJ65641:NTJ65685 NTJ131153:NTJ131175 NTJ131177:NTJ131221 NTJ196689:NTJ196711 NTJ196713:NTJ196757 NTJ262225:NTJ262247 NTJ262249:NTJ262293 NTJ327761:NTJ327783 NTJ327785:NTJ327829 NTJ393297:NTJ393319 NTJ393321:NTJ393365 NTJ458833:NTJ458855 NTJ458857:NTJ458901 NTJ524369:NTJ524391 NTJ524393:NTJ524437 NTJ589905:NTJ589927 NTJ589929:NTJ589973 NTJ655441:NTJ655463 NTJ655465:NTJ655509 NTJ720977:NTJ720999 NTJ721001:NTJ721045 NTJ786513:NTJ786535 NTJ786537:NTJ786581 NTJ852049:NTJ852071 NTJ852073:NTJ852117 NTJ917585:NTJ917607 NTJ917609:NTJ917653 NTJ983121:NTJ983143 NTJ983145:NTJ983189 ODB65688:ODB65695 ODB131224:ODB131231 ODB196760:ODB196767 ODB262296:ODB262303 ODB327832:ODB327839 ODB393368:ODB393375 ODB458904:ODB458911 ODB524440:ODB524447 ODB589976:ODB589983 ODB655512:ODB655519 ODB721048:ODB721055 ODB786584:ODB786591 ODB852120:ODB852127 ODB917656:ODB917663 ODB983192:ODB983199 ODF65617:ODF65639 ODF65641:ODF65685 ODF131153:ODF131175 ODF131177:ODF131221 ODF196689:ODF196711 ODF196713:ODF196757 ODF262225:ODF262247 ODF262249:ODF262293 ODF327761:ODF327783 ODF327785:ODF327829 ODF393297:ODF393319 ODF393321:ODF393365 ODF458833:ODF458855 ODF458857:ODF458901 ODF524369:ODF524391 ODF524393:ODF524437 ODF589905:ODF589927 ODF589929:ODF589973 ODF655441:ODF655463 ODF655465:ODF655509 ODF720977:ODF720999 ODF721001:ODF721045 ODF786513:ODF786535 ODF786537:ODF786581 ODF852049:ODF852071 ODF852073:ODF852117 ODF917585:ODF917607 ODF917609:ODF917653 ODF983121:ODF983143 ODF983145:ODF983189 OMX65688:OMX65695 OMX131224:OMX131231 OMX196760:OMX196767 OMX262296:OMX262303 OMX327832:OMX327839 OMX393368:OMX393375 OMX458904:OMX458911 OMX524440:OMX524447 OMX589976:OMX589983 OMX655512:OMX655519 OMX721048:OMX721055 OMX786584:OMX786591 OMX852120:OMX852127 OMX917656:OMX917663 OMX983192:OMX983199 ONB65617:ONB65639 ONB65641:ONB65685 ONB131153:ONB131175 ONB131177:ONB131221 ONB196689:ONB196711 ONB196713:ONB196757 ONB262225:ONB262247 ONB262249:ONB262293 ONB327761:ONB327783 ONB327785:ONB327829 ONB393297:ONB393319 ONB393321:ONB393365 ONB458833:ONB458855 ONB458857:ONB458901 ONB524369:ONB524391 ONB524393:ONB524437 ONB589905:ONB589927 ONB589929:ONB589973 ONB655441:ONB655463 ONB655465:ONB655509 ONB720977:ONB720999 ONB721001:ONB721045 ONB786513:ONB786535 ONB786537:ONB786581 ONB852049:ONB852071 ONB852073:ONB852117 ONB917585:ONB917607 ONB917609:ONB917653 ONB983121:ONB983143 ONB983145:ONB983189 OWT65688:OWT65695 OWT131224:OWT131231 OWT196760:OWT196767 OWT262296:OWT262303 OWT327832:OWT327839 OWT393368:OWT393375 OWT458904:OWT458911 OWT524440:OWT524447 OWT589976:OWT589983 OWT655512:OWT655519 OWT721048:OWT721055 OWT786584:OWT786591 OWT852120:OWT852127 OWT917656:OWT917663 OWT983192:OWT983199 OWX65617:OWX65639 OWX65641:OWX65685 OWX131153:OWX131175 OWX131177:OWX131221 OWX196689:OWX196711 OWX196713:OWX196757 OWX262225:OWX262247 OWX262249:OWX262293 OWX327761:OWX327783 OWX327785:OWX327829 OWX393297:OWX393319 OWX393321:OWX393365 OWX458833:OWX458855 OWX458857:OWX458901 OWX524369:OWX524391 OWX524393:OWX524437 OWX589905:OWX589927 OWX589929:OWX589973 OWX655441:OWX655463 OWX655465:OWX655509 OWX720977:OWX720999 OWX721001:OWX721045 OWX786513:OWX786535 OWX786537:OWX786581 OWX852049:OWX852071 OWX852073:OWX852117 OWX917585:OWX917607 OWX917609:OWX917653 OWX983121:OWX983143 OWX983145:OWX983189 PGP65688:PGP65695 PGP131224:PGP131231 PGP196760:PGP196767 PGP262296:PGP262303 PGP327832:PGP327839 PGP393368:PGP393375 PGP458904:PGP458911 PGP524440:PGP524447 PGP589976:PGP589983 PGP655512:PGP655519 PGP721048:PGP721055 PGP786584:PGP786591 PGP852120:PGP852127 PGP917656:PGP917663 PGP983192:PGP983199 PGT65617:PGT65639 PGT65641:PGT65685 PGT131153:PGT131175 PGT131177:PGT131221 PGT196689:PGT196711 PGT196713:PGT196757 PGT262225:PGT262247 PGT262249:PGT262293 PGT327761:PGT327783 PGT327785:PGT327829 PGT393297:PGT393319 PGT393321:PGT393365 PGT458833:PGT458855 PGT458857:PGT458901 PGT524369:PGT524391 PGT524393:PGT524437 PGT589905:PGT589927 PGT589929:PGT589973 PGT655441:PGT655463 PGT655465:PGT655509 PGT720977:PGT720999 PGT721001:PGT721045 PGT786513:PGT786535 PGT786537:PGT786581 PGT852049:PGT852071 PGT852073:PGT852117 PGT917585:PGT917607 PGT917609:PGT917653 PGT983121:PGT983143 PGT983145:PGT983189 PQL65688:PQL65695 PQL131224:PQL131231 PQL196760:PQL196767 PQL262296:PQL262303 PQL327832:PQL327839 PQL393368:PQL393375 PQL458904:PQL458911 PQL524440:PQL524447 PQL589976:PQL589983 PQL655512:PQL655519 PQL721048:PQL721055 PQL786584:PQL786591 PQL852120:PQL852127 PQL917656:PQL917663 PQL983192:PQL983199 PQP65617:PQP65639 PQP65641:PQP65685 PQP131153:PQP131175 PQP131177:PQP131221 PQP196689:PQP196711 PQP196713:PQP196757 PQP262225:PQP262247 PQP262249:PQP262293 PQP327761:PQP327783 PQP327785:PQP327829 PQP393297:PQP393319 PQP393321:PQP393365 PQP458833:PQP458855 PQP458857:PQP458901 PQP524369:PQP524391 PQP524393:PQP524437 PQP589905:PQP589927 PQP589929:PQP589973 PQP655441:PQP655463 PQP655465:PQP655509 PQP720977:PQP720999 PQP721001:PQP721045 PQP786513:PQP786535 PQP786537:PQP786581 PQP852049:PQP852071 PQP852073:PQP852117 PQP917585:PQP917607 PQP917609:PQP917653 PQP983121:PQP983143 PQP983145:PQP983189 QAH65688:QAH65695 QAH131224:QAH131231 QAH196760:QAH196767 QAH262296:QAH262303 QAH327832:QAH327839 QAH393368:QAH393375 QAH458904:QAH458911 QAH524440:QAH524447 QAH589976:QAH589983 QAH655512:QAH655519 QAH721048:QAH721055 QAH786584:QAH786591 QAH852120:QAH852127 QAH917656:QAH917663 QAH983192:QAH983199 QAL65617:QAL65639 QAL65641:QAL65685 QAL131153:QAL131175 QAL131177:QAL131221 QAL196689:QAL196711 QAL196713:QAL196757 QAL262225:QAL262247 QAL262249:QAL262293 QAL327761:QAL327783 QAL327785:QAL327829 QAL393297:QAL393319 QAL393321:QAL393365 QAL458833:QAL458855 QAL458857:QAL458901 QAL524369:QAL524391 QAL524393:QAL524437 QAL589905:QAL589927 QAL589929:QAL589973 QAL655441:QAL655463 QAL655465:QAL655509 QAL720977:QAL720999 QAL721001:QAL721045 QAL786513:QAL786535 QAL786537:QAL786581 QAL852049:QAL852071 QAL852073:QAL852117 QAL917585:QAL917607 QAL917609:QAL917653 QAL983121:QAL983143 QAL983145:QAL983189 QKD65688:QKD65695 QKD131224:QKD131231 QKD196760:QKD196767 QKD262296:QKD262303 QKD327832:QKD327839 QKD393368:QKD393375 QKD458904:QKD458911 QKD524440:QKD524447 QKD589976:QKD589983 QKD655512:QKD655519 QKD721048:QKD721055 QKD786584:QKD786591 QKD852120:QKD852127 QKD917656:QKD917663 QKD983192:QKD983199 QKH65617:QKH65639 QKH65641:QKH65685 QKH131153:QKH131175 QKH131177:QKH131221 QKH196689:QKH196711 QKH196713:QKH196757 QKH262225:QKH262247 QKH262249:QKH262293 QKH327761:QKH327783 QKH327785:QKH327829 QKH393297:QKH393319 QKH393321:QKH393365 QKH458833:QKH458855 QKH458857:QKH458901 QKH524369:QKH524391 QKH524393:QKH524437 QKH589905:QKH589927 QKH589929:QKH589973 QKH655441:QKH655463 QKH655465:QKH655509 QKH720977:QKH720999 QKH721001:QKH721045 QKH786513:QKH786535 QKH786537:QKH786581 QKH852049:QKH852071 QKH852073:QKH852117 QKH917585:QKH917607 QKH917609:QKH917653 QKH983121:QKH983143 QKH983145:QKH983189 QTZ65688:QTZ65695 QTZ131224:QTZ131231 QTZ196760:QTZ196767 QTZ262296:QTZ262303 QTZ327832:QTZ327839 QTZ393368:QTZ393375 QTZ458904:QTZ458911 QTZ524440:QTZ524447 QTZ589976:QTZ589983 QTZ655512:QTZ655519 QTZ721048:QTZ721055 QTZ786584:QTZ786591 QTZ852120:QTZ852127 QTZ917656:QTZ917663 QTZ983192:QTZ983199 QUD65617:QUD65639 QUD65641:QUD65685 QUD131153:QUD131175 QUD131177:QUD131221 QUD196689:QUD196711 QUD196713:QUD196757 QUD262225:QUD262247 QUD262249:QUD262293 QUD327761:QUD327783 QUD327785:QUD327829 QUD393297:QUD393319 QUD393321:QUD393365 QUD458833:QUD458855 QUD458857:QUD458901 QUD524369:QUD524391 QUD524393:QUD524437 QUD589905:QUD589927 QUD589929:QUD589973 QUD655441:QUD655463 QUD655465:QUD655509 QUD720977:QUD720999 QUD721001:QUD721045 QUD786513:QUD786535 QUD786537:QUD786581 QUD852049:QUD852071 QUD852073:QUD852117 QUD917585:QUD917607 QUD917609:QUD917653 QUD983121:QUD983143 QUD983145:QUD983189 RDV65688:RDV65695 RDV131224:RDV131231 RDV196760:RDV196767 RDV262296:RDV262303 RDV327832:RDV327839 RDV393368:RDV393375 RDV458904:RDV458911 RDV524440:RDV524447 RDV589976:RDV589983 RDV655512:RDV655519 RDV721048:RDV721055 RDV786584:RDV786591 RDV852120:RDV852127 RDV917656:RDV917663 RDV983192:RDV983199 RDZ65617:RDZ65639 RDZ65641:RDZ65685 RDZ131153:RDZ131175 RDZ131177:RDZ131221 RDZ196689:RDZ196711 RDZ196713:RDZ196757 RDZ262225:RDZ262247 RDZ262249:RDZ262293 RDZ327761:RDZ327783 RDZ327785:RDZ327829 RDZ393297:RDZ393319 RDZ393321:RDZ393365 RDZ458833:RDZ458855 RDZ458857:RDZ458901 RDZ524369:RDZ524391 RDZ524393:RDZ524437 RDZ589905:RDZ589927 RDZ589929:RDZ589973 RDZ655441:RDZ655463 RDZ655465:RDZ655509 RDZ720977:RDZ720999 RDZ721001:RDZ721045 RDZ786513:RDZ786535 RDZ786537:RDZ786581 RDZ852049:RDZ852071 RDZ852073:RDZ852117 RDZ917585:RDZ917607 RDZ917609:RDZ917653 RDZ983121:RDZ983143 RDZ983145:RDZ983189 RNR65688:RNR65695 RNR131224:RNR131231 RNR196760:RNR196767 RNR262296:RNR262303 RNR327832:RNR327839 RNR393368:RNR393375 RNR458904:RNR458911 RNR524440:RNR524447 RNR589976:RNR589983 RNR655512:RNR655519 RNR721048:RNR721055 RNR786584:RNR786591 RNR852120:RNR852127 RNR917656:RNR917663 RNR983192:RNR983199 RNV65617:RNV65639 RNV65641:RNV65685 RNV131153:RNV131175 RNV131177:RNV131221 RNV196689:RNV196711 RNV196713:RNV196757 RNV262225:RNV262247 RNV262249:RNV262293 RNV327761:RNV327783 RNV327785:RNV327829 RNV393297:RNV393319 RNV393321:RNV393365 RNV458833:RNV458855 RNV458857:RNV458901 RNV524369:RNV524391 RNV524393:RNV524437 RNV589905:RNV589927 RNV589929:RNV589973 RNV655441:RNV655463 RNV655465:RNV655509 RNV720977:RNV720999 RNV721001:RNV721045 RNV786513:RNV786535 RNV786537:RNV786581 RNV852049:RNV852071 RNV852073:RNV852117 RNV917585:RNV917607 RNV917609:RNV917653 RNV983121:RNV983143 RNV983145:RNV983189 RXN65688:RXN65695 RXN131224:RXN131231 RXN196760:RXN196767 RXN262296:RXN262303 RXN327832:RXN327839 RXN393368:RXN393375 RXN458904:RXN458911 RXN524440:RXN524447 RXN589976:RXN589983 RXN655512:RXN655519 RXN721048:RXN721055 RXN786584:RXN786591 RXN852120:RXN852127 RXN917656:RXN917663 RXN983192:RXN983199 RXR65617:RXR65639 RXR65641:RXR65685 RXR131153:RXR131175 RXR131177:RXR131221 RXR196689:RXR196711 RXR196713:RXR196757 RXR262225:RXR262247 RXR262249:RXR262293 RXR327761:RXR327783 RXR327785:RXR327829 RXR393297:RXR393319 RXR393321:RXR393365 RXR458833:RXR458855 RXR458857:RXR458901 RXR524369:RXR524391 RXR524393:RXR524437 RXR589905:RXR589927 RXR589929:RXR589973 RXR655441:RXR655463 RXR655465:RXR655509 RXR720977:RXR720999 RXR721001:RXR721045 RXR786513:RXR786535 RXR786537:RXR786581 RXR852049:RXR852071 RXR852073:RXR852117 RXR917585:RXR917607 RXR917609:RXR917653 RXR983121:RXR983143 RXR983145:RXR983189 SHJ65688:SHJ65695 SHJ131224:SHJ131231 SHJ196760:SHJ196767 SHJ262296:SHJ262303 SHJ327832:SHJ327839 SHJ393368:SHJ393375 SHJ458904:SHJ458911 SHJ524440:SHJ524447 SHJ589976:SHJ589983 SHJ655512:SHJ655519 SHJ721048:SHJ721055 SHJ786584:SHJ786591 SHJ852120:SHJ852127 SHJ917656:SHJ917663 SHJ983192:SHJ983199 SHN65617:SHN65639 SHN65641:SHN65685 SHN131153:SHN131175 SHN131177:SHN131221 SHN196689:SHN196711 SHN196713:SHN196757 SHN262225:SHN262247 SHN262249:SHN262293 SHN327761:SHN327783 SHN327785:SHN327829 SHN393297:SHN393319 SHN393321:SHN393365 SHN458833:SHN458855 SHN458857:SHN458901 SHN524369:SHN524391 SHN524393:SHN524437 SHN589905:SHN589927 SHN589929:SHN589973 SHN655441:SHN655463 SHN655465:SHN655509 SHN720977:SHN720999 SHN721001:SHN721045 SHN786513:SHN786535 SHN786537:SHN786581 SHN852049:SHN852071 SHN852073:SHN852117 SHN917585:SHN917607 SHN917609:SHN917653 SHN983121:SHN983143 SHN983145:SHN983189 SRF65688:SRF65695 SRF131224:SRF131231 SRF196760:SRF196767 SRF262296:SRF262303 SRF327832:SRF327839 SRF393368:SRF393375 SRF458904:SRF458911 SRF524440:SRF524447 SRF589976:SRF589983 SRF655512:SRF655519 SRF721048:SRF721055 SRF786584:SRF786591 SRF852120:SRF852127 SRF917656:SRF917663 SRF983192:SRF983199 SRJ65617:SRJ65639 SRJ65641:SRJ65685 SRJ131153:SRJ131175 SRJ131177:SRJ131221 SRJ196689:SRJ196711 SRJ196713:SRJ196757 SRJ262225:SRJ262247 SRJ262249:SRJ262293 SRJ327761:SRJ327783 SRJ327785:SRJ327829 SRJ393297:SRJ393319 SRJ393321:SRJ393365 SRJ458833:SRJ458855 SRJ458857:SRJ458901 SRJ524369:SRJ524391 SRJ524393:SRJ524437 SRJ589905:SRJ589927 SRJ589929:SRJ589973 SRJ655441:SRJ655463 SRJ655465:SRJ655509 SRJ720977:SRJ720999 SRJ721001:SRJ721045 SRJ786513:SRJ786535 SRJ786537:SRJ786581 SRJ852049:SRJ852071 SRJ852073:SRJ852117 SRJ917585:SRJ917607 SRJ917609:SRJ917653 SRJ983121:SRJ983143 SRJ983145:SRJ983189 TBB65688:TBB65695 TBB131224:TBB131231 TBB196760:TBB196767 TBB262296:TBB262303 TBB327832:TBB327839 TBB393368:TBB393375 TBB458904:TBB458911 TBB524440:TBB524447 TBB589976:TBB589983 TBB655512:TBB655519 TBB721048:TBB721055 TBB786584:TBB786591 TBB852120:TBB852127 TBB917656:TBB917663 TBB983192:TBB983199 TBF65617:TBF65639 TBF65641:TBF65685 TBF131153:TBF131175 TBF131177:TBF131221 TBF196689:TBF196711 TBF196713:TBF196757 TBF262225:TBF262247 TBF262249:TBF262293 TBF327761:TBF327783 TBF327785:TBF327829 TBF393297:TBF393319 TBF393321:TBF393365 TBF458833:TBF458855 TBF458857:TBF458901 TBF524369:TBF524391 TBF524393:TBF524437 TBF589905:TBF589927 TBF589929:TBF589973 TBF655441:TBF655463 TBF655465:TBF655509 TBF720977:TBF720999 TBF721001:TBF721045 TBF786513:TBF786535 TBF786537:TBF786581 TBF852049:TBF852071 TBF852073:TBF852117 TBF917585:TBF917607 TBF917609:TBF917653 TBF983121:TBF983143 TBF983145:TBF983189 TKX65688:TKX65695 TKX131224:TKX131231 TKX196760:TKX196767 TKX262296:TKX262303 TKX327832:TKX327839 TKX393368:TKX393375 TKX458904:TKX458911 TKX524440:TKX524447 TKX589976:TKX589983 TKX655512:TKX655519 TKX721048:TKX721055 TKX786584:TKX786591 TKX852120:TKX852127 TKX917656:TKX917663 TKX983192:TKX983199 TLB65617:TLB65639 TLB65641:TLB65685 TLB131153:TLB131175 TLB131177:TLB131221 TLB196689:TLB196711 TLB196713:TLB196757 TLB262225:TLB262247 TLB262249:TLB262293 TLB327761:TLB327783 TLB327785:TLB327829 TLB393297:TLB393319 TLB393321:TLB393365 TLB458833:TLB458855 TLB458857:TLB458901 TLB524369:TLB524391 TLB524393:TLB524437 TLB589905:TLB589927 TLB589929:TLB589973 TLB655441:TLB655463 TLB655465:TLB655509 TLB720977:TLB720999 TLB721001:TLB721045 TLB786513:TLB786535 TLB786537:TLB786581 TLB852049:TLB852071 TLB852073:TLB852117 TLB917585:TLB917607 TLB917609:TLB917653 TLB983121:TLB983143 TLB983145:TLB983189 TUT65688:TUT65695 TUT131224:TUT131231 TUT196760:TUT196767 TUT262296:TUT262303 TUT327832:TUT327839 TUT393368:TUT393375 TUT458904:TUT458911 TUT524440:TUT524447 TUT589976:TUT589983 TUT655512:TUT655519 TUT721048:TUT721055 TUT786584:TUT786591 TUT852120:TUT852127 TUT917656:TUT917663 TUT983192:TUT983199 TUX65617:TUX65639 TUX65641:TUX65685 TUX131153:TUX131175 TUX131177:TUX131221 TUX196689:TUX196711 TUX196713:TUX196757 TUX262225:TUX262247 TUX262249:TUX262293 TUX327761:TUX327783 TUX327785:TUX327829 TUX393297:TUX393319 TUX393321:TUX393365 TUX458833:TUX458855 TUX458857:TUX458901 TUX524369:TUX524391 TUX524393:TUX524437 TUX589905:TUX589927 TUX589929:TUX589973 TUX655441:TUX655463 TUX655465:TUX655509 TUX720977:TUX720999 TUX721001:TUX721045 TUX786513:TUX786535 TUX786537:TUX786581 TUX852049:TUX852071 TUX852073:TUX852117 TUX917585:TUX917607 TUX917609:TUX917653 TUX983121:TUX983143 TUX983145:TUX983189 UEP65688:UEP65695 UEP131224:UEP131231 UEP196760:UEP196767 UEP262296:UEP262303 UEP327832:UEP327839 UEP393368:UEP393375 UEP458904:UEP458911 UEP524440:UEP524447 UEP589976:UEP589983 UEP655512:UEP655519 UEP721048:UEP721055 UEP786584:UEP786591 UEP852120:UEP852127 UEP917656:UEP917663 UEP983192:UEP983199 UET65617:UET65639 UET65641:UET65685 UET131153:UET131175 UET131177:UET131221 UET196689:UET196711 UET196713:UET196757 UET262225:UET262247 UET262249:UET262293 UET327761:UET327783 UET327785:UET327829 UET393297:UET393319 UET393321:UET393365 UET458833:UET458855 UET458857:UET458901 UET524369:UET524391 UET524393:UET524437 UET589905:UET589927 UET589929:UET589973 UET655441:UET655463 UET655465:UET655509 UET720977:UET720999 UET721001:UET721045 UET786513:UET786535 UET786537:UET786581 UET852049:UET852071 UET852073:UET852117 UET917585:UET917607 UET917609:UET917653 UET983121:UET983143 UET983145:UET983189 UOL65688:UOL65695 UOL131224:UOL131231 UOL196760:UOL196767 UOL262296:UOL262303 UOL327832:UOL327839 UOL393368:UOL393375 UOL458904:UOL458911 UOL524440:UOL524447 UOL589976:UOL589983 UOL655512:UOL655519 UOL721048:UOL721055 UOL786584:UOL786591 UOL852120:UOL852127 UOL917656:UOL917663 UOL983192:UOL983199 UOP65617:UOP65639 UOP65641:UOP65685 UOP131153:UOP131175 UOP131177:UOP131221 UOP196689:UOP196711 UOP196713:UOP196757 UOP262225:UOP262247 UOP262249:UOP262293 UOP327761:UOP327783 UOP327785:UOP327829 UOP393297:UOP393319 UOP393321:UOP393365 UOP458833:UOP458855 UOP458857:UOP458901 UOP524369:UOP524391 UOP524393:UOP524437 UOP589905:UOP589927 UOP589929:UOP589973 UOP655441:UOP655463 UOP655465:UOP655509 UOP720977:UOP720999 UOP721001:UOP721045 UOP786513:UOP786535 UOP786537:UOP786581 UOP852049:UOP852071 UOP852073:UOP852117 UOP917585:UOP917607 UOP917609:UOP917653 UOP983121:UOP983143 UOP983145:UOP983189 UYH65688:UYH65695 UYH131224:UYH131231 UYH196760:UYH196767 UYH262296:UYH262303 UYH327832:UYH327839 UYH393368:UYH393375 UYH458904:UYH458911 UYH524440:UYH524447 UYH589976:UYH589983 UYH655512:UYH655519 UYH721048:UYH721055 UYH786584:UYH786591 UYH852120:UYH852127 UYH917656:UYH917663 UYH983192:UYH983199 UYL65617:UYL65639 UYL65641:UYL65685 UYL131153:UYL131175 UYL131177:UYL131221 UYL196689:UYL196711 UYL196713:UYL196757 UYL262225:UYL262247 UYL262249:UYL262293 UYL327761:UYL327783 UYL327785:UYL327829 UYL393297:UYL393319 UYL393321:UYL393365 UYL458833:UYL458855 UYL458857:UYL458901 UYL524369:UYL524391 UYL524393:UYL524437 UYL589905:UYL589927 UYL589929:UYL589973 UYL655441:UYL655463 UYL655465:UYL655509 UYL720977:UYL720999 UYL721001:UYL721045 UYL786513:UYL786535 UYL786537:UYL786581 UYL852049:UYL852071 UYL852073:UYL852117 UYL917585:UYL917607 UYL917609:UYL917653 UYL983121:UYL983143 UYL983145:UYL983189 VID65688:VID65695 VID131224:VID131231 VID196760:VID196767 VID262296:VID262303 VID327832:VID327839 VID393368:VID393375 VID458904:VID458911 VID524440:VID524447 VID589976:VID589983 VID655512:VID655519 VID721048:VID721055 VID786584:VID786591 VID852120:VID852127 VID917656:VID917663 VID983192:VID983199 VIH65617:VIH65639 VIH65641:VIH65685 VIH131153:VIH131175 VIH131177:VIH131221 VIH196689:VIH196711 VIH196713:VIH196757 VIH262225:VIH262247 VIH262249:VIH262293 VIH327761:VIH327783 VIH327785:VIH327829 VIH393297:VIH393319 VIH393321:VIH393365 VIH458833:VIH458855 VIH458857:VIH458901 VIH524369:VIH524391 VIH524393:VIH524437 VIH589905:VIH589927 VIH589929:VIH589973 VIH655441:VIH655463 VIH655465:VIH655509 VIH720977:VIH720999 VIH721001:VIH721045 VIH786513:VIH786535 VIH786537:VIH786581 VIH852049:VIH852071 VIH852073:VIH852117 VIH917585:VIH917607 VIH917609:VIH917653 VIH983121:VIH983143 VIH983145:VIH983189 VRZ65688:VRZ65695 VRZ131224:VRZ131231 VRZ196760:VRZ196767 VRZ262296:VRZ262303 VRZ327832:VRZ327839 VRZ393368:VRZ393375 VRZ458904:VRZ458911 VRZ524440:VRZ524447 VRZ589976:VRZ589983 VRZ655512:VRZ655519 VRZ721048:VRZ721055 VRZ786584:VRZ786591 VRZ852120:VRZ852127 VRZ917656:VRZ917663 VRZ983192:VRZ983199 VSD65617:VSD65639 VSD65641:VSD65685 VSD131153:VSD131175 VSD131177:VSD131221 VSD196689:VSD196711 VSD196713:VSD196757 VSD262225:VSD262247 VSD262249:VSD262293 VSD327761:VSD327783 VSD327785:VSD327829 VSD393297:VSD393319 VSD393321:VSD393365 VSD458833:VSD458855 VSD458857:VSD458901 VSD524369:VSD524391 VSD524393:VSD524437 VSD589905:VSD589927 VSD589929:VSD589973 VSD655441:VSD655463 VSD655465:VSD655509 VSD720977:VSD720999 VSD721001:VSD721045 VSD786513:VSD786535 VSD786537:VSD786581 VSD852049:VSD852071 VSD852073:VSD852117 VSD917585:VSD917607 VSD917609:VSD917653 VSD983121:VSD983143 VSD983145:VSD983189 WBV65688:WBV65695 WBV131224:WBV131231 WBV196760:WBV196767 WBV262296:WBV262303 WBV327832:WBV327839 WBV393368:WBV393375 WBV458904:WBV458911 WBV524440:WBV524447 WBV589976:WBV589983 WBV655512:WBV655519 WBV721048:WBV721055 WBV786584:WBV786591 WBV852120:WBV852127 WBV917656:WBV917663 WBV983192:WBV983199 WBZ65617:WBZ65639 WBZ65641:WBZ65685 WBZ131153:WBZ131175 WBZ131177:WBZ131221 WBZ196689:WBZ196711 WBZ196713:WBZ196757 WBZ262225:WBZ262247 WBZ262249:WBZ262293 WBZ327761:WBZ327783 WBZ327785:WBZ327829 WBZ393297:WBZ393319 WBZ393321:WBZ393365 WBZ458833:WBZ458855 WBZ458857:WBZ458901 WBZ524369:WBZ524391 WBZ524393:WBZ524437 WBZ589905:WBZ589927 WBZ589929:WBZ589973 WBZ655441:WBZ655463 WBZ655465:WBZ655509 WBZ720977:WBZ720999 WBZ721001:WBZ721045 WBZ786513:WBZ786535 WBZ786537:WBZ786581 WBZ852049:WBZ852071 WBZ852073:WBZ852117 WBZ917585:WBZ917607 WBZ917609:WBZ917653 WBZ983121:WBZ983143 WBZ983145:WBZ983189 WLR65688:WLR65695 WLR131224:WLR131231 WLR196760:WLR196767 WLR262296:WLR262303 WLR327832:WLR327839 WLR393368:WLR393375 WLR458904:WLR458911 WLR524440:WLR524447 WLR589976:WLR589983 WLR655512:WLR655519 WLR721048:WLR721055 WLR786584:WLR786591 WLR852120:WLR852127 WLR917656:WLR917663 WLR983192:WLR983199 WLV65617:WLV65639 WLV65641:WLV65685 WLV131153:WLV131175 WLV131177:WLV131221 WLV196689:WLV196711 WLV196713:WLV196757 WLV262225:WLV262247 WLV262249:WLV262293 WLV327761:WLV327783 WLV327785:WLV327829 WLV393297:WLV393319 WLV393321:WLV393365 WLV458833:WLV458855 WLV458857:WLV458901 WLV524369:WLV524391 WLV524393:WLV524437 WLV589905:WLV589927 WLV589929:WLV589973 WLV655441:WLV655463 WLV655465:WLV655509 WLV720977:WLV720999 WLV721001:WLV721045 WLV786513:WLV786535 WLV786537:WLV786581 WLV852049:WLV852071 WLV852073:WLV852117 WLV917585:WLV917607 WLV917609:WLV917653 WLV983121:WLV983143 WLV983145:WLV983189 WVN65688:WVN65695 WVN131224:WVN131231 WVN196760:WVN196767 WVN262296:WVN262303 WVN327832:WVN327839 WVN393368:WVN393375 WVN458904:WVN458911 WVN524440:WVN524447 WVN589976:WVN589983 WVN655512:WVN655519 WVN721048:WVN721055 WVN786584:WVN786591 WVN852120:WVN852127 WVN917656:WVN917663 WVN983192:WVN983199 WVR65617:WVR65639 WVR65641:WVR65685 WVR131153:WVR131175 WVR131177:WVR131221 WVR196689:WVR196711 WVR196713:WVR196757 WVR262225:WVR262247 WVR262249:WVR262293 WVR327761:WVR327783 WVR327785:WVR327829 WVR393297:WVR393319 WVR393321:WVR393365 WVR458833:WVR458855 WVR458857:WVR458901 WVR524369:WVR524391 WVR524393:WVR524437 WVR589905:WVR589927 WVR589929:WVR589973 WVR655441:WVR655463 WVR655465:WVR655509 WVR720977:WVR720999 WVR721001:WVR721045 WVR786513:WVR786535 WVR786537:WVR786581 WVR852049:WVR852071 WVR852073:WVR852117 WVR917585:WVR917607 WVR917609:WVR917653 WVR983121:WVR983143 WVR983145:WVR983189">
      <formula1>"■ 是,□ 否"</formula1>
    </dataValidation>
    <dataValidation type="list" allowBlank="1" showInputMessage="1" showErrorMessage="1" sqref="E65692:E65696 E131228:E131232 E196764:E196768 E262300:E262304 E327836:E327840 E393372:E393376 E458908:E458912 E524444:E524448 E589980:E589984 E655516:E655520 E721052:E721056 E786588:E786592 E852124:E852128 E917660:E917664 E983196:E983200 JA65692:JA65696 JA131228:JA131232 JA196764:JA196768 JA262300:JA262304 JA327836:JA327840 JA393372:JA393376 JA458908:JA458912 JA524444:JA524448 JA589980:JA589984 JA655516:JA655520 JA721052:JA721056 JA786588:JA786592 JA852124:JA852128 JA917660:JA917664 JA983196:JA983200 SW65692:SW65696 SW131228:SW131232 SW196764:SW196768 SW262300:SW262304 SW327836:SW327840 SW393372:SW393376 SW458908:SW458912 SW524444:SW524448 SW589980:SW589984 SW655516:SW655520 SW721052:SW721056 SW786588:SW786592 SW852124:SW852128 SW917660:SW917664 SW983196:SW983200 ACS65692:ACS65696 ACS131228:ACS131232 ACS196764:ACS196768 ACS262300:ACS262304 ACS327836:ACS327840 ACS393372:ACS393376 ACS458908:ACS458912 ACS524444:ACS524448 ACS589980:ACS589984 ACS655516:ACS655520 ACS721052:ACS721056 ACS786588:ACS786592 ACS852124:ACS852128 ACS917660:ACS917664 ACS983196:ACS983200 AMO65692:AMO65696 AMO131228:AMO131232 AMO196764:AMO196768 AMO262300:AMO262304 AMO327836:AMO327840 AMO393372:AMO393376 AMO458908:AMO458912 AMO524444:AMO524448 AMO589980:AMO589984 AMO655516:AMO655520 AMO721052:AMO721056 AMO786588:AMO786592 AMO852124:AMO852128 AMO917660:AMO917664 AMO983196:AMO983200 AWK65692:AWK65696 AWK131228:AWK131232 AWK196764:AWK196768 AWK262300:AWK262304 AWK327836:AWK327840 AWK393372:AWK393376 AWK458908:AWK458912 AWK524444:AWK524448 AWK589980:AWK589984 AWK655516:AWK655520 AWK721052:AWK721056 AWK786588:AWK786592 AWK852124:AWK852128 AWK917660:AWK917664 AWK983196:AWK983200 BGG65692:BGG65696 BGG131228:BGG131232 BGG196764:BGG196768 BGG262300:BGG262304 BGG327836:BGG327840 BGG393372:BGG393376 BGG458908:BGG458912 BGG524444:BGG524448 BGG589980:BGG589984 BGG655516:BGG655520 BGG721052:BGG721056 BGG786588:BGG786592 BGG852124:BGG852128 BGG917660:BGG917664 BGG983196:BGG983200 BQC65692:BQC65696 BQC131228:BQC131232 BQC196764:BQC196768 BQC262300:BQC262304 BQC327836:BQC327840 BQC393372:BQC393376 BQC458908:BQC458912 BQC524444:BQC524448 BQC589980:BQC589984 BQC655516:BQC655520 BQC721052:BQC721056 BQC786588:BQC786592 BQC852124:BQC852128 BQC917660:BQC917664 BQC983196:BQC983200 BZY65692:BZY65696 BZY131228:BZY131232 BZY196764:BZY196768 BZY262300:BZY262304 BZY327836:BZY327840 BZY393372:BZY393376 BZY458908:BZY458912 BZY524444:BZY524448 BZY589980:BZY589984 BZY655516:BZY655520 BZY721052:BZY721056 BZY786588:BZY786592 BZY852124:BZY852128 BZY917660:BZY917664 BZY983196:BZY983200 CJU65692:CJU65696 CJU131228:CJU131232 CJU196764:CJU196768 CJU262300:CJU262304 CJU327836:CJU327840 CJU393372:CJU393376 CJU458908:CJU458912 CJU524444:CJU524448 CJU589980:CJU589984 CJU655516:CJU655520 CJU721052:CJU721056 CJU786588:CJU786592 CJU852124:CJU852128 CJU917660:CJU917664 CJU983196:CJU983200 CTQ65692:CTQ65696 CTQ131228:CTQ131232 CTQ196764:CTQ196768 CTQ262300:CTQ262304 CTQ327836:CTQ327840 CTQ393372:CTQ393376 CTQ458908:CTQ458912 CTQ524444:CTQ524448 CTQ589980:CTQ589984 CTQ655516:CTQ655520 CTQ721052:CTQ721056 CTQ786588:CTQ786592 CTQ852124:CTQ852128 CTQ917660:CTQ917664 CTQ983196:CTQ983200 DDM65692:DDM65696 DDM131228:DDM131232 DDM196764:DDM196768 DDM262300:DDM262304 DDM327836:DDM327840 DDM393372:DDM393376 DDM458908:DDM458912 DDM524444:DDM524448 DDM589980:DDM589984 DDM655516:DDM655520 DDM721052:DDM721056 DDM786588:DDM786592 DDM852124:DDM852128 DDM917660:DDM917664 DDM983196:DDM983200 DNI65692:DNI65696 DNI131228:DNI131232 DNI196764:DNI196768 DNI262300:DNI262304 DNI327836:DNI327840 DNI393372:DNI393376 DNI458908:DNI458912 DNI524444:DNI524448 DNI589980:DNI589984 DNI655516:DNI655520 DNI721052:DNI721056 DNI786588:DNI786592 DNI852124:DNI852128 DNI917660:DNI917664 DNI983196:DNI983200 DXE65692:DXE65696 DXE131228:DXE131232 DXE196764:DXE196768 DXE262300:DXE262304 DXE327836:DXE327840 DXE393372:DXE393376 DXE458908:DXE458912 DXE524444:DXE524448 DXE589980:DXE589984 DXE655516:DXE655520 DXE721052:DXE721056 DXE786588:DXE786592 DXE852124:DXE852128 DXE917660:DXE917664 DXE983196:DXE983200 EHA65692:EHA65696 EHA131228:EHA131232 EHA196764:EHA196768 EHA262300:EHA262304 EHA327836:EHA327840 EHA393372:EHA393376 EHA458908:EHA458912 EHA524444:EHA524448 EHA589980:EHA589984 EHA655516:EHA655520 EHA721052:EHA721056 EHA786588:EHA786592 EHA852124:EHA852128 EHA917660:EHA917664 EHA983196:EHA983200 EQW65692:EQW65696 EQW131228:EQW131232 EQW196764:EQW196768 EQW262300:EQW262304 EQW327836:EQW327840 EQW393372:EQW393376 EQW458908:EQW458912 EQW524444:EQW524448 EQW589980:EQW589984 EQW655516:EQW655520 EQW721052:EQW721056 EQW786588:EQW786592 EQW852124:EQW852128 EQW917660:EQW917664 EQW983196:EQW983200 FAS65692:FAS65696 FAS131228:FAS131232 FAS196764:FAS196768 FAS262300:FAS262304 FAS327836:FAS327840 FAS393372:FAS393376 FAS458908:FAS458912 FAS524444:FAS524448 FAS589980:FAS589984 FAS655516:FAS655520 FAS721052:FAS721056 FAS786588:FAS786592 FAS852124:FAS852128 FAS917660:FAS917664 FAS983196:FAS983200 FKO65692:FKO65696 FKO131228:FKO131232 FKO196764:FKO196768 FKO262300:FKO262304 FKO327836:FKO327840 FKO393372:FKO393376 FKO458908:FKO458912 FKO524444:FKO524448 FKO589980:FKO589984 FKO655516:FKO655520 FKO721052:FKO721056 FKO786588:FKO786592 FKO852124:FKO852128 FKO917660:FKO917664 FKO983196:FKO983200 FUK65692:FUK65696 FUK131228:FUK131232 FUK196764:FUK196768 FUK262300:FUK262304 FUK327836:FUK327840 FUK393372:FUK393376 FUK458908:FUK458912 FUK524444:FUK524448 FUK589980:FUK589984 FUK655516:FUK655520 FUK721052:FUK721056 FUK786588:FUK786592 FUK852124:FUK852128 FUK917660:FUK917664 FUK983196:FUK983200 GEG65692:GEG65696 GEG131228:GEG131232 GEG196764:GEG196768 GEG262300:GEG262304 GEG327836:GEG327840 GEG393372:GEG393376 GEG458908:GEG458912 GEG524444:GEG524448 GEG589980:GEG589984 GEG655516:GEG655520 GEG721052:GEG721056 GEG786588:GEG786592 GEG852124:GEG852128 GEG917660:GEG917664 GEG983196:GEG983200 GOC65692:GOC65696 GOC131228:GOC131232 GOC196764:GOC196768 GOC262300:GOC262304 GOC327836:GOC327840 GOC393372:GOC393376 GOC458908:GOC458912 GOC524444:GOC524448 GOC589980:GOC589984 GOC655516:GOC655520 GOC721052:GOC721056 GOC786588:GOC786592 GOC852124:GOC852128 GOC917660:GOC917664 GOC983196:GOC983200 GXY65692:GXY65696 GXY131228:GXY131232 GXY196764:GXY196768 GXY262300:GXY262304 GXY327836:GXY327840 GXY393372:GXY393376 GXY458908:GXY458912 GXY524444:GXY524448 GXY589980:GXY589984 GXY655516:GXY655520 GXY721052:GXY721056 GXY786588:GXY786592 GXY852124:GXY852128 GXY917660:GXY917664 GXY983196:GXY983200 HHU65692:HHU65696 HHU131228:HHU131232 HHU196764:HHU196768 HHU262300:HHU262304 HHU327836:HHU327840 HHU393372:HHU393376 HHU458908:HHU458912 HHU524444:HHU524448 HHU589980:HHU589984 HHU655516:HHU655520 HHU721052:HHU721056 HHU786588:HHU786592 HHU852124:HHU852128 HHU917660:HHU917664 HHU983196:HHU983200 HRQ65692:HRQ65696 HRQ131228:HRQ131232 HRQ196764:HRQ196768 HRQ262300:HRQ262304 HRQ327836:HRQ327840 HRQ393372:HRQ393376 HRQ458908:HRQ458912 HRQ524444:HRQ524448 HRQ589980:HRQ589984 HRQ655516:HRQ655520 HRQ721052:HRQ721056 HRQ786588:HRQ786592 HRQ852124:HRQ852128 HRQ917660:HRQ917664 HRQ983196:HRQ983200 IBM65692:IBM65696 IBM131228:IBM131232 IBM196764:IBM196768 IBM262300:IBM262304 IBM327836:IBM327840 IBM393372:IBM393376 IBM458908:IBM458912 IBM524444:IBM524448 IBM589980:IBM589984 IBM655516:IBM655520 IBM721052:IBM721056 IBM786588:IBM786592 IBM852124:IBM852128 IBM917660:IBM917664 IBM983196:IBM983200 ILI65692:ILI65696 ILI131228:ILI131232 ILI196764:ILI196768 ILI262300:ILI262304 ILI327836:ILI327840 ILI393372:ILI393376 ILI458908:ILI458912 ILI524444:ILI524448 ILI589980:ILI589984 ILI655516:ILI655520 ILI721052:ILI721056 ILI786588:ILI786592 ILI852124:ILI852128 ILI917660:ILI917664 ILI983196:ILI983200 IVE65692:IVE65696 IVE131228:IVE131232 IVE196764:IVE196768 IVE262300:IVE262304 IVE327836:IVE327840 IVE393372:IVE393376 IVE458908:IVE458912 IVE524444:IVE524448 IVE589980:IVE589984 IVE655516:IVE655520 IVE721052:IVE721056 IVE786588:IVE786592 IVE852124:IVE852128 IVE917660:IVE917664 IVE983196:IVE983200 JFA65692:JFA65696 JFA131228:JFA131232 JFA196764:JFA196768 JFA262300:JFA262304 JFA327836:JFA327840 JFA393372:JFA393376 JFA458908:JFA458912 JFA524444:JFA524448 JFA589980:JFA589984 JFA655516:JFA655520 JFA721052:JFA721056 JFA786588:JFA786592 JFA852124:JFA852128 JFA917660:JFA917664 JFA983196:JFA983200 JOW65692:JOW65696 JOW131228:JOW131232 JOW196764:JOW196768 JOW262300:JOW262304 JOW327836:JOW327840 JOW393372:JOW393376 JOW458908:JOW458912 JOW524444:JOW524448 JOW589980:JOW589984 JOW655516:JOW655520 JOW721052:JOW721056 JOW786588:JOW786592 JOW852124:JOW852128 JOW917660:JOW917664 JOW983196:JOW983200 JYS65692:JYS65696 JYS131228:JYS131232 JYS196764:JYS196768 JYS262300:JYS262304 JYS327836:JYS327840 JYS393372:JYS393376 JYS458908:JYS458912 JYS524444:JYS524448 JYS589980:JYS589984 JYS655516:JYS655520 JYS721052:JYS721056 JYS786588:JYS786592 JYS852124:JYS852128 JYS917660:JYS917664 JYS983196:JYS983200 KIO65692:KIO65696 KIO131228:KIO131232 KIO196764:KIO196768 KIO262300:KIO262304 KIO327836:KIO327840 KIO393372:KIO393376 KIO458908:KIO458912 KIO524444:KIO524448 KIO589980:KIO589984 KIO655516:KIO655520 KIO721052:KIO721056 KIO786588:KIO786592 KIO852124:KIO852128 KIO917660:KIO917664 KIO983196:KIO983200 KSK65692:KSK65696 KSK131228:KSK131232 KSK196764:KSK196768 KSK262300:KSK262304 KSK327836:KSK327840 KSK393372:KSK393376 KSK458908:KSK458912 KSK524444:KSK524448 KSK589980:KSK589984 KSK655516:KSK655520 KSK721052:KSK721056 KSK786588:KSK786592 KSK852124:KSK852128 KSK917660:KSK917664 KSK983196:KSK983200 LCG65692:LCG65696 LCG131228:LCG131232 LCG196764:LCG196768 LCG262300:LCG262304 LCG327836:LCG327840 LCG393372:LCG393376 LCG458908:LCG458912 LCG524444:LCG524448 LCG589980:LCG589984 LCG655516:LCG655520 LCG721052:LCG721056 LCG786588:LCG786592 LCG852124:LCG852128 LCG917660:LCG917664 LCG983196:LCG983200 LMC65692:LMC65696 LMC131228:LMC131232 LMC196764:LMC196768 LMC262300:LMC262304 LMC327836:LMC327840 LMC393372:LMC393376 LMC458908:LMC458912 LMC524444:LMC524448 LMC589980:LMC589984 LMC655516:LMC655520 LMC721052:LMC721056 LMC786588:LMC786592 LMC852124:LMC852128 LMC917660:LMC917664 LMC983196:LMC983200 LVY65692:LVY65696 LVY131228:LVY131232 LVY196764:LVY196768 LVY262300:LVY262304 LVY327836:LVY327840 LVY393372:LVY393376 LVY458908:LVY458912 LVY524444:LVY524448 LVY589980:LVY589984 LVY655516:LVY655520 LVY721052:LVY721056 LVY786588:LVY786592 LVY852124:LVY852128 LVY917660:LVY917664 LVY983196:LVY983200 MFU65692:MFU65696 MFU131228:MFU131232 MFU196764:MFU196768 MFU262300:MFU262304 MFU327836:MFU327840 MFU393372:MFU393376 MFU458908:MFU458912 MFU524444:MFU524448 MFU589980:MFU589984 MFU655516:MFU655520 MFU721052:MFU721056 MFU786588:MFU786592 MFU852124:MFU852128 MFU917660:MFU917664 MFU983196:MFU983200 MPQ65692:MPQ65696 MPQ131228:MPQ131232 MPQ196764:MPQ196768 MPQ262300:MPQ262304 MPQ327836:MPQ327840 MPQ393372:MPQ393376 MPQ458908:MPQ458912 MPQ524444:MPQ524448 MPQ589980:MPQ589984 MPQ655516:MPQ655520 MPQ721052:MPQ721056 MPQ786588:MPQ786592 MPQ852124:MPQ852128 MPQ917660:MPQ917664 MPQ983196:MPQ983200 MZM65692:MZM65696 MZM131228:MZM131232 MZM196764:MZM196768 MZM262300:MZM262304 MZM327836:MZM327840 MZM393372:MZM393376 MZM458908:MZM458912 MZM524444:MZM524448 MZM589980:MZM589984 MZM655516:MZM655520 MZM721052:MZM721056 MZM786588:MZM786592 MZM852124:MZM852128 MZM917660:MZM917664 MZM983196:MZM983200 NJI65692:NJI65696 NJI131228:NJI131232 NJI196764:NJI196768 NJI262300:NJI262304 NJI327836:NJI327840 NJI393372:NJI393376 NJI458908:NJI458912 NJI524444:NJI524448 NJI589980:NJI589984 NJI655516:NJI655520 NJI721052:NJI721056 NJI786588:NJI786592 NJI852124:NJI852128 NJI917660:NJI917664 NJI983196:NJI983200 NTE65692:NTE65696 NTE131228:NTE131232 NTE196764:NTE196768 NTE262300:NTE262304 NTE327836:NTE327840 NTE393372:NTE393376 NTE458908:NTE458912 NTE524444:NTE524448 NTE589980:NTE589984 NTE655516:NTE655520 NTE721052:NTE721056 NTE786588:NTE786592 NTE852124:NTE852128 NTE917660:NTE917664 NTE983196:NTE983200 ODA65692:ODA65696 ODA131228:ODA131232 ODA196764:ODA196768 ODA262300:ODA262304 ODA327836:ODA327840 ODA393372:ODA393376 ODA458908:ODA458912 ODA524444:ODA524448 ODA589980:ODA589984 ODA655516:ODA655520 ODA721052:ODA721056 ODA786588:ODA786592 ODA852124:ODA852128 ODA917660:ODA917664 ODA983196:ODA983200 OMW65692:OMW65696 OMW131228:OMW131232 OMW196764:OMW196768 OMW262300:OMW262304 OMW327836:OMW327840 OMW393372:OMW393376 OMW458908:OMW458912 OMW524444:OMW524448 OMW589980:OMW589984 OMW655516:OMW655520 OMW721052:OMW721056 OMW786588:OMW786592 OMW852124:OMW852128 OMW917660:OMW917664 OMW983196:OMW983200 OWS65692:OWS65696 OWS131228:OWS131232 OWS196764:OWS196768 OWS262300:OWS262304 OWS327836:OWS327840 OWS393372:OWS393376 OWS458908:OWS458912 OWS524444:OWS524448 OWS589980:OWS589984 OWS655516:OWS655520 OWS721052:OWS721056 OWS786588:OWS786592 OWS852124:OWS852128 OWS917660:OWS917664 OWS983196:OWS983200 PGO65692:PGO65696 PGO131228:PGO131232 PGO196764:PGO196768 PGO262300:PGO262304 PGO327836:PGO327840 PGO393372:PGO393376 PGO458908:PGO458912 PGO524444:PGO524448 PGO589980:PGO589984 PGO655516:PGO655520 PGO721052:PGO721056 PGO786588:PGO786592 PGO852124:PGO852128 PGO917660:PGO917664 PGO983196:PGO983200 PQK65692:PQK65696 PQK131228:PQK131232 PQK196764:PQK196768 PQK262300:PQK262304 PQK327836:PQK327840 PQK393372:PQK393376 PQK458908:PQK458912 PQK524444:PQK524448 PQK589980:PQK589984 PQK655516:PQK655520 PQK721052:PQK721056 PQK786588:PQK786592 PQK852124:PQK852128 PQK917660:PQK917664 PQK983196:PQK983200 QAG65692:QAG65696 QAG131228:QAG131232 QAG196764:QAG196768 QAG262300:QAG262304 QAG327836:QAG327840 QAG393372:QAG393376 QAG458908:QAG458912 QAG524444:QAG524448 QAG589980:QAG589984 QAG655516:QAG655520 QAG721052:QAG721056 QAG786588:QAG786592 QAG852124:QAG852128 QAG917660:QAG917664 QAG983196:QAG983200 QKC65692:QKC65696 QKC131228:QKC131232 QKC196764:QKC196768 QKC262300:QKC262304 QKC327836:QKC327840 QKC393372:QKC393376 QKC458908:QKC458912 QKC524444:QKC524448 QKC589980:QKC589984 QKC655516:QKC655520 QKC721052:QKC721056 QKC786588:QKC786592 QKC852124:QKC852128 QKC917660:QKC917664 QKC983196:QKC983200 QTY65692:QTY65696 QTY131228:QTY131232 QTY196764:QTY196768 QTY262300:QTY262304 QTY327836:QTY327840 QTY393372:QTY393376 QTY458908:QTY458912 QTY524444:QTY524448 QTY589980:QTY589984 QTY655516:QTY655520 QTY721052:QTY721056 QTY786588:QTY786592 QTY852124:QTY852128 QTY917660:QTY917664 QTY983196:QTY983200 RDU65692:RDU65696 RDU131228:RDU131232 RDU196764:RDU196768 RDU262300:RDU262304 RDU327836:RDU327840 RDU393372:RDU393376 RDU458908:RDU458912 RDU524444:RDU524448 RDU589980:RDU589984 RDU655516:RDU655520 RDU721052:RDU721056 RDU786588:RDU786592 RDU852124:RDU852128 RDU917660:RDU917664 RDU983196:RDU983200 RNQ65692:RNQ65696 RNQ131228:RNQ131232 RNQ196764:RNQ196768 RNQ262300:RNQ262304 RNQ327836:RNQ327840 RNQ393372:RNQ393376 RNQ458908:RNQ458912 RNQ524444:RNQ524448 RNQ589980:RNQ589984 RNQ655516:RNQ655520 RNQ721052:RNQ721056 RNQ786588:RNQ786592 RNQ852124:RNQ852128 RNQ917660:RNQ917664 RNQ983196:RNQ983200 RXM65692:RXM65696 RXM131228:RXM131232 RXM196764:RXM196768 RXM262300:RXM262304 RXM327836:RXM327840 RXM393372:RXM393376 RXM458908:RXM458912 RXM524444:RXM524448 RXM589980:RXM589984 RXM655516:RXM655520 RXM721052:RXM721056 RXM786588:RXM786592 RXM852124:RXM852128 RXM917660:RXM917664 RXM983196:RXM983200 SHI65692:SHI65696 SHI131228:SHI131232 SHI196764:SHI196768 SHI262300:SHI262304 SHI327836:SHI327840 SHI393372:SHI393376 SHI458908:SHI458912 SHI524444:SHI524448 SHI589980:SHI589984 SHI655516:SHI655520 SHI721052:SHI721056 SHI786588:SHI786592 SHI852124:SHI852128 SHI917660:SHI917664 SHI983196:SHI983200 SRE65692:SRE65696 SRE131228:SRE131232 SRE196764:SRE196768 SRE262300:SRE262304 SRE327836:SRE327840 SRE393372:SRE393376 SRE458908:SRE458912 SRE524444:SRE524448 SRE589980:SRE589984 SRE655516:SRE655520 SRE721052:SRE721056 SRE786588:SRE786592 SRE852124:SRE852128 SRE917660:SRE917664 SRE983196:SRE983200 TBA65692:TBA65696 TBA131228:TBA131232 TBA196764:TBA196768 TBA262300:TBA262304 TBA327836:TBA327840 TBA393372:TBA393376 TBA458908:TBA458912 TBA524444:TBA524448 TBA589980:TBA589984 TBA655516:TBA655520 TBA721052:TBA721056 TBA786588:TBA786592 TBA852124:TBA852128 TBA917660:TBA917664 TBA983196:TBA983200 TKW65692:TKW65696 TKW131228:TKW131232 TKW196764:TKW196768 TKW262300:TKW262304 TKW327836:TKW327840 TKW393372:TKW393376 TKW458908:TKW458912 TKW524444:TKW524448 TKW589980:TKW589984 TKW655516:TKW655520 TKW721052:TKW721056 TKW786588:TKW786592 TKW852124:TKW852128 TKW917660:TKW917664 TKW983196:TKW983200 TUS65692:TUS65696 TUS131228:TUS131232 TUS196764:TUS196768 TUS262300:TUS262304 TUS327836:TUS327840 TUS393372:TUS393376 TUS458908:TUS458912 TUS524444:TUS524448 TUS589980:TUS589984 TUS655516:TUS655520 TUS721052:TUS721056 TUS786588:TUS786592 TUS852124:TUS852128 TUS917660:TUS917664 TUS983196:TUS983200 UEO65692:UEO65696 UEO131228:UEO131232 UEO196764:UEO196768 UEO262300:UEO262304 UEO327836:UEO327840 UEO393372:UEO393376 UEO458908:UEO458912 UEO524444:UEO524448 UEO589980:UEO589984 UEO655516:UEO655520 UEO721052:UEO721056 UEO786588:UEO786592 UEO852124:UEO852128 UEO917660:UEO917664 UEO983196:UEO983200 UOK65692:UOK65696 UOK131228:UOK131232 UOK196764:UOK196768 UOK262300:UOK262304 UOK327836:UOK327840 UOK393372:UOK393376 UOK458908:UOK458912 UOK524444:UOK524448 UOK589980:UOK589984 UOK655516:UOK655520 UOK721052:UOK721056 UOK786588:UOK786592 UOK852124:UOK852128 UOK917660:UOK917664 UOK983196:UOK983200 UYG65692:UYG65696 UYG131228:UYG131232 UYG196764:UYG196768 UYG262300:UYG262304 UYG327836:UYG327840 UYG393372:UYG393376 UYG458908:UYG458912 UYG524444:UYG524448 UYG589980:UYG589984 UYG655516:UYG655520 UYG721052:UYG721056 UYG786588:UYG786592 UYG852124:UYG852128 UYG917660:UYG917664 UYG983196:UYG983200 VIC65692:VIC65696 VIC131228:VIC131232 VIC196764:VIC196768 VIC262300:VIC262304 VIC327836:VIC327840 VIC393372:VIC393376 VIC458908:VIC458912 VIC524444:VIC524448 VIC589980:VIC589984 VIC655516:VIC655520 VIC721052:VIC721056 VIC786588:VIC786592 VIC852124:VIC852128 VIC917660:VIC917664 VIC983196:VIC983200 VRY65692:VRY65696 VRY131228:VRY131232 VRY196764:VRY196768 VRY262300:VRY262304 VRY327836:VRY327840 VRY393372:VRY393376 VRY458908:VRY458912 VRY524444:VRY524448 VRY589980:VRY589984 VRY655516:VRY655520 VRY721052:VRY721056 VRY786588:VRY786592 VRY852124:VRY852128 VRY917660:VRY917664 VRY983196:VRY983200 WBU65692:WBU65696 WBU131228:WBU131232 WBU196764:WBU196768 WBU262300:WBU262304 WBU327836:WBU327840 WBU393372:WBU393376 WBU458908:WBU458912 WBU524444:WBU524448 WBU589980:WBU589984 WBU655516:WBU655520 WBU721052:WBU721056 WBU786588:WBU786592 WBU852124:WBU852128 WBU917660:WBU917664 WBU983196:WBU983200 WLQ65692:WLQ65696 WLQ131228:WLQ131232 WLQ196764:WLQ196768 WLQ262300:WLQ262304 WLQ327836:WLQ327840 WLQ393372:WLQ393376 WLQ458908:WLQ458912 WLQ524444:WLQ524448 WLQ589980:WLQ589984 WLQ655516:WLQ655520 WLQ721052:WLQ721056 WLQ786588:WLQ786592 WLQ852124:WLQ852128 WLQ917660:WLQ917664 WLQ983196:WLQ983200 WVM65692:WVM65696 WVM131228:WVM131232 WVM196764:WVM196768 WVM262300:WVM262304 WVM327836:WVM327840 WVM393372:WVM393376 WVM458908:WVM458912 WVM524444:WVM524448 WVM589980:WVM589984 WVM655516:WVM655520 WVM721052:WVM721056 WVM786588:WVM786592 WVM852124:WVM852128 WVM917660:WVM917664 WVM983196:WVM983200">
      <formula1>"■基线,□观测项,-"</formula1>
    </dataValidation>
    <dataValidation type="list" allowBlank="1" showInputMessage="1" showErrorMessage="1" sqref="F3:F10 F65603:F65611 F131139:F131147 F196675:F196683 F262211:F262219 F327747:F327755 F393283:F393291 F458819:F458827 F524355:F524363 F589891:F589899 F655427:F655435 F720963:F720971 F786499:F786507 F852035:F852043 F917571:F917579 F983107:F983115 JB3:JB10 JB65603:JB65611 JB131139:JB131147 JB196675:JB196683 JB262211:JB262219 JB327747:JB327755 JB393283:JB393291 JB458819:JB458827 JB524355:JB524363 JB589891:JB589899 JB655427:JB655435 JB720963:JB720971 JB786499:JB786507 JB852035:JB852043 JB917571:JB917579 JB983107:JB983115 SX3:SX10 SX65603:SX65611 SX131139:SX131147 SX196675:SX196683 SX262211:SX262219 SX327747:SX327755 SX393283:SX393291 SX458819:SX458827 SX524355:SX524363 SX589891:SX589899 SX655427:SX655435 SX720963:SX720971 SX786499:SX786507 SX852035:SX852043 SX917571:SX917579 SX983107:SX983115 ACT3:ACT10 ACT65603:ACT65611 ACT131139:ACT131147 ACT196675:ACT196683 ACT262211:ACT262219 ACT327747:ACT327755 ACT393283:ACT393291 ACT458819:ACT458827 ACT524355:ACT524363 ACT589891:ACT589899 ACT655427:ACT655435 ACT720963:ACT720971 ACT786499:ACT786507 ACT852035:ACT852043 ACT917571:ACT917579 ACT983107:ACT983115 AMP3:AMP10 AMP65603:AMP65611 AMP131139:AMP131147 AMP196675:AMP196683 AMP262211:AMP262219 AMP327747:AMP327755 AMP393283:AMP393291 AMP458819:AMP458827 AMP524355:AMP524363 AMP589891:AMP589899 AMP655427:AMP655435 AMP720963:AMP720971 AMP786499:AMP786507 AMP852035:AMP852043 AMP917571:AMP917579 AMP983107:AMP983115 AWL3:AWL10 AWL65603:AWL65611 AWL131139:AWL131147 AWL196675:AWL196683 AWL262211:AWL262219 AWL327747:AWL327755 AWL393283:AWL393291 AWL458819:AWL458827 AWL524355:AWL524363 AWL589891:AWL589899 AWL655427:AWL655435 AWL720963:AWL720971 AWL786499:AWL786507 AWL852035:AWL852043 AWL917571:AWL917579 AWL983107:AWL983115 BGH3:BGH10 BGH65603:BGH65611 BGH131139:BGH131147 BGH196675:BGH196683 BGH262211:BGH262219 BGH327747:BGH327755 BGH393283:BGH393291 BGH458819:BGH458827 BGH524355:BGH524363 BGH589891:BGH589899 BGH655427:BGH655435 BGH720963:BGH720971 BGH786499:BGH786507 BGH852035:BGH852043 BGH917571:BGH917579 BGH983107:BGH983115 BQD3:BQD10 BQD65603:BQD65611 BQD131139:BQD131147 BQD196675:BQD196683 BQD262211:BQD262219 BQD327747:BQD327755 BQD393283:BQD393291 BQD458819:BQD458827 BQD524355:BQD524363 BQD589891:BQD589899 BQD655427:BQD655435 BQD720963:BQD720971 BQD786499:BQD786507 BQD852035:BQD852043 BQD917571:BQD917579 BQD983107:BQD983115 BZZ3:BZZ10 BZZ65603:BZZ65611 BZZ131139:BZZ131147 BZZ196675:BZZ196683 BZZ262211:BZZ262219 BZZ327747:BZZ327755 BZZ393283:BZZ393291 BZZ458819:BZZ458827 BZZ524355:BZZ524363 BZZ589891:BZZ589899 BZZ655427:BZZ655435 BZZ720963:BZZ720971 BZZ786499:BZZ786507 BZZ852035:BZZ852043 BZZ917571:BZZ917579 BZZ983107:BZZ983115 CJV3:CJV10 CJV65603:CJV65611 CJV131139:CJV131147 CJV196675:CJV196683 CJV262211:CJV262219 CJV327747:CJV327755 CJV393283:CJV393291 CJV458819:CJV458827 CJV524355:CJV524363 CJV589891:CJV589899 CJV655427:CJV655435 CJV720963:CJV720971 CJV786499:CJV786507 CJV852035:CJV852043 CJV917571:CJV917579 CJV983107:CJV983115 CTR3:CTR10 CTR65603:CTR65611 CTR131139:CTR131147 CTR196675:CTR196683 CTR262211:CTR262219 CTR327747:CTR327755 CTR393283:CTR393291 CTR458819:CTR458827 CTR524355:CTR524363 CTR589891:CTR589899 CTR655427:CTR655435 CTR720963:CTR720971 CTR786499:CTR786507 CTR852035:CTR852043 CTR917571:CTR917579 CTR983107:CTR983115 DDN3:DDN10 DDN65603:DDN65611 DDN131139:DDN131147 DDN196675:DDN196683 DDN262211:DDN262219 DDN327747:DDN327755 DDN393283:DDN393291 DDN458819:DDN458827 DDN524355:DDN524363 DDN589891:DDN589899 DDN655427:DDN655435 DDN720963:DDN720971 DDN786499:DDN786507 DDN852035:DDN852043 DDN917571:DDN917579 DDN983107:DDN983115 DNJ3:DNJ10 DNJ65603:DNJ65611 DNJ131139:DNJ131147 DNJ196675:DNJ196683 DNJ262211:DNJ262219 DNJ327747:DNJ327755 DNJ393283:DNJ393291 DNJ458819:DNJ458827 DNJ524355:DNJ524363 DNJ589891:DNJ589899 DNJ655427:DNJ655435 DNJ720963:DNJ720971 DNJ786499:DNJ786507 DNJ852035:DNJ852043 DNJ917571:DNJ917579 DNJ983107:DNJ983115 DXF3:DXF10 DXF65603:DXF65611 DXF131139:DXF131147 DXF196675:DXF196683 DXF262211:DXF262219 DXF327747:DXF327755 DXF393283:DXF393291 DXF458819:DXF458827 DXF524355:DXF524363 DXF589891:DXF589899 DXF655427:DXF655435 DXF720963:DXF720971 DXF786499:DXF786507 DXF852035:DXF852043 DXF917571:DXF917579 DXF983107:DXF983115 EHB3:EHB10 EHB65603:EHB65611 EHB131139:EHB131147 EHB196675:EHB196683 EHB262211:EHB262219 EHB327747:EHB327755 EHB393283:EHB393291 EHB458819:EHB458827 EHB524355:EHB524363 EHB589891:EHB589899 EHB655427:EHB655435 EHB720963:EHB720971 EHB786499:EHB786507 EHB852035:EHB852043 EHB917571:EHB917579 EHB983107:EHB983115 EQX3:EQX10 EQX65603:EQX65611 EQX131139:EQX131147 EQX196675:EQX196683 EQX262211:EQX262219 EQX327747:EQX327755 EQX393283:EQX393291 EQX458819:EQX458827 EQX524355:EQX524363 EQX589891:EQX589899 EQX655427:EQX655435 EQX720963:EQX720971 EQX786499:EQX786507 EQX852035:EQX852043 EQX917571:EQX917579 EQX983107:EQX983115 FAT3:FAT10 FAT65603:FAT65611 FAT131139:FAT131147 FAT196675:FAT196683 FAT262211:FAT262219 FAT327747:FAT327755 FAT393283:FAT393291 FAT458819:FAT458827 FAT524355:FAT524363 FAT589891:FAT589899 FAT655427:FAT655435 FAT720963:FAT720971 FAT786499:FAT786507 FAT852035:FAT852043 FAT917571:FAT917579 FAT983107:FAT983115 FKP3:FKP10 FKP65603:FKP65611 FKP131139:FKP131147 FKP196675:FKP196683 FKP262211:FKP262219 FKP327747:FKP327755 FKP393283:FKP393291 FKP458819:FKP458827 FKP524355:FKP524363 FKP589891:FKP589899 FKP655427:FKP655435 FKP720963:FKP720971 FKP786499:FKP786507 FKP852035:FKP852043 FKP917571:FKP917579 FKP983107:FKP983115 FUL3:FUL10 FUL65603:FUL65611 FUL131139:FUL131147 FUL196675:FUL196683 FUL262211:FUL262219 FUL327747:FUL327755 FUL393283:FUL393291 FUL458819:FUL458827 FUL524355:FUL524363 FUL589891:FUL589899 FUL655427:FUL655435 FUL720963:FUL720971 FUL786499:FUL786507 FUL852035:FUL852043 FUL917571:FUL917579 FUL983107:FUL983115 GEH3:GEH10 GEH65603:GEH65611 GEH131139:GEH131147 GEH196675:GEH196683 GEH262211:GEH262219 GEH327747:GEH327755 GEH393283:GEH393291 GEH458819:GEH458827 GEH524355:GEH524363 GEH589891:GEH589899 GEH655427:GEH655435 GEH720963:GEH720971 GEH786499:GEH786507 GEH852035:GEH852043 GEH917571:GEH917579 GEH983107:GEH983115 GOD3:GOD10 GOD65603:GOD65611 GOD131139:GOD131147 GOD196675:GOD196683 GOD262211:GOD262219 GOD327747:GOD327755 GOD393283:GOD393291 GOD458819:GOD458827 GOD524355:GOD524363 GOD589891:GOD589899 GOD655427:GOD655435 GOD720963:GOD720971 GOD786499:GOD786507 GOD852035:GOD852043 GOD917571:GOD917579 GOD983107:GOD983115 GXZ3:GXZ10 GXZ65603:GXZ65611 GXZ131139:GXZ131147 GXZ196675:GXZ196683 GXZ262211:GXZ262219 GXZ327747:GXZ327755 GXZ393283:GXZ393291 GXZ458819:GXZ458827 GXZ524355:GXZ524363 GXZ589891:GXZ589899 GXZ655427:GXZ655435 GXZ720963:GXZ720971 GXZ786499:GXZ786507 GXZ852035:GXZ852043 GXZ917571:GXZ917579 GXZ983107:GXZ983115 HHV3:HHV10 HHV65603:HHV65611 HHV131139:HHV131147 HHV196675:HHV196683 HHV262211:HHV262219 HHV327747:HHV327755 HHV393283:HHV393291 HHV458819:HHV458827 HHV524355:HHV524363 HHV589891:HHV589899 HHV655427:HHV655435 HHV720963:HHV720971 HHV786499:HHV786507 HHV852035:HHV852043 HHV917571:HHV917579 HHV983107:HHV983115 HRR3:HRR10 HRR65603:HRR65611 HRR131139:HRR131147 HRR196675:HRR196683 HRR262211:HRR262219 HRR327747:HRR327755 HRR393283:HRR393291 HRR458819:HRR458827 HRR524355:HRR524363 HRR589891:HRR589899 HRR655427:HRR655435 HRR720963:HRR720971 HRR786499:HRR786507 HRR852035:HRR852043 HRR917571:HRR917579 HRR983107:HRR983115 IBN3:IBN10 IBN65603:IBN65611 IBN131139:IBN131147 IBN196675:IBN196683 IBN262211:IBN262219 IBN327747:IBN327755 IBN393283:IBN393291 IBN458819:IBN458827 IBN524355:IBN524363 IBN589891:IBN589899 IBN655427:IBN655435 IBN720963:IBN720971 IBN786499:IBN786507 IBN852035:IBN852043 IBN917571:IBN917579 IBN983107:IBN983115 ILJ3:ILJ10 ILJ65603:ILJ65611 ILJ131139:ILJ131147 ILJ196675:ILJ196683 ILJ262211:ILJ262219 ILJ327747:ILJ327755 ILJ393283:ILJ393291 ILJ458819:ILJ458827 ILJ524355:ILJ524363 ILJ589891:ILJ589899 ILJ655427:ILJ655435 ILJ720963:ILJ720971 ILJ786499:ILJ786507 ILJ852035:ILJ852043 ILJ917571:ILJ917579 ILJ983107:ILJ983115 IVF3:IVF10 IVF65603:IVF65611 IVF131139:IVF131147 IVF196675:IVF196683 IVF262211:IVF262219 IVF327747:IVF327755 IVF393283:IVF393291 IVF458819:IVF458827 IVF524355:IVF524363 IVF589891:IVF589899 IVF655427:IVF655435 IVF720963:IVF720971 IVF786499:IVF786507 IVF852035:IVF852043 IVF917571:IVF917579 IVF983107:IVF983115 JFB3:JFB10 JFB65603:JFB65611 JFB131139:JFB131147 JFB196675:JFB196683 JFB262211:JFB262219 JFB327747:JFB327755 JFB393283:JFB393291 JFB458819:JFB458827 JFB524355:JFB524363 JFB589891:JFB589899 JFB655427:JFB655435 JFB720963:JFB720971 JFB786499:JFB786507 JFB852035:JFB852043 JFB917571:JFB917579 JFB983107:JFB983115 JOX3:JOX10 JOX65603:JOX65611 JOX131139:JOX131147 JOX196675:JOX196683 JOX262211:JOX262219 JOX327747:JOX327755 JOX393283:JOX393291 JOX458819:JOX458827 JOX524355:JOX524363 JOX589891:JOX589899 JOX655427:JOX655435 JOX720963:JOX720971 JOX786499:JOX786507 JOX852035:JOX852043 JOX917571:JOX917579 JOX983107:JOX983115 JYT3:JYT10 JYT65603:JYT65611 JYT131139:JYT131147 JYT196675:JYT196683 JYT262211:JYT262219 JYT327747:JYT327755 JYT393283:JYT393291 JYT458819:JYT458827 JYT524355:JYT524363 JYT589891:JYT589899 JYT655427:JYT655435 JYT720963:JYT720971 JYT786499:JYT786507 JYT852035:JYT852043 JYT917571:JYT917579 JYT983107:JYT983115 KIP3:KIP10 KIP65603:KIP65611 KIP131139:KIP131147 KIP196675:KIP196683 KIP262211:KIP262219 KIP327747:KIP327755 KIP393283:KIP393291 KIP458819:KIP458827 KIP524355:KIP524363 KIP589891:KIP589899 KIP655427:KIP655435 KIP720963:KIP720971 KIP786499:KIP786507 KIP852035:KIP852043 KIP917571:KIP917579 KIP983107:KIP983115 KSL3:KSL10 KSL65603:KSL65611 KSL131139:KSL131147 KSL196675:KSL196683 KSL262211:KSL262219 KSL327747:KSL327755 KSL393283:KSL393291 KSL458819:KSL458827 KSL524355:KSL524363 KSL589891:KSL589899 KSL655427:KSL655435 KSL720963:KSL720971 KSL786499:KSL786507 KSL852035:KSL852043 KSL917571:KSL917579 KSL983107:KSL983115 LCH3:LCH10 LCH65603:LCH65611 LCH131139:LCH131147 LCH196675:LCH196683 LCH262211:LCH262219 LCH327747:LCH327755 LCH393283:LCH393291 LCH458819:LCH458827 LCH524355:LCH524363 LCH589891:LCH589899 LCH655427:LCH655435 LCH720963:LCH720971 LCH786499:LCH786507 LCH852035:LCH852043 LCH917571:LCH917579 LCH983107:LCH983115 LMD3:LMD10 LMD65603:LMD65611 LMD131139:LMD131147 LMD196675:LMD196683 LMD262211:LMD262219 LMD327747:LMD327755 LMD393283:LMD393291 LMD458819:LMD458827 LMD524355:LMD524363 LMD589891:LMD589899 LMD655427:LMD655435 LMD720963:LMD720971 LMD786499:LMD786507 LMD852035:LMD852043 LMD917571:LMD917579 LMD983107:LMD983115 LVZ3:LVZ10 LVZ65603:LVZ65611 LVZ131139:LVZ131147 LVZ196675:LVZ196683 LVZ262211:LVZ262219 LVZ327747:LVZ327755 LVZ393283:LVZ393291 LVZ458819:LVZ458827 LVZ524355:LVZ524363 LVZ589891:LVZ589899 LVZ655427:LVZ655435 LVZ720963:LVZ720971 LVZ786499:LVZ786507 LVZ852035:LVZ852043 LVZ917571:LVZ917579 LVZ983107:LVZ983115 MFV3:MFV10 MFV65603:MFV65611 MFV131139:MFV131147 MFV196675:MFV196683 MFV262211:MFV262219 MFV327747:MFV327755 MFV393283:MFV393291 MFV458819:MFV458827 MFV524355:MFV524363 MFV589891:MFV589899 MFV655427:MFV655435 MFV720963:MFV720971 MFV786499:MFV786507 MFV852035:MFV852043 MFV917571:MFV917579 MFV983107:MFV983115 MPR3:MPR10 MPR65603:MPR65611 MPR131139:MPR131147 MPR196675:MPR196683 MPR262211:MPR262219 MPR327747:MPR327755 MPR393283:MPR393291 MPR458819:MPR458827 MPR524355:MPR524363 MPR589891:MPR589899 MPR655427:MPR655435 MPR720963:MPR720971 MPR786499:MPR786507 MPR852035:MPR852043 MPR917571:MPR917579 MPR983107:MPR983115 MZN3:MZN10 MZN65603:MZN65611 MZN131139:MZN131147 MZN196675:MZN196683 MZN262211:MZN262219 MZN327747:MZN327755 MZN393283:MZN393291 MZN458819:MZN458827 MZN524355:MZN524363 MZN589891:MZN589899 MZN655427:MZN655435 MZN720963:MZN720971 MZN786499:MZN786507 MZN852035:MZN852043 MZN917571:MZN917579 MZN983107:MZN983115 NJJ3:NJJ10 NJJ65603:NJJ65611 NJJ131139:NJJ131147 NJJ196675:NJJ196683 NJJ262211:NJJ262219 NJJ327747:NJJ327755 NJJ393283:NJJ393291 NJJ458819:NJJ458827 NJJ524355:NJJ524363 NJJ589891:NJJ589899 NJJ655427:NJJ655435 NJJ720963:NJJ720971 NJJ786499:NJJ786507 NJJ852035:NJJ852043 NJJ917571:NJJ917579 NJJ983107:NJJ983115 NTF3:NTF10 NTF65603:NTF65611 NTF131139:NTF131147 NTF196675:NTF196683 NTF262211:NTF262219 NTF327747:NTF327755 NTF393283:NTF393291 NTF458819:NTF458827 NTF524355:NTF524363 NTF589891:NTF589899 NTF655427:NTF655435 NTF720963:NTF720971 NTF786499:NTF786507 NTF852035:NTF852043 NTF917571:NTF917579 NTF983107:NTF983115 ODB3:ODB10 ODB65603:ODB65611 ODB131139:ODB131147 ODB196675:ODB196683 ODB262211:ODB262219 ODB327747:ODB327755 ODB393283:ODB393291 ODB458819:ODB458827 ODB524355:ODB524363 ODB589891:ODB589899 ODB655427:ODB655435 ODB720963:ODB720971 ODB786499:ODB786507 ODB852035:ODB852043 ODB917571:ODB917579 ODB983107:ODB983115 OMX3:OMX10 OMX65603:OMX65611 OMX131139:OMX131147 OMX196675:OMX196683 OMX262211:OMX262219 OMX327747:OMX327755 OMX393283:OMX393291 OMX458819:OMX458827 OMX524355:OMX524363 OMX589891:OMX589899 OMX655427:OMX655435 OMX720963:OMX720971 OMX786499:OMX786507 OMX852035:OMX852043 OMX917571:OMX917579 OMX983107:OMX983115 OWT3:OWT10 OWT65603:OWT65611 OWT131139:OWT131147 OWT196675:OWT196683 OWT262211:OWT262219 OWT327747:OWT327755 OWT393283:OWT393291 OWT458819:OWT458827 OWT524355:OWT524363 OWT589891:OWT589899 OWT655427:OWT655435 OWT720963:OWT720971 OWT786499:OWT786507 OWT852035:OWT852043 OWT917571:OWT917579 OWT983107:OWT983115 PGP3:PGP10 PGP65603:PGP65611 PGP131139:PGP131147 PGP196675:PGP196683 PGP262211:PGP262219 PGP327747:PGP327755 PGP393283:PGP393291 PGP458819:PGP458827 PGP524355:PGP524363 PGP589891:PGP589899 PGP655427:PGP655435 PGP720963:PGP720971 PGP786499:PGP786507 PGP852035:PGP852043 PGP917571:PGP917579 PGP983107:PGP983115 PQL3:PQL10 PQL65603:PQL65611 PQL131139:PQL131147 PQL196675:PQL196683 PQL262211:PQL262219 PQL327747:PQL327755 PQL393283:PQL393291 PQL458819:PQL458827 PQL524355:PQL524363 PQL589891:PQL589899 PQL655427:PQL655435 PQL720963:PQL720971 PQL786499:PQL786507 PQL852035:PQL852043 PQL917571:PQL917579 PQL983107:PQL983115 QAH3:QAH10 QAH65603:QAH65611 QAH131139:QAH131147 QAH196675:QAH196683 QAH262211:QAH262219 QAH327747:QAH327755 QAH393283:QAH393291 QAH458819:QAH458827 QAH524355:QAH524363 QAH589891:QAH589899 QAH655427:QAH655435 QAH720963:QAH720971 QAH786499:QAH786507 QAH852035:QAH852043 QAH917571:QAH917579 QAH983107:QAH983115 QKD3:QKD10 QKD65603:QKD65611 QKD131139:QKD131147 QKD196675:QKD196683 QKD262211:QKD262219 QKD327747:QKD327755 QKD393283:QKD393291 QKD458819:QKD458827 QKD524355:QKD524363 QKD589891:QKD589899 QKD655427:QKD655435 QKD720963:QKD720971 QKD786499:QKD786507 QKD852035:QKD852043 QKD917571:QKD917579 QKD983107:QKD983115 QTZ3:QTZ10 QTZ65603:QTZ65611 QTZ131139:QTZ131147 QTZ196675:QTZ196683 QTZ262211:QTZ262219 QTZ327747:QTZ327755 QTZ393283:QTZ393291 QTZ458819:QTZ458827 QTZ524355:QTZ524363 QTZ589891:QTZ589899 QTZ655427:QTZ655435 QTZ720963:QTZ720971 QTZ786499:QTZ786507 QTZ852035:QTZ852043 QTZ917571:QTZ917579 QTZ983107:QTZ983115 RDV3:RDV10 RDV65603:RDV65611 RDV131139:RDV131147 RDV196675:RDV196683 RDV262211:RDV262219 RDV327747:RDV327755 RDV393283:RDV393291 RDV458819:RDV458827 RDV524355:RDV524363 RDV589891:RDV589899 RDV655427:RDV655435 RDV720963:RDV720971 RDV786499:RDV786507 RDV852035:RDV852043 RDV917571:RDV917579 RDV983107:RDV983115 RNR3:RNR10 RNR65603:RNR65611 RNR131139:RNR131147 RNR196675:RNR196683 RNR262211:RNR262219 RNR327747:RNR327755 RNR393283:RNR393291 RNR458819:RNR458827 RNR524355:RNR524363 RNR589891:RNR589899 RNR655427:RNR655435 RNR720963:RNR720971 RNR786499:RNR786507 RNR852035:RNR852043 RNR917571:RNR917579 RNR983107:RNR983115 RXN3:RXN10 RXN65603:RXN65611 RXN131139:RXN131147 RXN196675:RXN196683 RXN262211:RXN262219 RXN327747:RXN327755 RXN393283:RXN393291 RXN458819:RXN458827 RXN524355:RXN524363 RXN589891:RXN589899 RXN655427:RXN655435 RXN720963:RXN720971 RXN786499:RXN786507 RXN852035:RXN852043 RXN917571:RXN917579 RXN983107:RXN983115 SHJ3:SHJ10 SHJ65603:SHJ65611 SHJ131139:SHJ131147 SHJ196675:SHJ196683 SHJ262211:SHJ262219 SHJ327747:SHJ327755 SHJ393283:SHJ393291 SHJ458819:SHJ458827 SHJ524355:SHJ524363 SHJ589891:SHJ589899 SHJ655427:SHJ655435 SHJ720963:SHJ720971 SHJ786499:SHJ786507 SHJ852035:SHJ852043 SHJ917571:SHJ917579 SHJ983107:SHJ983115 SRF3:SRF10 SRF65603:SRF65611 SRF131139:SRF131147 SRF196675:SRF196683 SRF262211:SRF262219 SRF327747:SRF327755 SRF393283:SRF393291 SRF458819:SRF458827 SRF524355:SRF524363 SRF589891:SRF589899 SRF655427:SRF655435 SRF720963:SRF720971 SRF786499:SRF786507 SRF852035:SRF852043 SRF917571:SRF917579 SRF983107:SRF983115 TBB3:TBB10 TBB65603:TBB65611 TBB131139:TBB131147 TBB196675:TBB196683 TBB262211:TBB262219 TBB327747:TBB327755 TBB393283:TBB393291 TBB458819:TBB458827 TBB524355:TBB524363 TBB589891:TBB589899 TBB655427:TBB655435 TBB720963:TBB720971 TBB786499:TBB786507 TBB852035:TBB852043 TBB917571:TBB917579 TBB983107:TBB983115 TKX3:TKX10 TKX65603:TKX65611 TKX131139:TKX131147 TKX196675:TKX196683 TKX262211:TKX262219 TKX327747:TKX327755 TKX393283:TKX393291 TKX458819:TKX458827 TKX524355:TKX524363 TKX589891:TKX589899 TKX655427:TKX655435 TKX720963:TKX720971 TKX786499:TKX786507 TKX852035:TKX852043 TKX917571:TKX917579 TKX983107:TKX983115 TUT3:TUT10 TUT65603:TUT65611 TUT131139:TUT131147 TUT196675:TUT196683 TUT262211:TUT262219 TUT327747:TUT327755 TUT393283:TUT393291 TUT458819:TUT458827 TUT524355:TUT524363 TUT589891:TUT589899 TUT655427:TUT655435 TUT720963:TUT720971 TUT786499:TUT786507 TUT852035:TUT852043 TUT917571:TUT917579 TUT983107:TUT983115 UEP3:UEP10 UEP65603:UEP65611 UEP131139:UEP131147 UEP196675:UEP196683 UEP262211:UEP262219 UEP327747:UEP327755 UEP393283:UEP393291 UEP458819:UEP458827 UEP524355:UEP524363 UEP589891:UEP589899 UEP655427:UEP655435 UEP720963:UEP720971 UEP786499:UEP786507 UEP852035:UEP852043 UEP917571:UEP917579 UEP983107:UEP983115 UOL3:UOL10 UOL65603:UOL65611 UOL131139:UOL131147 UOL196675:UOL196683 UOL262211:UOL262219 UOL327747:UOL327755 UOL393283:UOL393291 UOL458819:UOL458827 UOL524355:UOL524363 UOL589891:UOL589899 UOL655427:UOL655435 UOL720963:UOL720971 UOL786499:UOL786507 UOL852035:UOL852043 UOL917571:UOL917579 UOL983107:UOL983115 UYH3:UYH10 UYH65603:UYH65611 UYH131139:UYH131147 UYH196675:UYH196683 UYH262211:UYH262219 UYH327747:UYH327755 UYH393283:UYH393291 UYH458819:UYH458827 UYH524355:UYH524363 UYH589891:UYH589899 UYH655427:UYH655435 UYH720963:UYH720971 UYH786499:UYH786507 UYH852035:UYH852043 UYH917571:UYH917579 UYH983107:UYH983115 VID3:VID10 VID65603:VID65611 VID131139:VID131147 VID196675:VID196683 VID262211:VID262219 VID327747:VID327755 VID393283:VID393291 VID458819:VID458827 VID524355:VID524363 VID589891:VID589899 VID655427:VID655435 VID720963:VID720971 VID786499:VID786507 VID852035:VID852043 VID917571:VID917579 VID983107:VID983115 VRZ3:VRZ10 VRZ65603:VRZ65611 VRZ131139:VRZ131147 VRZ196675:VRZ196683 VRZ262211:VRZ262219 VRZ327747:VRZ327755 VRZ393283:VRZ393291 VRZ458819:VRZ458827 VRZ524355:VRZ524363 VRZ589891:VRZ589899 VRZ655427:VRZ655435 VRZ720963:VRZ720971 VRZ786499:VRZ786507 VRZ852035:VRZ852043 VRZ917571:VRZ917579 VRZ983107:VRZ983115 WBV3:WBV10 WBV65603:WBV65611 WBV131139:WBV131147 WBV196675:WBV196683 WBV262211:WBV262219 WBV327747:WBV327755 WBV393283:WBV393291 WBV458819:WBV458827 WBV524355:WBV524363 WBV589891:WBV589899 WBV655427:WBV655435 WBV720963:WBV720971 WBV786499:WBV786507 WBV852035:WBV852043 WBV917571:WBV917579 WBV983107:WBV983115 WLR3:WLR10 WLR65603:WLR65611 WLR131139:WLR131147 WLR196675:WLR196683 WLR262211:WLR262219 WLR327747:WLR327755 WLR393283:WLR393291 WLR458819:WLR458827 WLR524355:WLR524363 WLR589891:WLR589899 WLR655427:WLR655435 WLR720963:WLR720971 WLR786499:WLR786507 WLR852035:WLR852043 WLR917571:WLR917579 WLR983107:WLR983115 WVN3:WVN10 WVN65603:WVN65611 WVN131139:WVN131147 WVN196675:WVN196683 WVN262211:WVN262219 WVN327747:WVN327755 WVN393283:WVN393291 WVN458819:WVN458827 WVN524355:WVN524363 WVN589891:WVN589899 WVN655427:WVN655435 WVN720963:WVN720971 WVN786499:WVN786507 WVN852035:WVN852043 WVN917571:WVN917579 WVN983107:WVN983115">
      <formula1>"高,中,低"</formula1>
    </dataValidation>
    <dataValidation type="list" allowBlank="1" showInputMessage="1" showErrorMessage="1" sqref="H65617:H65685 H131153:H131221 H196689:H196757 H262225:H262293 H327761:H327829 H393297:H393365 H458833:H458901 H524369:H524437 H589905:H589973 H655441:H655509 H720977:H721045 H786513:H786581 H852049:H852117 H917585:H917653 H983121:H983189 JD65617:JD65685 JD131153:JD131221 JD196689:JD196757 JD262225:JD262293 JD327761:JD327829 JD393297:JD393365 JD458833:JD458901 JD524369:JD524437 JD589905:JD589973 JD655441:JD655509 JD720977:JD721045 JD786513:JD786581 JD852049:JD852117 JD917585:JD917653 JD983121:JD983189 SZ65617:SZ65685 SZ131153:SZ131221 SZ196689:SZ196757 SZ262225:SZ262293 SZ327761:SZ327829 SZ393297:SZ393365 SZ458833:SZ458901 SZ524369:SZ524437 SZ589905:SZ589973 SZ655441:SZ655509 SZ720977:SZ721045 SZ786513:SZ786581 SZ852049:SZ852117 SZ917585:SZ917653 SZ983121:SZ983189 ACV65617:ACV65685 ACV131153:ACV131221 ACV196689:ACV196757 ACV262225:ACV262293 ACV327761:ACV327829 ACV393297:ACV393365 ACV458833:ACV458901 ACV524369:ACV524437 ACV589905:ACV589973 ACV655441:ACV655509 ACV720977:ACV721045 ACV786513:ACV786581 ACV852049:ACV852117 ACV917585:ACV917653 ACV983121:ACV983189 AMR65617:AMR65685 AMR131153:AMR131221 AMR196689:AMR196757 AMR262225:AMR262293 AMR327761:AMR327829 AMR393297:AMR393365 AMR458833:AMR458901 AMR524369:AMR524437 AMR589905:AMR589973 AMR655441:AMR655509 AMR720977:AMR721045 AMR786513:AMR786581 AMR852049:AMR852117 AMR917585:AMR917653 AMR983121:AMR983189 AWN65617:AWN65685 AWN131153:AWN131221 AWN196689:AWN196757 AWN262225:AWN262293 AWN327761:AWN327829 AWN393297:AWN393365 AWN458833:AWN458901 AWN524369:AWN524437 AWN589905:AWN589973 AWN655441:AWN655509 AWN720977:AWN721045 AWN786513:AWN786581 AWN852049:AWN852117 AWN917585:AWN917653 AWN983121:AWN983189 BGJ65617:BGJ65685 BGJ131153:BGJ131221 BGJ196689:BGJ196757 BGJ262225:BGJ262293 BGJ327761:BGJ327829 BGJ393297:BGJ393365 BGJ458833:BGJ458901 BGJ524369:BGJ524437 BGJ589905:BGJ589973 BGJ655441:BGJ655509 BGJ720977:BGJ721045 BGJ786513:BGJ786581 BGJ852049:BGJ852117 BGJ917585:BGJ917653 BGJ983121:BGJ983189 BQF65617:BQF65685 BQF131153:BQF131221 BQF196689:BQF196757 BQF262225:BQF262293 BQF327761:BQF327829 BQF393297:BQF393365 BQF458833:BQF458901 BQF524369:BQF524437 BQF589905:BQF589973 BQF655441:BQF655509 BQF720977:BQF721045 BQF786513:BQF786581 BQF852049:BQF852117 BQF917585:BQF917653 BQF983121:BQF983189 CAB65617:CAB65685 CAB131153:CAB131221 CAB196689:CAB196757 CAB262225:CAB262293 CAB327761:CAB327829 CAB393297:CAB393365 CAB458833:CAB458901 CAB524369:CAB524437 CAB589905:CAB589973 CAB655441:CAB655509 CAB720977:CAB721045 CAB786513:CAB786581 CAB852049:CAB852117 CAB917585:CAB917653 CAB983121:CAB983189 CJX65617:CJX65685 CJX131153:CJX131221 CJX196689:CJX196757 CJX262225:CJX262293 CJX327761:CJX327829 CJX393297:CJX393365 CJX458833:CJX458901 CJX524369:CJX524437 CJX589905:CJX589973 CJX655441:CJX655509 CJX720977:CJX721045 CJX786513:CJX786581 CJX852049:CJX852117 CJX917585:CJX917653 CJX983121:CJX983189 CTT65617:CTT65685 CTT131153:CTT131221 CTT196689:CTT196757 CTT262225:CTT262293 CTT327761:CTT327829 CTT393297:CTT393365 CTT458833:CTT458901 CTT524369:CTT524437 CTT589905:CTT589973 CTT655441:CTT655509 CTT720977:CTT721045 CTT786513:CTT786581 CTT852049:CTT852117 CTT917585:CTT917653 CTT983121:CTT983189 DDP65617:DDP65685 DDP131153:DDP131221 DDP196689:DDP196757 DDP262225:DDP262293 DDP327761:DDP327829 DDP393297:DDP393365 DDP458833:DDP458901 DDP524369:DDP524437 DDP589905:DDP589973 DDP655441:DDP655509 DDP720977:DDP721045 DDP786513:DDP786581 DDP852049:DDP852117 DDP917585:DDP917653 DDP983121:DDP983189 DNL65617:DNL65685 DNL131153:DNL131221 DNL196689:DNL196757 DNL262225:DNL262293 DNL327761:DNL327829 DNL393297:DNL393365 DNL458833:DNL458901 DNL524369:DNL524437 DNL589905:DNL589973 DNL655441:DNL655509 DNL720977:DNL721045 DNL786513:DNL786581 DNL852049:DNL852117 DNL917585:DNL917653 DNL983121:DNL983189 DXH65617:DXH65685 DXH131153:DXH131221 DXH196689:DXH196757 DXH262225:DXH262293 DXH327761:DXH327829 DXH393297:DXH393365 DXH458833:DXH458901 DXH524369:DXH524437 DXH589905:DXH589973 DXH655441:DXH655509 DXH720977:DXH721045 DXH786513:DXH786581 DXH852049:DXH852117 DXH917585:DXH917653 DXH983121:DXH983189 EHD65617:EHD65685 EHD131153:EHD131221 EHD196689:EHD196757 EHD262225:EHD262293 EHD327761:EHD327829 EHD393297:EHD393365 EHD458833:EHD458901 EHD524369:EHD524437 EHD589905:EHD589973 EHD655441:EHD655509 EHD720977:EHD721045 EHD786513:EHD786581 EHD852049:EHD852117 EHD917585:EHD917653 EHD983121:EHD983189 EQZ65617:EQZ65685 EQZ131153:EQZ131221 EQZ196689:EQZ196757 EQZ262225:EQZ262293 EQZ327761:EQZ327829 EQZ393297:EQZ393365 EQZ458833:EQZ458901 EQZ524369:EQZ524437 EQZ589905:EQZ589973 EQZ655441:EQZ655509 EQZ720977:EQZ721045 EQZ786513:EQZ786581 EQZ852049:EQZ852117 EQZ917585:EQZ917653 EQZ983121:EQZ983189 FAV65617:FAV65685 FAV131153:FAV131221 FAV196689:FAV196757 FAV262225:FAV262293 FAV327761:FAV327829 FAV393297:FAV393365 FAV458833:FAV458901 FAV524369:FAV524437 FAV589905:FAV589973 FAV655441:FAV655509 FAV720977:FAV721045 FAV786513:FAV786581 FAV852049:FAV852117 FAV917585:FAV917653 FAV983121:FAV983189 FKR65617:FKR65685 FKR131153:FKR131221 FKR196689:FKR196757 FKR262225:FKR262293 FKR327761:FKR327829 FKR393297:FKR393365 FKR458833:FKR458901 FKR524369:FKR524437 FKR589905:FKR589973 FKR655441:FKR655509 FKR720977:FKR721045 FKR786513:FKR786581 FKR852049:FKR852117 FKR917585:FKR917653 FKR983121:FKR983189 FUN65617:FUN65685 FUN131153:FUN131221 FUN196689:FUN196757 FUN262225:FUN262293 FUN327761:FUN327829 FUN393297:FUN393365 FUN458833:FUN458901 FUN524369:FUN524437 FUN589905:FUN589973 FUN655441:FUN655509 FUN720977:FUN721045 FUN786513:FUN786581 FUN852049:FUN852117 FUN917585:FUN917653 FUN983121:FUN983189 GEJ65617:GEJ65685 GEJ131153:GEJ131221 GEJ196689:GEJ196757 GEJ262225:GEJ262293 GEJ327761:GEJ327829 GEJ393297:GEJ393365 GEJ458833:GEJ458901 GEJ524369:GEJ524437 GEJ589905:GEJ589973 GEJ655441:GEJ655509 GEJ720977:GEJ721045 GEJ786513:GEJ786581 GEJ852049:GEJ852117 GEJ917585:GEJ917653 GEJ983121:GEJ983189 GOF65617:GOF65685 GOF131153:GOF131221 GOF196689:GOF196757 GOF262225:GOF262293 GOF327761:GOF327829 GOF393297:GOF393365 GOF458833:GOF458901 GOF524369:GOF524437 GOF589905:GOF589973 GOF655441:GOF655509 GOF720977:GOF721045 GOF786513:GOF786581 GOF852049:GOF852117 GOF917585:GOF917653 GOF983121:GOF983189 GYB65617:GYB65685 GYB131153:GYB131221 GYB196689:GYB196757 GYB262225:GYB262293 GYB327761:GYB327829 GYB393297:GYB393365 GYB458833:GYB458901 GYB524369:GYB524437 GYB589905:GYB589973 GYB655441:GYB655509 GYB720977:GYB721045 GYB786513:GYB786581 GYB852049:GYB852117 GYB917585:GYB917653 GYB983121:GYB983189 HHX65617:HHX65685 HHX131153:HHX131221 HHX196689:HHX196757 HHX262225:HHX262293 HHX327761:HHX327829 HHX393297:HHX393365 HHX458833:HHX458901 HHX524369:HHX524437 HHX589905:HHX589973 HHX655441:HHX655509 HHX720977:HHX721045 HHX786513:HHX786581 HHX852049:HHX852117 HHX917585:HHX917653 HHX983121:HHX983189 HRT65617:HRT65685 HRT131153:HRT131221 HRT196689:HRT196757 HRT262225:HRT262293 HRT327761:HRT327829 HRT393297:HRT393365 HRT458833:HRT458901 HRT524369:HRT524437 HRT589905:HRT589973 HRT655441:HRT655509 HRT720977:HRT721045 HRT786513:HRT786581 HRT852049:HRT852117 HRT917585:HRT917653 HRT983121:HRT983189 IBP65617:IBP65685 IBP131153:IBP131221 IBP196689:IBP196757 IBP262225:IBP262293 IBP327761:IBP327829 IBP393297:IBP393365 IBP458833:IBP458901 IBP524369:IBP524437 IBP589905:IBP589973 IBP655441:IBP655509 IBP720977:IBP721045 IBP786513:IBP786581 IBP852049:IBP852117 IBP917585:IBP917653 IBP983121:IBP983189 ILL65617:ILL65685 ILL131153:ILL131221 ILL196689:ILL196757 ILL262225:ILL262293 ILL327761:ILL327829 ILL393297:ILL393365 ILL458833:ILL458901 ILL524369:ILL524437 ILL589905:ILL589973 ILL655441:ILL655509 ILL720977:ILL721045 ILL786513:ILL786581 ILL852049:ILL852117 ILL917585:ILL917653 ILL983121:ILL983189 IVH65617:IVH65685 IVH131153:IVH131221 IVH196689:IVH196757 IVH262225:IVH262293 IVH327761:IVH327829 IVH393297:IVH393365 IVH458833:IVH458901 IVH524369:IVH524437 IVH589905:IVH589973 IVH655441:IVH655509 IVH720977:IVH721045 IVH786513:IVH786581 IVH852049:IVH852117 IVH917585:IVH917653 IVH983121:IVH983189 JFD65617:JFD65685 JFD131153:JFD131221 JFD196689:JFD196757 JFD262225:JFD262293 JFD327761:JFD327829 JFD393297:JFD393365 JFD458833:JFD458901 JFD524369:JFD524437 JFD589905:JFD589973 JFD655441:JFD655509 JFD720977:JFD721045 JFD786513:JFD786581 JFD852049:JFD852117 JFD917585:JFD917653 JFD983121:JFD983189 JOZ65617:JOZ65685 JOZ131153:JOZ131221 JOZ196689:JOZ196757 JOZ262225:JOZ262293 JOZ327761:JOZ327829 JOZ393297:JOZ393365 JOZ458833:JOZ458901 JOZ524369:JOZ524437 JOZ589905:JOZ589973 JOZ655441:JOZ655509 JOZ720977:JOZ721045 JOZ786513:JOZ786581 JOZ852049:JOZ852117 JOZ917585:JOZ917653 JOZ983121:JOZ983189 JYV65617:JYV65685 JYV131153:JYV131221 JYV196689:JYV196757 JYV262225:JYV262293 JYV327761:JYV327829 JYV393297:JYV393365 JYV458833:JYV458901 JYV524369:JYV524437 JYV589905:JYV589973 JYV655441:JYV655509 JYV720977:JYV721045 JYV786513:JYV786581 JYV852049:JYV852117 JYV917585:JYV917653 JYV983121:JYV983189 KIR65617:KIR65685 KIR131153:KIR131221 KIR196689:KIR196757 KIR262225:KIR262293 KIR327761:KIR327829 KIR393297:KIR393365 KIR458833:KIR458901 KIR524369:KIR524437 KIR589905:KIR589973 KIR655441:KIR655509 KIR720977:KIR721045 KIR786513:KIR786581 KIR852049:KIR852117 KIR917585:KIR917653 KIR983121:KIR983189 KSN65617:KSN65685 KSN131153:KSN131221 KSN196689:KSN196757 KSN262225:KSN262293 KSN327761:KSN327829 KSN393297:KSN393365 KSN458833:KSN458901 KSN524369:KSN524437 KSN589905:KSN589973 KSN655441:KSN655509 KSN720977:KSN721045 KSN786513:KSN786581 KSN852049:KSN852117 KSN917585:KSN917653 KSN983121:KSN983189 LCJ65617:LCJ65685 LCJ131153:LCJ131221 LCJ196689:LCJ196757 LCJ262225:LCJ262293 LCJ327761:LCJ327829 LCJ393297:LCJ393365 LCJ458833:LCJ458901 LCJ524369:LCJ524437 LCJ589905:LCJ589973 LCJ655441:LCJ655509 LCJ720977:LCJ721045 LCJ786513:LCJ786581 LCJ852049:LCJ852117 LCJ917585:LCJ917653 LCJ983121:LCJ983189 LMF65617:LMF65685 LMF131153:LMF131221 LMF196689:LMF196757 LMF262225:LMF262293 LMF327761:LMF327829 LMF393297:LMF393365 LMF458833:LMF458901 LMF524369:LMF524437 LMF589905:LMF589973 LMF655441:LMF655509 LMF720977:LMF721045 LMF786513:LMF786581 LMF852049:LMF852117 LMF917585:LMF917653 LMF983121:LMF983189 LWB65617:LWB65685 LWB131153:LWB131221 LWB196689:LWB196757 LWB262225:LWB262293 LWB327761:LWB327829 LWB393297:LWB393365 LWB458833:LWB458901 LWB524369:LWB524437 LWB589905:LWB589973 LWB655441:LWB655509 LWB720977:LWB721045 LWB786513:LWB786581 LWB852049:LWB852117 LWB917585:LWB917653 LWB983121:LWB983189 MFX65617:MFX65685 MFX131153:MFX131221 MFX196689:MFX196757 MFX262225:MFX262293 MFX327761:MFX327829 MFX393297:MFX393365 MFX458833:MFX458901 MFX524369:MFX524437 MFX589905:MFX589973 MFX655441:MFX655509 MFX720977:MFX721045 MFX786513:MFX786581 MFX852049:MFX852117 MFX917585:MFX917653 MFX983121:MFX983189 MPT65617:MPT65685 MPT131153:MPT131221 MPT196689:MPT196757 MPT262225:MPT262293 MPT327761:MPT327829 MPT393297:MPT393365 MPT458833:MPT458901 MPT524369:MPT524437 MPT589905:MPT589973 MPT655441:MPT655509 MPT720977:MPT721045 MPT786513:MPT786581 MPT852049:MPT852117 MPT917585:MPT917653 MPT983121:MPT983189 MZP65617:MZP65685 MZP131153:MZP131221 MZP196689:MZP196757 MZP262225:MZP262293 MZP327761:MZP327829 MZP393297:MZP393365 MZP458833:MZP458901 MZP524369:MZP524437 MZP589905:MZP589973 MZP655441:MZP655509 MZP720977:MZP721045 MZP786513:MZP786581 MZP852049:MZP852117 MZP917585:MZP917653 MZP983121:MZP983189 NJL65617:NJL65685 NJL131153:NJL131221 NJL196689:NJL196757 NJL262225:NJL262293 NJL327761:NJL327829 NJL393297:NJL393365 NJL458833:NJL458901 NJL524369:NJL524437 NJL589905:NJL589973 NJL655441:NJL655509 NJL720977:NJL721045 NJL786513:NJL786581 NJL852049:NJL852117 NJL917585:NJL917653 NJL983121:NJL983189 NTH65617:NTH65685 NTH131153:NTH131221 NTH196689:NTH196757 NTH262225:NTH262293 NTH327761:NTH327829 NTH393297:NTH393365 NTH458833:NTH458901 NTH524369:NTH524437 NTH589905:NTH589973 NTH655441:NTH655509 NTH720977:NTH721045 NTH786513:NTH786581 NTH852049:NTH852117 NTH917585:NTH917653 NTH983121:NTH983189 ODD65617:ODD65685 ODD131153:ODD131221 ODD196689:ODD196757 ODD262225:ODD262293 ODD327761:ODD327829 ODD393297:ODD393365 ODD458833:ODD458901 ODD524369:ODD524437 ODD589905:ODD589973 ODD655441:ODD655509 ODD720977:ODD721045 ODD786513:ODD786581 ODD852049:ODD852117 ODD917585:ODD917653 ODD983121:ODD983189 OMZ65617:OMZ65685 OMZ131153:OMZ131221 OMZ196689:OMZ196757 OMZ262225:OMZ262293 OMZ327761:OMZ327829 OMZ393297:OMZ393365 OMZ458833:OMZ458901 OMZ524369:OMZ524437 OMZ589905:OMZ589973 OMZ655441:OMZ655509 OMZ720977:OMZ721045 OMZ786513:OMZ786581 OMZ852049:OMZ852117 OMZ917585:OMZ917653 OMZ983121:OMZ983189 OWV65617:OWV65685 OWV131153:OWV131221 OWV196689:OWV196757 OWV262225:OWV262293 OWV327761:OWV327829 OWV393297:OWV393365 OWV458833:OWV458901 OWV524369:OWV524437 OWV589905:OWV589973 OWV655441:OWV655509 OWV720977:OWV721045 OWV786513:OWV786581 OWV852049:OWV852117 OWV917585:OWV917653 OWV983121:OWV983189 PGR65617:PGR65685 PGR131153:PGR131221 PGR196689:PGR196757 PGR262225:PGR262293 PGR327761:PGR327829 PGR393297:PGR393365 PGR458833:PGR458901 PGR524369:PGR524437 PGR589905:PGR589973 PGR655441:PGR655509 PGR720977:PGR721045 PGR786513:PGR786581 PGR852049:PGR852117 PGR917585:PGR917653 PGR983121:PGR983189 PQN65617:PQN65685 PQN131153:PQN131221 PQN196689:PQN196757 PQN262225:PQN262293 PQN327761:PQN327829 PQN393297:PQN393365 PQN458833:PQN458901 PQN524369:PQN524437 PQN589905:PQN589973 PQN655441:PQN655509 PQN720977:PQN721045 PQN786513:PQN786581 PQN852049:PQN852117 PQN917585:PQN917653 PQN983121:PQN983189 QAJ65617:QAJ65685 QAJ131153:QAJ131221 QAJ196689:QAJ196757 QAJ262225:QAJ262293 QAJ327761:QAJ327829 QAJ393297:QAJ393365 QAJ458833:QAJ458901 QAJ524369:QAJ524437 QAJ589905:QAJ589973 QAJ655441:QAJ655509 QAJ720977:QAJ721045 QAJ786513:QAJ786581 QAJ852049:QAJ852117 QAJ917585:QAJ917653 QAJ983121:QAJ983189 QKF65617:QKF65685 QKF131153:QKF131221 QKF196689:QKF196757 QKF262225:QKF262293 QKF327761:QKF327829 QKF393297:QKF393365 QKF458833:QKF458901 QKF524369:QKF524437 QKF589905:QKF589973 QKF655441:QKF655509 QKF720977:QKF721045 QKF786513:QKF786581 QKF852049:QKF852117 QKF917585:QKF917653 QKF983121:QKF983189 QUB65617:QUB65685 QUB131153:QUB131221 QUB196689:QUB196757 QUB262225:QUB262293 QUB327761:QUB327829 QUB393297:QUB393365 QUB458833:QUB458901 QUB524369:QUB524437 QUB589905:QUB589973 QUB655441:QUB655509 QUB720977:QUB721045 QUB786513:QUB786581 QUB852049:QUB852117 QUB917585:QUB917653 QUB983121:QUB983189 RDX65617:RDX65685 RDX131153:RDX131221 RDX196689:RDX196757 RDX262225:RDX262293 RDX327761:RDX327829 RDX393297:RDX393365 RDX458833:RDX458901 RDX524369:RDX524437 RDX589905:RDX589973 RDX655441:RDX655509 RDX720977:RDX721045 RDX786513:RDX786581 RDX852049:RDX852117 RDX917585:RDX917653 RDX983121:RDX983189 RNT65617:RNT65685 RNT131153:RNT131221 RNT196689:RNT196757 RNT262225:RNT262293 RNT327761:RNT327829 RNT393297:RNT393365 RNT458833:RNT458901 RNT524369:RNT524437 RNT589905:RNT589973 RNT655441:RNT655509 RNT720977:RNT721045 RNT786513:RNT786581 RNT852049:RNT852117 RNT917585:RNT917653 RNT983121:RNT983189 RXP65617:RXP65685 RXP131153:RXP131221 RXP196689:RXP196757 RXP262225:RXP262293 RXP327761:RXP327829 RXP393297:RXP393365 RXP458833:RXP458901 RXP524369:RXP524437 RXP589905:RXP589973 RXP655441:RXP655509 RXP720977:RXP721045 RXP786513:RXP786581 RXP852049:RXP852117 RXP917585:RXP917653 RXP983121:RXP983189 SHL65617:SHL65685 SHL131153:SHL131221 SHL196689:SHL196757 SHL262225:SHL262293 SHL327761:SHL327829 SHL393297:SHL393365 SHL458833:SHL458901 SHL524369:SHL524437 SHL589905:SHL589973 SHL655441:SHL655509 SHL720977:SHL721045 SHL786513:SHL786581 SHL852049:SHL852117 SHL917585:SHL917653 SHL983121:SHL983189 SRH65617:SRH65685 SRH131153:SRH131221 SRH196689:SRH196757 SRH262225:SRH262293 SRH327761:SRH327829 SRH393297:SRH393365 SRH458833:SRH458901 SRH524369:SRH524437 SRH589905:SRH589973 SRH655441:SRH655509 SRH720977:SRH721045 SRH786513:SRH786581 SRH852049:SRH852117 SRH917585:SRH917653 SRH983121:SRH983189 TBD65617:TBD65685 TBD131153:TBD131221 TBD196689:TBD196757 TBD262225:TBD262293 TBD327761:TBD327829 TBD393297:TBD393365 TBD458833:TBD458901 TBD524369:TBD524437 TBD589905:TBD589973 TBD655441:TBD655509 TBD720977:TBD721045 TBD786513:TBD786581 TBD852049:TBD852117 TBD917585:TBD917653 TBD983121:TBD983189 TKZ65617:TKZ65685 TKZ131153:TKZ131221 TKZ196689:TKZ196757 TKZ262225:TKZ262293 TKZ327761:TKZ327829 TKZ393297:TKZ393365 TKZ458833:TKZ458901 TKZ524369:TKZ524437 TKZ589905:TKZ589973 TKZ655441:TKZ655509 TKZ720977:TKZ721045 TKZ786513:TKZ786581 TKZ852049:TKZ852117 TKZ917585:TKZ917653 TKZ983121:TKZ983189 TUV65617:TUV65685 TUV131153:TUV131221 TUV196689:TUV196757 TUV262225:TUV262293 TUV327761:TUV327829 TUV393297:TUV393365 TUV458833:TUV458901 TUV524369:TUV524437 TUV589905:TUV589973 TUV655441:TUV655509 TUV720977:TUV721045 TUV786513:TUV786581 TUV852049:TUV852117 TUV917585:TUV917653 TUV983121:TUV983189 UER65617:UER65685 UER131153:UER131221 UER196689:UER196757 UER262225:UER262293 UER327761:UER327829 UER393297:UER393365 UER458833:UER458901 UER524369:UER524437 UER589905:UER589973 UER655441:UER655509 UER720977:UER721045 UER786513:UER786581 UER852049:UER852117 UER917585:UER917653 UER983121:UER983189 UON65617:UON65685 UON131153:UON131221 UON196689:UON196757 UON262225:UON262293 UON327761:UON327829 UON393297:UON393365 UON458833:UON458901 UON524369:UON524437 UON589905:UON589973 UON655441:UON655509 UON720977:UON721045 UON786513:UON786581 UON852049:UON852117 UON917585:UON917653 UON983121:UON983189 UYJ65617:UYJ65685 UYJ131153:UYJ131221 UYJ196689:UYJ196757 UYJ262225:UYJ262293 UYJ327761:UYJ327829 UYJ393297:UYJ393365 UYJ458833:UYJ458901 UYJ524369:UYJ524437 UYJ589905:UYJ589973 UYJ655441:UYJ655509 UYJ720977:UYJ721045 UYJ786513:UYJ786581 UYJ852049:UYJ852117 UYJ917585:UYJ917653 UYJ983121:UYJ983189 VIF65617:VIF65685 VIF131153:VIF131221 VIF196689:VIF196757 VIF262225:VIF262293 VIF327761:VIF327829 VIF393297:VIF393365 VIF458833:VIF458901 VIF524369:VIF524437 VIF589905:VIF589973 VIF655441:VIF655509 VIF720977:VIF721045 VIF786513:VIF786581 VIF852049:VIF852117 VIF917585:VIF917653 VIF983121:VIF983189 VSB65617:VSB65685 VSB131153:VSB131221 VSB196689:VSB196757 VSB262225:VSB262293 VSB327761:VSB327829 VSB393297:VSB393365 VSB458833:VSB458901 VSB524369:VSB524437 VSB589905:VSB589973 VSB655441:VSB655509 VSB720977:VSB721045 VSB786513:VSB786581 VSB852049:VSB852117 VSB917585:VSB917653 VSB983121:VSB983189 WBX65617:WBX65685 WBX131153:WBX131221 WBX196689:WBX196757 WBX262225:WBX262293 WBX327761:WBX327829 WBX393297:WBX393365 WBX458833:WBX458901 WBX524369:WBX524437 WBX589905:WBX589973 WBX655441:WBX655509 WBX720977:WBX721045 WBX786513:WBX786581 WBX852049:WBX852117 WBX917585:WBX917653 WBX983121:WBX983189 WLT65617:WLT65685 WLT131153:WLT131221 WLT196689:WLT196757 WLT262225:WLT262293 WLT327761:WLT327829 WLT393297:WLT393365 WLT458833:WLT458901 WLT524369:WLT524437 WLT589905:WLT589973 WLT655441:WLT655509 WLT720977:WLT721045 WLT786513:WLT786581 WLT852049:WLT852117 WLT917585:WLT917653 WLT983121:WLT983189 WVP65617:WVP65685 WVP131153:WVP131221 WVP196689:WVP196757 WVP262225:WVP262293 WVP327761:WVP327829 WVP393297:WVP393365 WVP458833:WVP458901 WVP524369:WVP524437 WVP589905:WVP589973 WVP655441:WVP655509 WVP720977:WVP721045 WVP786513:WVP786581 WVP852049:WVP852117 WVP917585:WVP917653 WVP983121:WVP983189">
      <formula1>"-,SFP/人天,天/SFP,人天/SFP,个/页,个/SFP,条/SFP,个/条,%,次"</formula1>
    </dataValidation>
  </dataValidations>
  <pageMargins left="0.69930555555555596" right="0.69930555555555596" top="0.75" bottom="0.75" header="0.3" footer="0.3"/>
  <pageSetup paperSize="9" orientation="portrait" horizontalDpi="1200" verticalDpi="120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U166"/>
  <sheetViews>
    <sheetView topLeftCell="A79" workbookViewId="0">
      <selection activeCell="J221" sqref="J221"/>
    </sheetView>
  </sheetViews>
  <sheetFormatPr defaultColWidth="9" defaultRowHeight="13.5"/>
  <cols>
    <col min="1" max="1" width="3.875" style="627" customWidth="1"/>
    <col min="2" max="2" width="6.125" customWidth="1"/>
    <col min="3" max="3" width="11.125" customWidth="1"/>
    <col min="4" max="4" width="5" customWidth="1"/>
    <col min="5" max="5" width="4.625" customWidth="1"/>
    <col min="6" max="6" width="5.375" customWidth="1"/>
    <col min="7" max="7" width="4.5" customWidth="1"/>
    <col min="8" max="8" width="17.5" customWidth="1"/>
    <col min="9" max="9" width="7.5" customWidth="1"/>
    <col min="10" max="10" width="16.25" customWidth="1"/>
    <col min="11" max="11" width="16.125" customWidth="1"/>
    <col min="12" max="12" width="7" customWidth="1"/>
    <col min="13" max="13" width="5.75" customWidth="1"/>
    <col min="14" max="14" width="4.625" customWidth="1"/>
    <col min="15" max="15" width="5.375" customWidth="1"/>
    <col min="16" max="18" width="10.25" customWidth="1"/>
    <col min="20" max="20" width="10.625" customWidth="1"/>
    <col min="21" max="21" width="31.75" customWidth="1"/>
  </cols>
  <sheetData>
    <row r="1" spans="1:21" ht="18.75" customHeight="1">
      <c r="A1" s="628"/>
      <c r="B1" s="629" t="s">
        <v>294</v>
      </c>
      <c r="C1" s="612"/>
      <c r="D1" s="612"/>
      <c r="E1" s="612"/>
      <c r="F1" s="612"/>
      <c r="G1" s="612"/>
      <c r="H1" s="612"/>
      <c r="I1" s="612"/>
      <c r="J1" s="612"/>
      <c r="K1" s="612"/>
      <c r="L1" s="612"/>
      <c r="M1" s="612"/>
      <c r="N1" s="612"/>
      <c r="O1" s="612"/>
      <c r="P1" s="612"/>
      <c r="Q1" s="612"/>
      <c r="R1" s="612"/>
      <c r="S1" s="612"/>
      <c r="T1" s="849"/>
      <c r="U1" s="850"/>
    </row>
    <row r="2" spans="1:21" ht="18.75" customHeight="1">
      <c r="A2" s="628"/>
      <c r="B2" s="630" t="s">
        <v>295</v>
      </c>
      <c r="C2" s="631"/>
      <c r="D2" s="631"/>
      <c r="E2" s="631"/>
      <c r="F2" s="631"/>
      <c r="G2" s="631"/>
      <c r="H2" s="631"/>
      <c r="I2" s="631"/>
      <c r="J2" s="631"/>
      <c r="K2" s="631"/>
      <c r="L2" s="635"/>
      <c r="M2" s="635"/>
      <c r="N2" s="635"/>
      <c r="O2" s="635"/>
      <c r="P2" s="851"/>
      <c r="Q2" s="851"/>
      <c r="R2" s="851"/>
      <c r="S2" s="851"/>
      <c r="T2" s="851"/>
      <c r="U2" s="851"/>
    </row>
    <row r="3" spans="1:21" ht="42.95" customHeight="1">
      <c r="A3" s="628" t="s">
        <v>296</v>
      </c>
      <c r="B3" s="628" t="s">
        <v>297</v>
      </c>
      <c r="C3" s="628" t="s">
        <v>298</v>
      </c>
      <c r="D3" s="628" t="s">
        <v>299</v>
      </c>
      <c r="E3" s="628" t="s">
        <v>300</v>
      </c>
      <c r="F3" s="628" t="s">
        <v>301</v>
      </c>
      <c r="G3" s="628" t="s">
        <v>302</v>
      </c>
      <c r="H3" s="628" t="s">
        <v>303</v>
      </c>
      <c r="I3" s="628" t="s">
        <v>304</v>
      </c>
      <c r="J3" s="628" t="s">
        <v>305</v>
      </c>
      <c r="K3" s="628" t="s">
        <v>212</v>
      </c>
      <c r="L3" s="636" t="s">
        <v>306</v>
      </c>
      <c r="M3" s="637"/>
      <c r="N3" s="637"/>
      <c r="O3" s="637"/>
      <c r="P3" s="638" t="s">
        <v>307</v>
      </c>
      <c r="Q3" s="638" t="s">
        <v>308</v>
      </c>
      <c r="R3" s="638" t="s">
        <v>309</v>
      </c>
      <c r="S3" s="638" t="s">
        <v>310</v>
      </c>
      <c r="T3" s="641" t="s">
        <v>311</v>
      </c>
      <c r="U3" s="641" t="s">
        <v>312</v>
      </c>
    </row>
    <row r="4" spans="1:21" ht="38.25" customHeight="1">
      <c r="A4" s="632">
        <v>1</v>
      </c>
      <c r="B4" s="633" t="s">
        <v>313</v>
      </c>
      <c r="C4" s="633" t="s">
        <v>314</v>
      </c>
      <c r="D4" s="633">
        <v>142</v>
      </c>
      <c r="E4" s="633">
        <v>290</v>
      </c>
      <c r="F4" s="633">
        <v>30</v>
      </c>
      <c r="G4" s="633">
        <v>103</v>
      </c>
      <c r="H4" s="774" t="s">
        <v>315</v>
      </c>
      <c r="I4" s="634">
        <f>G4/D4</f>
        <v>0.72535211267605637</v>
      </c>
      <c r="J4" s="633" t="s">
        <v>146</v>
      </c>
      <c r="K4" s="633" t="s">
        <v>316</v>
      </c>
      <c r="L4" s="633">
        <v>3</v>
      </c>
      <c r="M4" s="633">
        <v>2</v>
      </c>
      <c r="N4" s="633">
        <v>1</v>
      </c>
      <c r="O4" s="633">
        <v>1</v>
      </c>
      <c r="P4" s="639">
        <v>0.93330000000000002</v>
      </c>
      <c r="Q4" s="783">
        <v>0.43930000000000002</v>
      </c>
      <c r="R4" s="783">
        <v>5.5100000000000003E-2</v>
      </c>
      <c r="S4" s="783">
        <v>2.8799999999999999E-2</v>
      </c>
      <c r="T4" s="640" t="s">
        <v>317</v>
      </c>
      <c r="U4" s="642" t="s">
        <v>318</v>
      </c>
    </row>
    <row r="5" spans="1:21" ht="39" customHeight="1">
      <c r="A5" s="632">
        <v>2</v>
      </c>
      <c r="B5" s="633" t="s">
        <v>313</v>
      </c>
      <c r="C5" s="633" t="s">
        <v>319</v>
      </c>
      <c r="D5" s="633">
        <v>142</v>
      </c>
      <c r="E5" s="633">
        <v>290</v>
      </c>
      <c r="F5" s="633">
        <v>30</v>
      </c>
      <c r="G5" s="633">
        <v>103</v>
      </c>
      <c r="H5" s="774" t="s">
        <v>315</v>
      </c>
      <c r="I5" s="634">
        <f>G5/D5</f>
        <v>0.72535211267605637</v>
      </c>
      <c r="J5" s="633" t="s">
        <v>146</v>
      </c>
      <c r="K5" s="633" t="s">
        <v>150</v>
      </c>
      <c r="L5" s="633">
        <v>3</v>
      </c>
      <c r="M5" s="633">
        <v>2</v>
      </c>
      <c r="N5" s="633">
        <v>1</v>
      </c>
      <c r="O5" s="633">
        <v>1</v>
      </c>
      <c r="P5" s="639">
        <v>0.9496</v>
      </c>
      <c r="Q5" s="783">
        <v>0.49399999999999999</v>
      </c>
      <c r="R5" s="783">
        <v>6.7900000000000002E-2</v>
      </c>
      <c r="S5" s="783">
        <v>2.81E-2</v>
      </c>
      <c r="T5" s="643" t="s">
        <v>317</v>
      </c>
      <c r="U5" s="644" t="s">
        <v>320</v>
      </c>
    </row>
    <row r="6" spans="1:21" ht="60">
      <c r="A6" s="632">
        <v>4</v>
      </c>
      <c r="B6" s="633" t="s">
        <v>313</v>
      </c>
      <c r="C6" s="633" t="s">
        <v>321</v>
      </c>
      <c r="D6" s="633">
        <v>142</v>
      </c>
      <c r="E6" s="633">
        <v>290</v>
      </c>
      <c r="F6" s="633">
        <v>30</v>
      </c>
      <c r="G6" s="633">
        <v>103</v>
      </c>
      <c r="H6" s="774" t="s">
        <v>315</v>
      </c>
      <c r="I6" s="634">
        <f>G6/D6</f>
        <v>0.72535211267605637</v>
      </c>
      <c r="J6" s="633" t="s">
        <v>146</v>
      </c>
      <c r="K6" s="633" t="s">
        <v>150</v>
      </c>
      <c r="L6" s="633">
        <v>3</v>
      </c>
      <c r="M6" s="633">
        <v>2</v>
      </c>
      <c r="N6" s="633">
        <v>1</v>
      </c>
      <c r="O6" s="633">
        <v>1</v>
      </c>
      <c r="P6" s="639">
        <v>1</v>
      </c>
      <c r="Q6" s="783">
        <v>0.5111</v>
      </c>
      <c r="R6" s="783">
        <v>1.6999999999999999E-3</v>
      </c>
      <c r="S6" s="783">
        <v>2.81E-2</v>
      </c>
      <c r="T6" s="640" t="s">
        <v>317</v>
      </c>
      <c r="U6" s="642" t="s">
        <v>322</v>
      </c>
    </row>
    <row r="7" spans="1:21" ht="25.5" customHeight="1">
      <c r="A7" s="632">
        <v>5</v>
      </c>
      <c r="B7" s="633" t="s">
        <v>313</v>
      </c>
      <c r="C7" s="633" t="s">
        <v>323</v>
      </c>
      <c r="D7" s="633">
        <v>142</v>
      </c>
      <c r="E7" s="633">
        <v>290</v>
      </c>
      <c r="F7" s="633">
        <v>30</v>
      </c>
      <c r="G7" s="633">
        <v>103</v>
      </c>
      <c r="H7" s="774" t="s">
        <v>315</v>
      </c>
      <c r="I7" s="634">
        <f>G7/D7</f>
        <v>0.72535211267605637</v>
      </c>
      <c r="J7" s="633" t="s">
        <v>146</v>
      </c>
      <c r="K7" s="633" t="s">
        <v>150</v>
      </c>
      <c r="L7" s="633">
        <v>3</v>
      </c>
      <c r="M7" s="633">
        <v>2</v>
      </c>
      <c r="N7" s="633">
        <v>1</v>
      </c>
      <c r="O7" s="633">
        <v>1</v>
      </c>
      <c r="P7" s="639">
        <v>0</v>
      </c>
      <c r="Q7" s="783">
        <v>0.57999999999999996</v>
      </c>
      <c r="R7" s="783">
        <v>-5.4000000000000003E-3</v>
      </c>
      <c r="S7" s="783">
        <v>2.81E-2</v>
      </c>
      <c r="T7" s="640" t="s">
        <v>317</v>
      </c>
      <c r="U7" s="642" t="s">
        <v>324</v>
      </c>
    </row>
    <row r="8" spans="1:21" hidden="1">
      <c r="A8" s="632"/>
      <c r="B8" s="633"/>
      <c r="C8" s="633"/>
      <c r="D8" s="633"/>
      <c r="E8" s="633"/>
      <c r="F8" s="633"/>
      <c r="G8" s="633"/>
      <c r="H8" s="774" t="s">
        <v>325</v>
      </c>
      <c r="I8" s="634"/>
      <c r="J8" s="633"/>
      <c r="K8" s="633"/>
      <c r="L8" s="633"/>
      <c r="M8" s="633"/>
      <c r="N8" s="633"/>
      <c r="O8" s="633"/>
      <c r="P8" s="640"/>
      <c r="Q8" s="640"/>
      <c r="R8" s="640"/>
      <c r="S8" s="640"/>
      <c r="T8" s="640"/>
      <c r="U8" s="645"/>
    </row>
    <row r="9" spans="1:21" hidden="1">
      <c r="A9" s="632">
        <v>7</v>
      </c>
      <c r="B9" s="633"/>
      <c r="C9" s="633"/>
      <c r="D9" s="633"/>
      <c r="E9" s="633"/>
      <c r="F9" s="633"/>
      <c r="G9" s="633"/>
      <c r="H9" s="774" t="s">
        <v>326</v>
      </c>
      <c r="I9" s="634"/>
      <c r="J9" s="633"/>
      <c r="K9" s="633"/>
      <c r="L9" s="633"/>
      <c r="M9" s="633"/>
      <c r="N9" s="633"/>
      <c r="O9" s="633"/>
      <c r="P9" s="640"/>
      <c r="Q9" s="640"/>
      <c r="R9" s="640"/>
      <c r="S9" s="640"/>
      <c r="T9" s="640"/>
      <c r="U9" s="645"/>
    </row>
    <row r="10" spans="1:21">
      <c r="A10" s="852" t="s">
        <v>327</v>
      </c>
      <c r="B10" s="853"/>
      <c r="C10" s="853"/>
    </row>
    <row r="11" spans="1:21">
      <c r="A11"/>
      <c r="B11" s="782"/>
      <c r="C11" s="782"/>
    </row>
    <row r="12" spans="1:21">
      <c r="A12" s="781"/>
      <c r="B12" s="782"/>
      <c r="C12" s="782"/>
    </row>
    <row r="13" spans="1:21">
      <c r="A13" s="781"/>
      <c r="B13" s="782"/>
      <c r="C13" s="782"/>
    </row>
    <row r="14" spans="1:21">
      <c r="A14" s="781"/>
      <c r="B14" s="782"/>
      <c r="C14" s="782"/>
    </row>
    <row r="15" spans="1:21">
      <c r="A15" s="781"/>
      <c r="B15" s="782"/>
      <c r="C15" s="782"/>
    </row>
    <row r="16" spans="1:21">
      <c r="A16" s="781"/>
      <c r="B16" s="782"/>
      <c r="C16" s="782"/>
    </row>
    <row r="17" spans="1:3">
      <c r="A17" s="781"/>
      <c r="B17" s="782"/>
      <c r="C17" s="782"/>
    </row>
    <row r="18" spans="1:3">
      <c r="A18" s="781"/>
      <c r="B18" s="782"/>
      <c r="C18" s="782"/>
    </row>
    <row r="19" spans="1:3">
      <c r="A19" s="781"/>
      <c r="B19" s="782"/>
      <c r="C19" s="782"/>
    </row>
    <row r="20" spans="1:3">
      <c r="A20" s="781"/>
      <c r="B20" s="782"/>
      <c r="C20" s="782"/>
    </row>
    <row r="21" spans="1:3">
      <c r="A21" s="781"/>
      <c r="B21" s="782"/>
      <c r="C21" s="782"/>
    </row>
    <row r="22" spans="1:3">
      <c r="A22" s="781"/>
      <c r="B22" s="782"/>
      <c r="C22" s="782"/>
    </row>
    <row r="23" spans="1:3">
      <c r="A23" s="781"/>
      <c r="B23" s="782"/>
      <c r="C23" s="782"/>
    </row>
    <row r="24" spans="1:3">
      <c r="A24" s="781"/>
      <c r="B24" s="782"/>
      <c r="C24" s="782"/>
    </row>
    <row r="25" spans="1:3">
      <c r="A25" s="781"/>
      <c r="B25" s="782"/>
      <c r="C25" s="782"/>
    </row>
    <row r="26" spans="1:3">
      <c r="A26" s="781"/>
      <c r="B26" s="782"/>
      <c r="C26" s="782"/>
    </row>
    <row r="27" spans="1:3">
      <c r="A27" s="781"/>
      <c r="B27" s="782"/>
      <c r="C27" s="782"/>
    </row>
    <row r="28" spans="1:3">
      <c r="A28" s="781"/>
      <c r="B28" s="782"/>
      <c r="C28" s="782"/>
    </row>
    <row r="29" spans="1:3">
      <c r="A29" s="781"/>
      <c r="B29" s="782"/>
      <c r="C29" s="782"/>
    </row>
    <row r="30" spans="1:3">
      <c r="A30" s="781"/>
      <c r="B30" s="782"/>
      <c r="C30" s="782"/>
    </row>
    <row r="31" spans="1:3">
      <c r="A31" s="781"/>
      <c r="B31" s="782"/>
      <c r="C31" s="782"/>
    </row>
    <row r="32" spans="1:3">
      <c r="A32" s="781"/>
      <c r="B32" s="782"/>
      <c r="C32" s="782"/>
    </row>
    <row r="33" spans="1:3">
      <c r="A33" s="781"/>
      <c r="B33" s="782"/>
      <c r="C33" s="782"/>
    </row>
    <row r="34" spans="1:3">
      <c r="A34" s="781"/>
      <c r="B34" s="782"/>
      <c r="C34" s="782"/>
    </row>
    <row r="35" spans="1:3">
      <c r="A35" s="781"/>
      <c r="B35" s="782"/>
      <c r="C35" s="782"/>
    </row>
    <row r="36" spans="1:3">
      <c r="A36" s="781"/>
      <c r="B36" s="782"/>
      <c r="C36" s="782"/>
    </row>
    <row r="37" spans="1:3">
      <c r="A37" s="781"/>
      <c r="B37" s="782"/>
      <c r="C37" s="782"/>
    </row>
    <row r="38" spans="1:3">
      <c r="A38" s="781"/>
      <c r="B38" s="782"/>
      <c r="C38" s="782"/>
    </row>
    <row r="39" spans="1:3">
      <c r="A39" s="781"/>
      <c r="B39" s="782"/>
      <c r="C39" s="782"/>
    </row>
    <row r="40" spans="1:3">
      <c r="A40" s="781"/>
      <c r="B40" s="782"/>
      <c r="C40" s="782"/>
    </row>
    <row r="41" spans="1:3">
      <c r="A41" s="781"/>
      <c r="B41" s="782"/>
      <c r="C41" s="782"/>
    </row>
    <row r="42" spans="1:3">
      <c r="A42" s="781"/>
      <c r="B42" s="782"/>
      <c r="C42" s="782"/>
    </row>
    <row r="43" spans="1:3">
      <c r="A43" s="781"/>
      <c r="B43" s="782"/>
      <c r="C43" s="782"/>
    </row>
    <row r="44" spans="1:3">
      <c r="A44" s="781"/>
      <c r="B44" s="782"/>
      <c r="C44" s="782"/>
    </row>
    <row r="45" spans="1:3">
      <c r="A45" s="781"/>
      <c r="B45" s="782"/>
      <c r="C45" s="782"/>
    </row>
    <row r="46" spans="1:3">
      <c r="A46" s="781"/>
      <c r="B46" s="782"/>
      <c r="C46" s="782"/>
    </row>
    <row r="47" spans="1:3">
      <c r="A47" s="781"/>
      <c r="B47" s="782"/>
      <c r="C47" s="782"/>
    </row>
    <row r="48" spans="1:3">
      <c r="A48" s="781"/>
      <c r="B48" s="782"/>
      <c r="C48" s="782"/>
    </row>
    <row r="49" spans="1:6">
      <c r="A49" s="781"/>
      <c r="B49" s="782"/>
      <c r="C49" s="782"/>
    </row>
    <row r="50" spans="1:6">
      <c r="A50" s="781"/>
      <c r="B50" s="782"/>
      <c r="C50" s="782"/>
    </row>
    <row r="51" spans="1:6">
      <c r="A51" s="781"/>
      <c r="B51" s="782"/>
      <c r="C51" s="782"/>
    </row>
    <row r="52" spans="1:6">
      <c r="A52" s="781"/>
      <c r="B52" s="782"/>
      <c r="C52" s="782"/>
    </row>
    <row r="53" spans="1:6">
      <c r="A53" s="781"/>
      <c r="B53" s="782"/>
      <c r="C53" s="782"/>
    </row>
    <row r="54" spans="1:6">
      <c r="A54" s="781"/>
      <c r="B54" s="782"/>
      <c r="C54" s="782"/>
    </row>
    <row r="55" spans="1:6">
      <c r="A55" s="781"/>
      <c r="B55" s="782"/>
      <c r="C55" s="782"/>
    </row>
    <row r="56" spans="1:6">
      <c r="A56" s="781"/>
      <c r="B56" s="782"/>
      <c r="C56" s="782"/>
    </row>
    <row r="57" spans="1:6">
      <c r="A57" s="781"/>
      <c r="B57" s="782"/>
      <c r="C57" s="782"/>
    </row>
    <row r="58" spans="1:6">
      <c r="A58" s="781"/>
      <c r="B58" s="782"/>
      <c r="C58" s="782"/>
    </row>
    <row r="59" spans="1:6">
      <c r="A59" s="781"/>
      <c r="B59" s="782"/>
      <c r="C59" s="782"/>
    </row>
    <row r="60" spans="1:6">
      <c r="A60" s="781"/>
      <c r="B60" s="782"/>
      <c r="C60" s="782"/>
    </row>
    <row r="61" spans="1:6">
      <c r="A61" s="781"/>
      <c r="B61" s="782"/>
      <c r="C61" s="782"/>
    </row>
    <row r="62" spans="1:6">
      <c r="A62" s="854" t="s">
        <v>883</v>
      </c>
      <c r="B62" s="854"/>
      <c r="C62" s="854"/>
      <c r="D62" s="854"/>
      <c r="E62" s="854"/>
      <c r="F62" s="854"/>
    </row>
    <row r="63" spans="1:6">
      <c r="A63" s="781"/>
      <c r="B63" s="782"/>
      <c r="C63" s="782"/>
    </row>
    <row r="64" spans="1:6">
      <c r="A64" s="781"/>
      <c r="B64" s="782"/>
      <c r="C64" s="782"/>
    </row>
    <row r="65" spans="1:3">
      <c r="A65" s="781"/>
      <c r="B65" s="782"/>
      <c r="C65" s="782"/>
    </row>
    <row r="66" spans="1:3">
      <c r="A66" s="781"/>
      <c r="B66" s="782"/>
      <c r="C66" s="782"/>
    </row>
    <row r="67" spans="1:3">
      <c r="A67" s="781"/>
      <c r="B67" s="782"/>
      <c r="C67" s="782"/>
    </row>
    <row r="68" spans="1:3">
      <c r="A68" s="781"/>
      <c r="B68" s="782"/>
      <c r="C68" s="782"/>
    </row>
    <row r="69" spans="1:3">
      <c r="A69" s="781"/>
      <c r="B69" s="782"/>
      <c r="C69" s="782"/>
    </row>
    <row r="70" spans="1:3">
      <c r="A70" s="781"/>
      <c r="B70" s="782"/>
      <c r="C70" s="782"/>
    </row>
    <row r="71" spans="1:3">
      <c r="A71" s="781"/>
      <c r="B71" s="782"/>
      <c r="C71" s="782"/>
    </row>
    <row r="72" spans="1:3">
      <c r="A72" s="781"/>
      <c r="B72" s="782"/>
      <c r="C72" s="782"/>
    </row>
    <row r="73" spans="1:3">
      <c r="A73" s="781"/>
      <c r="B73" s="782"/>
      <c r="C73" s="782"/>
    </row>
    <row r="74" spans="1:3">
      <c r="A74" s="781"/>
      <c r="B74" s="782"/>
      <c r="C74" s="782"/>
    </row>
    <row r="75" spans="1:3">
      <c r="A75" s="781"/>
      <c r="B75" s="782"/>
      <c r="C75" s="782"/>
    </row>
    <row r="76" spans="1:3">
      <c r="A76" s="781"/>
      <c r="B76" s="782"/>
      <c r="C76" s="782"/>
    </row>
    <row r="77" spans="1:3">
      <c r="A77" s="781"/>
      <c r="B77" s="782"/>
      <c r="C77" s="782"/>
    </row>
    <row r="78" spans="1:3">
      <c r="A78" s="781"/>
      <c r="B78" s="782"/>
      <c r="C78" s="782"/>
    </row>
    <row r="79" spans="1:3">
      <c r="A79" s="781"/>
      <c r="B79" s="782"/>
      <c r="C79" s="782"/>
    </row>
    <row r="80" spans="1:3">
      <c r="A80" s="781"/>
      <c r="B80" s="782"/>
      <c r="C80" s="782"/>
    </row>
    <row r="81" spans="1:3">
      <c r="A81" s="781"/>
      <c r="B81" s="782"/>
      <c r="C81" s="782"/>
    </row>
    <row r="82" spans="1:3">
      <c r="A82" s="781"/>
      <c r="B82" s="782"/>
      <c r="C82" s="782"/>
    </row>
    <row r="83" spans="1:3">
      <c r="A83" s="781"/>
      <c r="B83" s="782"/>
      <c r="C83" s="782"/>
    </row>
    <row r="84" spans="1:3">
      <c r="A84" s="781"/>
      <c r="B84" s="782"/>
      <c r="C84" s="782"/>
    </row>
    <row r="85" spans="1:3">
      <c r="A85" s="781"/>
      <c r="B85" s="782"/>
      <c r="C85" s="782"/>
    </row>
    <row r="86" spans="1:3">
      <c r="A86" s="781"/>
      <c r="B86" s="782"/>
      <c r="C86" s="782"/>
    </row>
    <row r="87" spans="1:3">
      <c r="A87" s="781"/>
      <c r="B87" s="782"/>
      <c r="C87" s="782"/>
    </row>
    <row r="88" spans="1:3">
      <c r="A88" s="781"/>
      <c r="B88" s="782"/>
      <c r="C88" s="782"/>
    </row>
    <row r="89" spans="1:3">
      <c r="A89" s="781"/>
      <c r="B89" s="782"/>
      <c r="C89" s="782"/>
    </row>
    <row r="90" spans="1:3">
      <c r="A90" s="781"/>
      <c r="B90" s="782"/>
      <c r="C90" s="782"/>
    </row>
    <row r="91" spans="1:3">
      <c r="A91" s="781"/>
      <c r="B91" s="782"/>
      <c r="C91" s="782"/>
    </row>
    <row r="92" spans="1:3">
      <c r="A92" s="781"/>
      <c r="B92" s="782"/>
      <c r="C92" s="782"/>
    </row>
    <row r="93" spans="1:3">
      <c r="A93" s="781"/>
      <c r="B93" s="782"/>
      <c r="C93" s="782"/>
    </row>
    <row r="94" spans="1:3">
      <c r="A94" s="781"/>
      <c r="B94" s="782"/>
      <c r="C94" s="782"/>
    </row>
    <row r="95" spans="1:3">
      <c r="A95" s="781"/>
      <c r="B95" s="782"/>
      <c r="C95" s="782"/>
    </row>
    <row r="96" spans="1:3">
      <c r="A96" s="781"/>
      <c r="B96" s="782"/>
      <c r="C96" s="782"/>
    </row>
    <row r="97" spans="1:3">
      <c r="A97" s="781"/>
      <c r="B97" s="782"/>
      <c r="C97" s="782"/>
    </row>
    <row r="98" spans="1:3">
      <c r="A98" s="781"/>
      <c r="B98" s="782"/>
      <c r="C98" s="782"/>
    </row>
    <row r="99" spans="1:3">
      <c r="A99" s="781"/>
      <c r="B99" s="782"/>
      <c r="C99" s="782"/>
    </row>
    <row r="100" spans="1:3">
      <c r="A100" s="781"/>
      <c r="B100" s="782"/>
      <c r="C100" s="782"/>
    </row>
    <row r="101" spans="1:3">
      <c r="A101" s="781"/>
      <c r="B101" s="782"/>
      <c r="C101" s="782"/>
    </row>
    <row r="102" spans="1:3">
      <c r="A102" s="781"/>
      <c r="B102" s="782"/>
      <c r="C102" s="782"/>
    </row>
    <row r="103" spans="1:3">
      <c r="A103" s="781"/>
      <c r="B103" s="782"/>
      <c r="C103" s="782"/>
    </row>
    <row r="104" spans="1:3">
      <c r="A104" s="781"/>
      <c r="B104" s="782"/>
      <c r="C104" s="782"/>
    </row>
    <row r="105" spans="1:3">
      <c r="A105" s="781"/>
      <c r="B105" s="782"/>
      <c r="C105" s="782"/>
    </row>
    <row r="106" spans="1:3">
      <c r="A106" s="781"/>
      <c r="B106" s="782"/>
      <c r="C106" s="782"/>
    </row>
    <row r="107" spans="1:3">
      <c r="A107" s="781"/>
      <c r="B107" s="782"/>
      <c r="C107" s="782"/>
    </row>
    <row r="108" spans="1:3">
      <c r="A108" s="781"/>
      <c r="B108" s="782"/>
      <c r="C108" s="782"/>
    </row>
    <row r="109" spans="1:3">
      <c r="A109" s="781"/>
      <c r="B109" s="782"/>
      <c r="C109" s="782"/>
    </row>
    <row r="110" spans="1:3">
      <c r="A110" s="781"/>
      <c r="B110" s="782"/>
      <c r="C110" s="782"/>
    </row>
    <row r="111" spans="1:3">
      <c r="A111" s="781"/>
      <c r="B111" s="782"/>
      <c r="C111" s="782"/>
    </row>
    <row r="112" spans="1:3">
      <c r="A112" s="781"/>
      <c r="B112" s="782"/>
      <c r="C112" s="782"/>
    </row>
    <row r="114" spans="1:5">
      <c r="A114" s="847" t="s">
        <v>884</v>
      </c>
      <c r="B114" s="847"/>
      <c r="C114" s="847"/>
      <c r="D114" s="847"/>
      <c r="E114" s="847"/>
    </row>
    <row r="119" spans="1:5">
      <c r="A119" s="847"/>
      <c r="B119" s="847"/>
      <c r="C119" s="847"/>
      <c r="D119" s="847"/>
      <c r="E119" s="847"/>
    </row>
    <row r="166" spans="1:5">
      <c r="A166" s="847" t="s">
        <v>885</v>
      </c>
      <c r="B166" s="848"/>
      <c r="C166" s="848"/>
      <c r="D166" s="848"/>
      <c r="E166" s="848"/>
    </row>
  </sheetData>
  <mergeCells count="7">
    <mergeCell ref="A166:E166"/>
    <mergeCell ref="T1:U1"/>
    <mergeCell ref="P2:U2"/>
    <mergeCell ref="A10:C10"/>
    <mergeCell ref="A119:E119"/>
    <mergeCell ref="A62:F62"/>
    <mergeCell ref="A114:E114"/>
  </mergeCells>
  <phoneticPr fontId="149" type="noConversion"/>
  <dataValidations count="1">
    <dataValidation type="list" allowBlank="1" showInputMessage="1" showErrorMessage="1" sqref="T4:T9">
      <formula1>"接受,拒绝"</formula1>
    </dataValidation>
  </dataValidations>
  <pageMargins left="0.69930555555555596" right="0.69930555555555596"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Q23"/>
  <sheetViews>
    <sheetView topLeftCell="A10" workbookViewId="0">
      <selection activeCell="G27" sqref="G27"/>
    </sheetView>
  </sheetViews>
  <sheetFormatPr defaultColWidth="9" defaultRowHeight="14.25"/>
  <cols>
    <col min="1" max="1" width="12.625" style="594" customWidth="1"/>
    <col min="2" max="2" width="13.875" style="595" customWidth="1"/>
    <col min="3" max="3" width="12.75" style="595" customWidth="1"/>
    <col min="4" max="4" width="11.25" style="595" customWidth="1"/>
    <col min="5" max="5" width="14.375" style="595" customWidth="1"/>
    <col min="6" max="6" width="22" style="595" customWidth="1"/>
    <col min="7" max="7" width="10.625" style="595" customWidth="1"/>
    <col min="8" max="10" width="8.125" style="595" customWidth="1"/>
    <col min="11" max="11" width="13.25" style="595" customWidth="1"/>
    <col min="12" max="12" width="11" style="595" customWidth="1"/>
    <col min="13" max="15" width="10.75" style="595" customWidth="1"/>
    <col min="16" max="16" width="1.875" style="595" customWidth="1"/>
    <col min="17" max="17" width="76.875" style="595" customWidth="1"/>
    <col min="18" max="16384" width="9" style="595"/>
  </cols>
  <sheetData>
    <row r="1" spans="1:17" ht="21" customHeight="1">
      <c r="A1" s="855" t="s">
        <v>328</v>
      </c>
      <c r="B1" s="856"/>
      <c r="C1" s="856"/>
      <c r="D1" s="856"/>
      <c r="E1" s="856"/>
      <c r="F1" s="856"/>
      <c r="G1" s="596"/>
      <c r="H1" s="596"/>
      <c r="I1" s="596"/>
      <c r="J1" s="596"/>
      <c r="K1" s="596"/>
      <c r="L1" s="617"/>
      <c r="M1" s="617"/>
      <c r="N1" s="617"/>
      <c r="O1" s="617"/>
    </row>
    <row r="2" spans="1:17" ht="60.95" customHeight="1">
      <c r="A2" s="857" t="s">
        <v>329</v>
      </c>
      <c r="B2" s="858"/>
      <c r="C2" s="858"/>
      <c r="D2" s="858"/>
      <c r="E2" s="858"/>
      <c r="F2" s="858"/>
      <c r="G2" s="859" t="s">
        <v>330</v>
      </c>
      <c r="H2" s="859"/>
      <c r="I2" s="859"/>
      <c r="J2" s="859"/>
      <c r="K2" s="859"/>
      <c r="L2" s="618"/>
      <c r="M2" s="619" t="s">
        <v>331</v>
      </c>
      <c r="N2" s="860" t="s">
        <v>305</v>
      </c>
      <c r="O2" s="861"/>
      <c r="Q2" s="864" t="s">
        <v>332</v>
      </c>
    </row>
    <row r="3" spans="1:17" s="593" customFormat="1" ht="38.1" customHeight="1">
      <c r="A3" s="597" t="s">
        <v>296</v>
      </c>
      <c r="B3" s="598" t="s">
        <v>333</v>
      </c>
      <c r="C3" s="598" t="s">
        <v>334</v>
      </c>
      <c r="D3" s="598" t="s">
        <v>305</v>
      </c>
      <c r="E3" s="598" t="s">
        <v>335</v>
      </c>
      <c r="F3" s="597" t="s">
        <v>336</v>
      </c>
      <c r="G3" s="599" t="s">
        <v>337</v>
      </c>
      <c r="H3" s="600" t="s">
        <v>338</v>
      </c>
      <c r="I3" s="600" t="s">
        <v>339</v>
      </c>
      <c r="J3" s="600" t="s">
        <v>340</v>
      </c>
      <c r="K3" s="620" t="s">
        <v>341</v>
      </c>
      <c r="M3" s="621" t="s">
        <v>163</v>
      </c>
      <c r="N3" s="621" t="s">
        <v>164</v>
      </c>
      <c r="O3" s="621" t="s">
        <v>342</v>
      </c>
      <c r="Q3" s="864"/>
    </row>
    <row r="4" spans="1:17" ht="14.25" customHeight="1">
      <c r="A4" s="601" t="s">
        <v>343</v>
      </c>
      <c r="B4" s="602" t="s">
        <v>344</v>
      </c>
      <c r="C4" s="603">
        <v>142</v>
      </c>
      <c r="D4" s="604">
        <f>1/(G4+总模型!$C$21/H4+总模型!$C$24/I4+K4)</f>
        <v>0.51600360338799256</v>
      </c>
      <c r="E4" s="605">
        <v>290</v>
      </c>
      <c r="F4" s="604">
        <f>C4/D4</f>
        <v>275.19187669941056</v>
      </c>
      <c r="G4" s="606">
        <v>5.6329999999999998E-2</v>
      </c>
      <c r="H4" s="606">
        <v>0.52</v>
      </c>
      <c r="I4" s="606">
        <v>0.50900000000000001</v>
      </c>
      <c r="J4" s="606">
        <v>0</v>
      </c>
      <c r="K4" s="606">
        <v>4.2250000000000003E-2</v>
      </c>
      <c r="L4" s="414" t="s">
        <v>345</v>
      </c>
      <c r="M4" s="414">
        <v>0.48520000000000002</v>
      </c>
      <c r="N4" s="414">
        <v>0.66900000000000004</v>
      </c>
      <c r="O4" s="414">
        <v>0.85270000000000001</v>
      </c>
    </row>
    <row r="5" spans="1:17">
      <c r="A5" s="607" t="s">
        <v>346</v>
      </c>
      <c r="B5" s="604" t="s">
        <v>344</v>
      </c>
      <c r="C5" s="603">
        <v>142</v>
      </c>
      <c r="D5" s="604">
        <f>1/(G5+总模型!$C$21/H5+总模型!$C$24/I5+K5)</f>
        <v>0.5135704650226649</v>
      </c>
      <c r="E5" s="605">
        <v>290</v>
      </c>
      <c r="F5" s="604">
        <f>C5/D5</f>
        <v>276.49565088158499</v>
      </c>
      <c r="G5" s="606">
        <v>4.2250000000000003E-2</v>
      </c>
      <c r="H5" s="606">
        <v>0.51049999999999995</v>
      </c>
      <c r="I5" s="606">
        <v>0.50900000000000001</v>
      </c>
      <c r="J5" s="606">
        <v>0</v>
      </c>
      <c r="K5" s="606">
        <v>4.2250000000000003E-2</v>
      </c>
      <c r="L5" s="414" t="s">
        <v>347</v>
      </c>
      <c r="M5" s="414">
        <v>0.29799999999999999</v>
      </c>
      <c r="N5" s="414">
        <v>0.48199999999999998</v>
      </c>
      <c r="O5" s="414">
        <v>0.66610000000000003</v>
      </c>
    </row>
    <row r="6" spans="1:17">
      <c r="A6" s="601" t="s">
        <v>348</v>
      </c>
      <c r="B6" s="602" t="s">
        <v>344</v>
      </c>
      <c r="C6" s="603">
        <v>142</v>
      </c>
      <c r="D6" s="604">
        <f>1/(G6+总模型!$C$21/H6+总模型!$C$24/I6+K6)</f>
        <v>0.41758058768439893</v>
      </c>
      <c r="E6" s="605">
        <v>290</v>
      </c>
      <c r="F6" s="604">
        <f>C6/D6</f>
        <v>340.05412173834441</v>
      </c>
      <c r="G6" s="606">
        <v>4.2250000000000003E-2</v>
      </c>
      <c r="H6" s="606">
        <v>0.51049999999999995</v>
      </c>
      <c r="I6" s="606">
        <v>0.2893</v>
      </c>
      <c r="J6" s="606">
        <v>0</v>
      </c>
      <c r="K6" s="606">
        <v>4.2250000000000003E-2</v>
      </c>
    </row>
    <row r="7" spans="1:17">
      <c r="A7" s="607" t="s">
        <v>349</v>
      </c>
      <c r="B7" s="604" t="s">
        <v>344</v>
      </c>
      <c r="C7" s="603">
        <v>142</v>
      </c>
      <c r="D7" s="604">
        <f>1/(G7+总模型!$C$21/H7+总模型!$C$24/I7+K7)</f>
        <v>0.4188117969254756</v>
      </c>
      <c r="E7" s="605">
        <v>290</v>
      </c>
      <c r="F7" s="604">
        <f>C7/D7</f>
        <v>339.05444173834439</v>
      </c>
      <c r="G7" s="606">
        <v>4.2250000000000003E-2</v>
      </c>
      <c r="H7" s="606">
        <v>0.51049999999999995</v>
      </c>
      <c r="I7" s="606">
        <v>0.2893</v>
      </c>
      <c r="J7" s="606">
        <v>0</v>
      </c>
      <c r="K7" s="606">
        <v>3.5209999999999998E-2</v>
      </c>
    </row>
    <row r="8" spans="1:17" ht="19.5" customHeight="1">
      <c r="L8" s="622"/>
      <c r="M8" s="622"/>
      <c r="N8" s="622"/>
      <c r="O8" s="622"/>
    </row>
    <row r="9" spans="1:17" ht="45" customHeight="1">
      <c r="A9" s="862" t="s">
        <v>350</v>
      </c>
      <c r="B9" s="863"/>
      <c r="C9" s="863"/>
      <c r="D9" s="863"/>
      <c r="E9" s="863"/>
      <c r="F9" s="863"/>
      <c r="G9" s="608"/>
      <c r="H9" s="608"/>
      <c r="I9" s="608"/>
      <c r="J9" s="608"/>
      <c r="K9" s="608"/>
      <c r="L9" s="618"/>
      <c r="M9" s="623" t="s">
        <v>351</v>
      </c>
      <c r="N9" s="860" t="s">
        <v>304</v>
      </c>
      <c r="O9" s="861"/>
      <c r="Q9" s="864" t="s">
        <v>352</v>
      </c>
    </row>
    <row r="10" spans="1:17" ht="36.950000000000003" customHeight="1">
      <c r="A10" s="865" t="s">
        <v>353</v>
      </c>
      <c r="B10" s="858"/>
      <c r="C10" s="858"/>
      <c r="D10" s="858"/>
      <c r="E10" s="858"/>
      <c r="F10" s="858"/>
      <c r="G10" s="859" t="s">
        <v>330</v>
      </c>
      <c r="H10" s="859"/>
      <c r="I10" s="859"/>
      <c r="J10" s="859"/>
      <c r="K10" s="859"/>
      <c r="M10" s="621" t="s">
        <v>163</v>
      </c>
      <c r="N10" s="621" t="s">
        <v>164</v>
      </c>
      <c r="O10" s="621" t="s">
        <v>342</v>
      </c>
      <c r="Q10" s="864"/>
    </row>
    <row r="11" spans="1:17" ht="42" customHeight="1">
      <c r="A11" s="597" t="s">
        <v>296</v>
      </c>
      <c r="B11" s="597" t="s">
        <v>333</v>
      </c>
      <c r="C11" s="597" t="s">
        <v>334</v>
      </c>
      <c r="D11" s="597" t="s">
        <v>304</v>
      </c>
      <c r="E11" s="609" t="s">
        <v>354</v>
      </c>
      <c r="F11" s="597" t="s">
        <v>355</v>
      </c>
      <c r="G11" s="599" t="s">
        <v>356</v>
      </c>
      <c r="H11" s="600" t="s">
        <v>357</v>
      </c>
      <c r="I11" s="600" t="s">
        <v>358</v>
      </c>
      <c r="J11" s="600" t="s">
        <v>359</v>
      </c>
      <c r="K11" s="620" t="s">
        <v>360</v>
      </c>
      <c r="L11" s="414" t="s">
        <v>345</v>
      </c>
      <c r="M11" s="414">
        <v>3.5099999999999999E-2</v>
      </c>
      <c r="N11" s="414">
        <v>0.27179999999999999</v>
      </c>
      <c r="O11" s="414">
        <v>0.50849999999999995</v>
      </c>
    </row>
    <row r="12" spans="1:17">
      <c r="A12" s="607" t="s">
        <v>343</v>
      </c>
      <c r="B12" s="607" t="s">
        <v>344</v>
      </c>
      <c r="C12" s="595">
        <v>142</v>
      </c>
      <c r="D12" s="604">
        <f>G12+总模型!$H$21/(总模型!$H$21+总模型!$H$24+总模型!$H$27)*H12+总模型!$H$24/(总模型!$H$21+总模型!$H$24+总模型!$H$27)*I12+总模型!$H$27/(总模型!$H$21+总模型!$H$24+总模型!$H$27)*J12+K12</f>
        <v>0.81603935018050544</v>
      </c>
      <c r="E12" s="610">
        <v>103</v>
      </c>
      <c r="F12" s="604">
        <f>C12*D12</f>
        <v>115.87758772563177</v>
      </c>
      <c r="G12" s="606">
        <v>4.2000000000000003E-2</v>
      </c>
      <c r="H12" s="606">
        <v>0.49</v>
      </c>
      <c r="I12" s="606">
        <v>1.153</v>
      </c>
      <c r="J12" s="606">
        <v>0</v>
      </c>
      <c r="K12" s="606">
        <v>4.07E-2</v>
      </c>
      <c r="L12" s="414" t="s">
        <v>361</v>
      </c>
      <c r="M12" s="414">
        <v>0</v>
      </c>
      <c r="N12" s="414">
        <v>0.86399999999999999</v>
      </c>
      <c r="O12" s="414">
        <v>1.8532</v>
      </c>
    </row>
    <row r="13" spans="1:17" ht="17.25" customHeight="1">
      <c r="A13" s="601" t="s">
        <v>346</v>
      </c>
      <c r="B13" s="607" t="s">
        <v>362</v>
      </c>
      <c r="C13" s="595">
        <v>142</v>
      </c>
      <c r="D13" s="604">
        <f>G13+总模型!$H$21/(总模型!$H$21+总模型!$H$24+总模型!$H$27)*H13+总模型!$H$24/(总模型!$H$21+总模型!$H$24+总模型!$H$27)*I13+总模型!$H$27/(总模型!$H$21+总模型!$H$24+总模型!$H$27)*J13+K13</f>
        <v>0.81603935018050544</v>
      </c>
      <c r="E13" s="610">
        <v>103</v>
      </c>
      <c r="F13" s="604">
        <f>C13*D13</f>
        <v>115.87758772563177</v>
      </c>
      <c r="G13" s="606">
        <v>4.2000000000000003E-2</v>
      </c>
      <c r="H13" s="606">
        <v>0.49</v>
      </c>
      <c r="I13" s="606">
        <v>1.153</v>
      </c>
      <c r="J13" s="606">
        <v>0</v>
      </c>
      <c r="K13" s="606">
        <v>4.07E-2</v>
      </c>
      <c r="L13" s="414" t="s">
        <v>363</v>
      </c>
      <c r="M13" s="414">
        <v>0</v>
      </c>
      <c r="N13" s="414">
        <v>0.46639999999999998</v>
      </c>
      <c r="O13" s="414">
        <v>1.1807000000000001</v>
      </c>
    </row>
    <row r="14" spans="1:17">
      <c r="A14" s="607" t="s">
        <v>348</v>
      </c>
      <c r="B14" s="607" t="s">
        <v>362</v>
      </c>
      <c r="C14" s="595">
        <v>142</v>
      </c>
      <c r="D14" s="604">
        <f>G14+总模型!$H$21/(总模型!$H$21+总模型!$H$24+总模型!$H$27)*H14+总模型!$H$24/(总模型!$H$21+总模型!$H$24+总模型!$H$27)*I14+总模型!$H$27/(总模型!$H$21+总模型!$H$24+总模型!$H$27)*J14+K14</f>
        <v>0.78418185318892908</v>
      </c>
      <c r="E14" s="610">
        <v>103</v>
      </c>
      <c r="F14" s="604">
        <f>C14*D14</f>
        <v>111.35382315282793</v>
      </c>
      <c r="G14" s="606">
        <v>4.2000000000000003E-2</v>
      </c>
      <c r="H14" s="606">
        <v>0.43967000000000001</v>
      </c>
      <c r="I14" s="606">
        <v>1.153</v>
      </c>
      <c r="J14" s="606">
        <v>0</v>
      </c>
      <c r="K14" s="606">
        <v>4.07E-2</v>
      </c>
    </row>
    <row r="15" spans="1:17">
      <c r="A15" s="601" t="s">
        <v>349</v>
      </c>
      <c r="B15" s="607" t="s">
        <v>362</v>
      </c>
      <c r="C15" s="595">
        <v>142</v>
      </c>
      <c r="D15" s="604">
        <f>G15+总模型!$H$21/(总模型!$H$21+总模型!$H$24+总模型!$H$27)*H15+总模型!$H$24/(总模型!$H$21+总模型!$H$24+总模型!$H$27)*I15+总模型!$H$27/(总模型!$H$21+总模型!$H$24+总模型!$H$27)*J15+K15</f>
        <v>0.86898015643802651</v>
      </c>
      <c r="E15" s="610">
        <v>103</v>
      </c>
      <c r="F15" s="604">
        <f>C15*D15</f>
        <v>123.39518221419976</v>
      </c>
      <c r="G15" s="606">
        <v>4.2000000000000003E-2</v>
      </c>
      <c r="H15" s="606">
        <v>0.49</v>
      </c>
      <c r="I15" s="606">
        <v>1.3122</v>
      </c>
      <c r="J15" s="606">
        <v>0</v>
      </c>
      <c r="K15" s="606">
        <v>3.5209999999999998E-2</v>
      </c>
    </row>
    <row r="16" spans="1:17" ht="18.75" customHeight="1">
      <c r="L16" s="624"/>
      <c r="M16" s="624"/>
      <c r="N16" s="624"/>
      <c r="O16" s="624"/>
    </row>
    <row r="17" spans="1:17" ht="60" customHeight="1">
      <c r="A17" s="611" t="s">
        <v>364</v>
      </c>
      <c r="B17" s="612"/>
      <c r="C17" s="612"/>
      <c r="D17" s="612"/>
      <c r="E17" s="612"/>
      <c r="F17" s="612"/>
      <c r="G17" s="612"/>
      <c r="H17" s="612"/>
      <c r="I17" s="612"/>
      <c r="J17" s="612"/>
      <c r="K17" s="612"/>
      <c r="L17" s="625"/>
      <c r="M17" s="619" t="s">
        <v>331</v>
      </c>
      <c r="N17" s="860" t="s">
        <v>303</v>
      </c>
      <c r="O17" s="861"/>
      <c r="Q17" s="864" t="s">
        <v>365</v>
      </c>
    </row>
    <row r="18" spans="1:17">
      <c r="A18" s="866" t="s">
        <v>366</v>
      </c>
      <c r="B18" s="867"/>
      <c r="C18" s="867"/>
      <c r="D18" s="867"/>
      <c r="E18" s="867"/>
      <c r="F18" s="867"/>
      <c r="G18" s="859" t="s">
        <v>330</v>
      </c>
      <c r="H18" s="859"/>
      <c r="I18" s="859"/>
      <c r="J18" s="859"/>
      <c r="K18" s="859"/>
      <c r="M18" s="621" t="s">
        <v>163</v>
      </c>
      <c r="N18" s="621" t="s">
        <v>164</v>
      </c>
      <c r="O18" s="621" t="s">
        <v>342</v>
      </c>
      <c r="Q18" s="864"/>
    </row>
    <row r="19" spans="1:17" ht="36">
      <c r="A19" s="613" t="s">
        <v>296</v>
      </c>
      <c r="B19" s="613" t="s">
        <v>333</v>
      </c>
      <c r="C19" s="614" t="s">
        <v>367</v>
      </c>
      <c r="D19" s="614" t="s">
        <v>368</v>
      </c>
      <c r="E19" s="613" t="s">
        <v>369</v>
      </c>
      <c r="F19" s="613" t="s">
        <v>370</v>
      </c>
      <c r="G19" s="599" t="s">
        <v>371</v>
      </c>
      <c r="H19" s="600" t="s">
        <v>372</v>
      </c>
      <c r="I19" s="600" t="s">
        <v>373</v>
      </c>
      <c r="J19" s="600" t="s">
        <v>374</v>
      </c>
      <c r="K19" s="620" t="s">
        <v>375</v>
      </c>
      <c r="L19" s="414" t="s">
        <v>376</v>
      </c>
      <c r="M19" s="414">
        <v>-0.31059999999999999</v>
      </c>
      <c r="N19" s="414">
        <v>0.12620000000000001</v>
      </c>
      <c r="O19" s="414">
        <v>0.56299999999999994</v>
      </c>
    </row>
    <row r="20" spans="1:17">
      <c r="A20" s="607" t="s">
        <v>343</v>
      </c>
      <c r="B20" s="604" t="s">
        <v>344</v>
      </c>
      <c r="C20" s="606">
        <v>103</v>
      </c>
      <c r="D20" s="604">
        <f>总模型!$A$21*G20+总模型!$C$21*H20+总模型!$C$24*I20+总模型!$C$27*J20+总模型!$I$21*K20</f>
        <v>-1.1064000000000001E-2</v>
      </c>
      <c r="E20" s="606">
        <v>30</v>
      </c>
      <c r="F20" s="615">
        <f>C20*D20</f>
        <v>-1.1395920000000002</v>
      </c>
      <c r="G20" s="616">
        <v>-0.36880000000000002</v>
      </c>
      <c r="H20" s="616">
        <v>0</v>
      </c>
      <c r="I20" s="616">
        <v>0</v>
      </c>
      <c r="J20" s="616">
        <v>0</v>
      </c>
      <c r="K20" s="616">
        <v>0</v>
      </c>
      <c r="L20" s="414" t="s">
        <v>377</v>
      </c>
      <c r="M20" s="414">
        <v>-0.38769999999999999</v>
      </c>
      <c r="N20" s="414">
        <v>4.4999999999999997E-3</v>
      </c>
      <c r="O20" s="414">
        <v>0.3967</v>
      </c>
    </row>
    <row r="21" spans="1:17">
      <c r="A21" s="601" t="s">
        <v>346</v>
      </c>
      <c r="B21" s="602" t="s">
        <v>362</v>
      </c>
      <c r="C21" s="606">
        <v>103</v>
      </c>
      <c r="D21" s="604">
        <f>总模型!$A$21*G21+总模型!$C$21*H21+总模型!$C$24*I21+总模型!$C$27*J21+总模型!$I$21*K21</f>
        <v>-8.6009999999999993E-3</v>
      </c>
      <c r="E21" s="606">
        <v>30</v>
      </c>
      <c r="F21" s="615">
        <f>C21*D21</f>
        <v>-0.88590299999999989</v>
      </c>
      <c r="G21" s="616">
        <v>-0.30880000000000002</v>
      </c>
      <c r="H21" s="616">
        <v>1.0200000000000001E-3</v>
      </c>
      <c r="I21" s="616">
        <v>0</v>
      </c>
      <c r="J21" s="616">
        <v>0</v>
      </c>
      <c r="K21" s="616">
        <v>0</v>
      </c>
    </row>
    <row r="22" spans="1:17">
      <c r="A22" s="607" t="s">
        <v>348</v>
      </c>
      <c r="B22" s="604" t="s">
        <v>362</v>
      </c>
      <c r="C22" s="606">
        <v>103</v>
      </c>
      <c r="D22" s="604">
        <f>总模型!$A$21*G22+总模型!$C$21*H22+总模型!$C$24*I22+总模型!$C$27*J22+总模型!$I$21*K22</f>
        <v>0.219279</v>
      </c>
      <c r="E22" s="606">
        <v>30</v>
      </c>
      <c r="F22" s="615">
        <f>C22*D22</f>
        <v>22.585737000000002</v>
      </c>
      <c r="G22" s="616">
        <v>-0.30880000000000002</v>
      </c>
      <c r="H22" s="616">
        <v>1.0200000000000001E-3</v>
      </c>
      <c r="I22" s="626">
        <v>0.75960000000000005</v>
      </c>
      <c r="J22" s="626">
        <v>0</v>
      </c>
      <c r="K22" s="626">
        <v>0</v>
      </c>
    </row>
    <row r="23" spans="1:17">
      <c r="A23" s="607" t="s">
        <v>348</v>
      </c>
      <c r="B23" s="604" t="s">
        <v>362</v>
      </c>
      <c r="C23" s="606">
        <v>103</v>
      </c>
      <c r="D23" s="604">
        <f>总模型!$A$21*G23+总模型!$C$21*H23+总模型!$C$24*I23+总模型!$C$27*J23+总模型!$I$21*K23</f>
        <v>0.20835099999999998</v>
      </c>
      <c r="E23" s="606">
        <v>30</v>
      </c>
      <c r="F23" s="615">
        <f>C23*D23</f>
        <v>21.460152999999998</v>
      </c>
      <c r="G23" s="616">
        <v>-0.30880000000000002</v>
      </c>
      <c r="H23" s="616">
        <v>1.0200000000000001E-3</v>
      </c>
      <c r="I23" s="626">
        <v>0.75960000000000005</v>
      </c>
      <c r="J23" s="626">
        <v>0</v>
      </c>
      <c r="K23" s="626">
        <v>-0.5464</v>
      </c>
    </row>
  </sheetData>
  <mergeCells count="14">
    <mergeCell ref="Q2:Q3"/>
    <mergeCell ref="Q9:Q10"/>
    <mergeCell ref="Q17:Q18"/>
    <mergeCell ref="A10:F10"/>
    <mergeCell ref="G10:K10"/>
    <mergeCell ref="N17:O17"/>
    <mergeCell ref="A18:F18"/>
    <mergeCell ref="G18:K18"/>
    <mergeCell ref="A1:F1"/>
    <mergeCell ref="A2:F2"/>
    <mergeCell ref="G2:K2"/>
    <mergeCell ref="N2:O2"/>
    <mergeCell ref="A9:F9"/>
    <mergeCell ref="N9:O9"/>
  </mergeCells>
  <phoneticPr fontId="149" type="noConversion"/>
  <dataValidations count="3">
    <dataValidation type="list" allowBlank="1" showInputMessage="1" showErrorMessage="1" sqref="M9">
      <formula1>"基线-总体,基线-强测试,基线-弱测试"</formula1>
    </dataValidation>
    <dataValidation type="list" allowBlank="1" showInputMessage="1" showErrorMessage="1" sqref="JJ17 TF17 ADB17 AMX17 AWT17 BGP17 BQL17 CAH17 CKD17 CTZ17 DDV17 DNR17 DXN17 EHJ17 ERF17 FBB17 FKX17 FUT17 GEP17 GOL17 GYH17 HID17 HRZ17 IBV17 ILR17 IVN17 JFJ17 JPF17 JZB17 KIX17 KST17 LCP17 LML17 LWH17 MGD17 MPZ17 MZV17 NJR17 NTN17 ODJ17 ONF17 OXB17 PGX17 PQT17 QAP17 QKL17 QUH17 RED17 RNZ17 RXV17 SHR17 SRN17 TBJ17 TLF17 TVB17 UEX17 UOT17 UYP17 VIL17 VSH17 WCD17 WLZ17 WVV17 JH65541 TD65541 ACZ65541 AMV65541 AWR65541 BGN65541 BQJ65541 CAF65541 CKB65541 CTX65541 DDT65541 DNP65541 DXL65541 EHH65541 ERD65541 FAZ65541 FKV65541 FUR65541 GEN65541 GOJ65541 GYF65541 HIB65541 HRX65541 IBT65541 ILP65541 IVL65541 JFH65541 JPD65541 JYZ65541 KIV65541 KSR65541 LCN65541 LMJ65541 LWF65541 MGB65541 MPX65541 MZT65541 NJP65541 NTL65541 ODH65541 OND65541 OWZ65541 PGV65541 PQR65541 QAN65541 QKJ65541 QUF65541 REB65541 RNX65541 RXT65541 SHP65541 SRL65541 TBH65541 TLD65541 TUZ65541 UEV65541 UOR65541 UYN65541 VIJ65541 VSF65541 WCB65541 WLX65541 WVT65541 JH131077 TD131077 ACZ131077 AMV131077 AWR131077 BGN131077 BQJ131077 CAF131077 CKB131077 CTX131077 DDT131077 DNP131077 DXL131077 EHH131077 ERD131077 FAZ131077 FKV131077 FUR131077 GEN131077 GOJ131077 GYF131077 HIB131077 HRX131077 IBT131077 ILP131077 IVL131077 JFH131077 JPD131077 JYZ131077 KIV131077 KSR131077 LCN131077 LMJ131077 LWF131077 MGB131077 MPX131077 MZT131077 NJP131077 NTL131077 ODH131077 OND131077 OWZ131077 PGV131077 PQR131077 QAN131077 QKJ131077 QUF131077 REB131077 RNX131077 RXT131077 SHP131077 SRL131077 TBH131077 TLD131077 TUZ131077 UEV131077 UOR131077 UYN131077 VIJ131077 VSF131077 WCB131077 WLX131077 WVT131077 JH196613 TD196613 ACZ196613 AMV196613 AWR196613 BGN196613 BQJ196613 CAF196613 CKB196613 CTX196613 DDT196613 DNP196613 DXL196613 EHH196613 ERD196613 FAZ196613 FKV196613 FUR196613 GEN196613 GOJ196613 GYF196613 HIB196613 HRX196613 IBT196613 ILP196613 IVL196613 JFH196613 JPD196613 JYZ196613 KIV196613 KSR196613 LCN196613 LMJ196613 LWF196613 MGB196613 MPX196613 MZT196613 NJP196613 NTL196613 ODH196613 OND196613 OWZ196613 PGV196613 PQR196613 QAN196613 QKJ196613 QUF196613 REB196613 RNX196613 RXT196613 SHP196613 SRL196613 TBH196613 TLD196613 TUZ196613 UEV196613 UOR196613 UYN196613 VIJ196613 VSF196613 WCB196613 WLX196613 WVT196613 JH262149 TD262149 ACZ262149 AMV262149 AWR262149 BGN262149 BQJ262149 CAF262149 CKB262149 CTX262149 DDT262149 DNP262149 DXL262149 EHH262149 ERD262149 FAZ262149 FKV262149 FUR262149 GEN262149 GOJ262149 GYF262149 HIB262149 HRX262149 IBT262149 ILP262149 IVL262149 JFH262149 JPD262149 JYZ262149 KIV262149 KSR262149 LCN262149 LMJ262149 LWF262149 MGB262149 MPX262149 MZT262149 NJP262149 NTL262149 ODH262149 OND262149 OWZ262149 PGV262149 PQR262149 QAN262149 QKJ262149 QUF262149 REB262149 RNX262149 RXT262149 SHP262149 SRL262149 TBH262149 TLD262149 TUZ262149 UEV262149 UOR262149 UYN262149 VIJ262149 VSF262149 WCB262149 WLX262149 WVT262149 JH327685 TD327685 ACZ327685 AMV327685 AWR327685 BGN327685 BQJ327685 CAF327685 CKB327685 CTX327685 DDT327685 DNP327685 DXL327685 EHH327685 ERD327685 FAZ327685 FKV327685 FUR327685 GEN327685 GOJ327685 GYF327685 HIB327685 HRX327685 IBT327685 ILP327685 IVL327685 JFH327685 JPD327685 JYZ327685 KIV327685 KSR327685 LCN327685 LMJ327685 LWF327685 MGB327685 MPX327685 MZT327685 NJP327685 NTL327685 ODH327685 OND327685 OWZ327685 PGV327685 PQR327685 QAN327685 QKJ327685 QUF327685 REB327685 RNX327685 RXT327685 SHP327685 SRL327685 TBH327685 TLD327685 TUZ327685 UEV327685 UOR327685 UYN327685 VIJ327685 VSF327685 WCB327685 WLX327685 WVT327685 JH393221 TD393221 ACZ393221 AMV393221 AWR393221 BGN393221 BQJ393221 CAF393221 CKB393221 CTX393221 DDT393221 DNP393221 DXL393221 EHH393221 ERD393221 FAZ393221 FKV393221 FUR393221 GEN393221 GOJ393221 GYF393221 HIB393221 HRX393221 IBT393221 ILP393221 IVL393221 JFH393221 JPD393221 JYZ393221 KIV393221 KSR393221 LCN393221 LMJ393221 LWF393221 MGB393221 MPX393221 MZT393221 NJP393221 NTL393221 ODH393221 OND393221 OWZ393221 PGV393221 PQR393221 QAN393221 QKJ393221 QUF393221 REB393221 RNX393221 RXT393221 SHP393221 SRL393221 TBH393221 TLD393221 TUZ393221 UEV393221 UOR393221 UYN393221 VIJ393221 VSF393221 WCB393221 WLX393221 WVT393221 JH458757 TD458757 ACZ458757 AMV458757 AWR458757 BGN458757 BQJ458757 CAF458757 CKB458757 CTX458757 DDT458757 DNP458757 DXL458757 EHH458757 ERD458757 FAZ458757 FKV458757 FUR458757 GEN458757 GOJ458757 GYF458757 HIB458757 HRX458757 IBT458757 ILP458757 IVL458757 JFH458757 JPD458757 JYZ458757 KIV458757 KSR458757 LCN458757 LMJ458757 LWF458757 MGB458757 MPX458757 MZT458757 NJP458757 NTL458757 ODH458757 OND458757 OWZ458757 PGV458757 PQR458757 QAN458757 QKJ458757 QUF458757 REB458757 RNX458757 RXT458757 SHP458757 SRL458757 TBH458757 TLD458757 TUZ458757 UEV458757 UOR458757 UYN458757 VIJ458757 VSF458757 WCB458757 WLX458757 WVT458757 JH524293 TD524293 ACZ524293 AMV524293 AWR524293 BGN524293 BQJ524293 CAF524293 CKB524293 CTX524293 DDT524293 DNP524293 DXL524293 EHH524293 ERD524293 FAZ524293 FKV524293 FUR524293 GEN524293 GOJ524293 GYF524293 HIB524293 HRX524293 IBT524293 ILP524293 IVL524293 JFH524293 JPD524293 JYZ524293 KIV524293 KSR524293 LCN524293 LMJ524293 LWF524293 MGB524293 MPX524293 MZT524293 NJP524293 NTL524293 ODH524293 OND524293 OWZ524293 PGV524293 PQR524293 QAN524293 QKJ524293 QUF524293 REB524293 RNX524293 RXT524293 SHP524293 SRL524293 TBH524293 TLD524293 TUZ524293 UEV524293 UOR524293 UYN524293 VIJ524293 VSF524293 WCB524293 WLX524293 WVT524293 JH589829 TD589829 ACZ589829 AMV589829 AWR589829 BGN589829 BQJ589829 CAF589829 CKB589829 CTX589829 DDT589829 DNP589829 DXL589829 EHH589829 ERD589829 FAZ589829 FKV589829 FUR589829 GEN589829 GOJ589829 GYF589829 HIB589829 HRX589829 IBT589829 ILP589829 IVL589829 JFH589829 JPD589829 JYZ589829 KIV589829 KSR589829 LCN589829 LMJ589829 LWF589829 MGB589829 MPX589829 MZT589829 NJP589829 NTL589829 ODH589829 OND589829 OWZ589829 PGV589829 PQR589829 QAN589829 QKJ589829 QUF589829 REB589829 RNX589829 RXT589829 SHP589829 SRL589829 TBH589829 TLD589829 TUZ589829 UEV589829 UOR589829 UYN589829 VIJ589829 VSF589829 WCB589829 WLX589829 WVT589829 JH655365 TD655365 ACZ655365 AMV655365 AWR655365 BGN655365 BQJ655365 CAF655365 CKB655365 CTX655365 DDT655365 DNP655365 DXL655365 EHH655365 ERD655365 FAZ655365 FKV655365 FUR655365 GEN655365 GOJ655365 GYF655365 HIB655365 HRX655365 IBT655365 ILP655365 IVL655365 JFH655365 JPD655365 JYZ655365 KIV655365 KSR655365 LCN655365 LMJ655365 LWF655365 MGB655365 MPX655365 MZT655365 NJP655365 NTL655365 ODH655365 OND655365 OWZ655365 PGV655365 PQR655365 QAN655365 QKJ655365 QUF655365 REB655365 RNX655365 RXT655365 SHP655365 SRL655365 TBH655365 TLD655365 TUZ655365 UEV655365 UOR655365 UYN655365 VIJ655365 VSF655365 WCB655365 WLX655365 WVT655365 JH720901 TD720901 ACZ720901 AMV720901 AWR720901 BGN720901 BQJ720901 CAF720901 CKB720901 CTX720901 DDT720901 DNP720901 DXL720901 EHH720901 ERD720901 FAZ720901 FKV720901 FUR720901 GEN720901 GOJ720901 GYF720901 HIB720901 HRX720901 IBT720901 ILP720901 IVL720901 JFH720901 JPD720901 JYZ720901 KIV720901 KSR720901 LCN720901 LMJ720901 LWF720901 MGB720901 MPX720901 MZT720901 NJP720901 NTL720901 ODH720901 OND720901 OWZ720901 PGV720901 PQR720901 QAN720901 QKJ720901 QUF720901 REB720901 RNX720901 RXT720901 SHP720901 SRL720901 TBH720901 TLD720901 TUZ720901 UEV720901 UOR720901 UYN720901 VIJ720901 VSF720901 WCB720901 WLX720901 WVT720901 JH786437 TD786437 ACZ786437 AMV786437 AWR786437 BGN786437 BQJ786437 CAF786437 CKB786437 CTX786437 DDT786437 DNP786437 DXL786437 EHH786437 ERD786437 FAZ786437 FKV786437 FUR786437 GEN786437 GOJ786437 GYF786437 HIB786437 HRX786437 IBT786437 ILP786437 IVL786437 JFH786437 JPD786437 JYZ786437 KIV786437 KSR786437 LCN786437 LMJ786437 LWF786437 MGB786437 MPX786437 MZT786437 NJP786437 NTL786437 ODH786437 OND786437 OWZ786437 PGV786437 PQR786437 QAN786437 QKJ786437 QUF786437 REB786437 RNX786437 RXT786437 SHP786437 SRL786437 TBH786437 TLD786437 TUZ786437 UEV786437 UOR786437 UYN786437 VIJ786437 VSF786437 WCB786437 WLX786437 WVT786437 JH851973 TD851973 ACZ851973 AMV851973 AWR851973 BGN851973 BQJ851973 CAF851973 CKB851973 CTX851973 DDT851973 DNP851973 DXL851973 EHH851973 ERD851973 FAZ851973 FKV851973 FUR851973 GEN851973 GOJ851973 GYF851973 HIB851973 HRX851973 IBT851973 ILP851973 IVL851973 JFH851973 JPD851973 JYZ851973 KIV851973 KSR851973 LCN851973 LMJ851973 LWF851973 MGB851973 MPX851973 MZT851973 NJP851973 NTL851973 ODH851973 OND851973 OWZ851973 PGV851973 PQR851973 QAN851973 QKJ851973 QUF851973 REB851973 RNX851973 RXT851973 SHP851973 SRL851973 TBH851973 TLD851973 TUZ851973 UEV851973 UOR851973 UYN851973 VIJ851973 VSF851973 WCB851973 WLX851973 WVT851973 JH917509 TD917509 ACZ917509 AMV917509 AWR917509 BGN917509 BQJ917509 CAF917509 CKB917509 CTX917509 DDT917509 DNP917509 DXL917509 EHH917509 ERD917509 FAZ917509 FKV917509 FUR917509 GEN917509 GOJ917509 GYF917509 HIB917509 HRX917509 IBT917509 ILP917509 IVL917509 JFH917509 JPD917509 JYZ917509 KIV917509 KSR917509 LCN917509 LMJ917509 LWF917509 MGB917509 MPX917509 MZT917509 NJP917509 NTL917509 ODH917509 OND917509 OWZ917509 PGV917509 PQR917509 QAN917509 QKJ917509 QUF917509 REB917509 RNX917509 RXT917509 SHP917509 SRL917509 TBH917509 TLD917509 TUZ917509 UEV917509 UOR917509 UYN917509 VIJ917509 VSF917509 WCB917509 WLX917509 WVT917509 JH983045 TD983045 ACZ983045 AMV983045 AWR983045 BGN983045 BQJ983045 CAF983045 CKB983045 CTX983045 DDT983045 DNP983045 DXL983045 EHH983045 ERD983045 FAZ983045 FKV983045 FUR983045 GEN983045 GOJ983045 GYF983045 HIB983045 HRX983045 IBT983045 ILP983045 IVL983045 JFH983045 JPD983045 JYZ983045 KIV983045 KSR983045 LCN983045 LMJ983045 LWF983045 MGB983045 MPX983045 MZT983045 NJP983045 NTL983045 ODH983045 OND983045 OWZ983045 PGV983045 PQR983045 QAN983045 QKJ983045 QUF983045 REB983045 RNX983045 RXT983045 SHP983045 SRL983045 TBH983045 TLD983045 TUZ983045 UEV983045 UOR983045 UYN983045 VIJ983045 VSF983045 WCB983045 WLX983045 WVT983045">
      <formula1>"会议,邮件"</formula1>
    </dataValidation>
    <dataValidation type="list" allowBlank="1" showInputMessage="1" showErrorMessage="1" sqref="B4:B7 B12:B15 B20:B23">
      <formula1>"因子预测值,因子实际值"</formula1>
    </dataValidation>
  </dataValidations>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AE93"/>
  <sheetViews>
    <sheetView showGridLines="0" topLeftCell="K22" zoomScale="120" zoomScaleNormal="120" workbookViewId="0">
      <selection activeCell="P46" sqref="P46"/>
    </sheetView>
  </sheetViews>
  <sheetFormatPr defaultColWidth="9" defaultRowHeight="11.25" outlineLevelRow="2"/>
  <cols>
    <col min="1" max="1" width="2.125" style="459" customWidth="1"/>
    <col min="2" max="2" width="10.75" style="459" customWidth="1"/>
    <col min="3" max="3" width="9.375" style="459" customWidth="1"/>
    <col min="4" max="4" width="8.75" style="459" customWidth="1"/>
    <col min="5" max="6" width="11.625" style="459" customWidth="1"/>
    <col min="7" max="7" width="10.625" style="459" customWidth="1"/>
    <col min="8" max="8" width="10" style="459" customWidth="1"/>
    <col min="9" max="9" width="8.5" style="459" customWidth="1"/>
    <col min="10" max="10" width="9.125" style="459" customWidth="1"/>
    <col min="11" max="11" width="9" style="459"/>
    <col min="12" max="12" width="18.5" style="459" customWidth="1"/>
    <col min="13" max="17" width="9" style="459"/>
    <col min="18" max="18" width="10.375" style="459" customWidth="1"/>
    <col min="19" max="22" width="9" style="459"/>
    <col min="23" max="23" width="11.875" style="459" customWidth="1"/>
    <col min="24" max="25" width="9" style="459"/>
    <col min="26" max="26" width="9" style="459" customWidth="1"/>
    <col min="27" max="16384" width="9" style="459"/>
  </cols>
  <sheetData>
    <row r="1" spans="1:30" ht="14.25">
      <c r="A1" s="460" t="s">
        <v>378</v>
      </c>
      <c r="B1" s="461"/>
      <c r="C1" s="461"/>
      <c r="D1" s="461"/>
      <c r="E1" s="461"/>
      <c r="F1" s="461"/>
      <c r="G1" s="461"/>
      <c r="H1" s="461"/>
      <c r="I1" s="461"/>
      <c r="J1" s="461"/>
      <c r="K1" s="461"/>
      <c r="L1" s="461"/>
      <c r="M1" s="461"/>
      <c r="N1" s="461"/>
      <c r="O1" s="461"/>
      <c r="P1" s="461"/>
      <c r="Q1" s="461"/>
      <c r="R1" s="461"/>
      <c r="S1" s="461"/>
      <c r="T1" s="461"/>
      <c r="U1" s="461"/>
      <c r="V1" s="461"/>
      <c r="W1" s="461"/>
      <c r="X1" s="461"/>
      <c r="Y1" s="461"/>
      <c r="Z1" s="461"/>
      <c r="AA1" s="461"/>
      <c r="AB1" s="461"/>
      <c r="AC1" s="461"/>
      <c r="AD1" s="461"/>
    </row>
    <row r="2" spans="1:30" ht="14.25">
      <c r="A2" s="542" t="s">
        <v>379</v>
      </c>
      <c r="B2" s="542" t="s">
        <v>380</v>
      </c>
      <c r="C2" s="542"/>
      <c r="D2" s="542"/>
      <c r="E2" s="542"/>
      <c r="F2" s="542"/>
      <c r="G2" s="542"/>
      <c r="H2" s="542"/>
      <c r="I2" s="542"/>
      <c r="J2" s="542"/>
      <c r="K2" s="542"/>
      <c r="L2" s="542"/>
      <c r="M2" s="542"/>
      <c r="N2" s="542"/>
      <c r="O2" s="542"/>
      <c r="P2" s="542"/>
      <c r="Q2" s="542"/>
      <c r="R2" s="542"/>
      <c r="S2" s="542"/>
      <c r="T2" s="542"/>
      <c r="U2" s="542"/>
      <c r="V2" s="542"/>
      <c r="W2" s="542"/>
      <c r="X2" s="542"/>
      <c r="Y2" s="542"/>
      <c r="Z2" s="542"/>
      <c r="AA2" s="542"/>
      <c r="AB2" s="542"/>
      <c r="AC2" s="542"/>
      <c r="AD2" s="542"/>
    </row>
    <row r="3" spans="1:30" ht="14.25">
      <c r="A3" s="868" t="s">
        <v>305</v>
      </c>
      <c r="B3" s="869"/>
      <c r="C3" s="869"/>
      <c r="D3" s="869"/>
      <c r="E3" s="869"/>
      <c r="F3" s="869"/>
      <c r="G3" s="869"/>
      <c r="H3" s="869"/>
      <c r="I3" s="869"/>
      <c r="J3" s="869"/>
      <c r="K3" s="869"/>
      <c r="L3" s="869"/>
      <c r="M3" s="869"/>
      <c r="N3" s="869"/>
      <c r="O3" s="869"/>
      <c r="P3" s="869"/>
      <c r="Q3" s="869"/>
      <c r="R3" s="869"/>
      <c r="S3" s="869"/>
      <c r="T3" s="869"/>
      <c r="U3" s="869"/>
      <c r="V3" s="869"/>
      <c r="W3" s="869"/>
      <c r="X3" s="869"/>
      <c r="Y3" s="869"/>
      <c r="Z3" s="869"/>
      <c r="AA3" s="869"/>
      <c r="AB3" s="869"/>
      <c r="AC3" s="869"/>
      <c r="AD3" s="869"/>
    </row>
    <row r="4" spans="1:30">
      <c r="A4" s="905" t="s">
        <v>381</v>
      </c>
      <c r="B4" s="905"/>
      <c r="C4" s="905"/>
      <c r="D4" s="905"/>
      <c r="E4" s="905"/>
      <c r="F4" s="905"/>
      <c r="G4" s="905"/>
      <c r="H4" s="905"/>
      <c r="I4" s="905"/>
      <c r="J4" s="905"/>
      <c r="K4" s="905"/>
      <c r="L4" s="905"/>
      <c r="M4" s="905"/>
      <c r="N4" s="905"/>
      <c r="O4" s="905"/>
      <c r="P4" s="905"/>
      <c r="Q4" s="905"/>
      <c r="R4" s="905"/>
      <c r="S4" s="905"/>
      <c r="T4" s="905"/>
      <c r="U4" s="905"/>
      <c r="V4" s="905"/>
      <c r="W4" s="905"/>
      <c r="X4" s="905"/>
      <c r="Y4" s="905"/>
      <c r="Z4" s="905"/>
      <c r="AA4" s="905"/>
      <c r="AB4" s="905"/>
      <c r="AC4" s="905"/>
      <c r="AD4" s="905"/>
    </row>
    <row r="5" spans="1:30">
      <c r="A5" s="905"/>
      <c r="B5" s="905"/>
      <c r="C5" s="905"/>
      <c r="D5" s="905"/>
      <c r="E5" s="905"/>
      <c r="F5" s="905"/>
      <c r="G5" s="905"/>
      <c r="H5" s="905"/>
      <c r="I5" s="905"/>
      <c r="J5" s="905"/>
      <c r="K5" s="905"/>
      <c r="L5" s="905"/>
      <c r="M5" s="905"/>
      <c r="N5" s="905"/>
      <c r="O5" s="905"/>
      <c r="P5" s="905"/>
      <c r="Q5" s="905"/>
      <c r="R5" s="905"/>
      <c r="S5" s="905"/>
      <c r="T5" s="905"/>
      <c r="U5" s="905"/>
      <c r="V5" s="905"/>
      <c r="W5" s="905"/>
      <c r="X5" s="905"/>
      <c r="Y5" s="905"/>
      <c r="Z5" s="905"/>
      <c r="AA5" s="905"/>
      <c r="AB5" s="905"/>
      <c r="AC5" s="905"/>
      <c r="AD5" s="905"/>
    </row>
    <row r="6" spans="1:30">
      <c r="A6" s="905"/>
      <c r="B6" s="905"/>
      <c r="C6" s="905"/>
      <c r="D6" s="905"/>
      <c r="E6" s="905"/>
      <c r="F6" s="905"/>
      <c r="G6" s="905"/>
      <c r="H6" s="905"/>
      <c r="I6" s="905"/>
      <c r="J6" s="905"/>
      <c r="K6" s="905"/>
      <c r="L6" s="905"/>
      <c r="M6" s="905"/>
      <c r="N6" s="905"/>
      <c r="O6" s="905"/>
      <c r="P6" s="905"/>
      <c r="Q6" s="905"/>
      <c r="R6" s="905"/>
      <c r="S6" s="905"/>
      <c r="T6" s="905"/>
      <c r="U6" s="905"/>
      <c r="V6" s="905"/>
      <c r="W6" s="905"/>
      <c r="X6" s="905"/>
      <c r="Y6" s="905"/>
      <c r="Z6" s="905"/>
      <c r="AA6" s="905"/>
      <c r="AB6" s="905"/>
      <c r="AC6" s="905"/>
      <c r="AD6" s="905"/>
    </row>
    <row r="7" spans="1:30" ht="14.25">
      <c r="A7" s="868" t="s">
        <v>303</v>
      </c>
      <c r="B7" s="869"/>
      <c r="C7" s="869"/>
      <c r="D7" s="869"/>
      <c r="E7" s="869"/>
      <c r="F7" s="869"/>
      <c r="G7" s="869"/>
      <c r="H7" s="869"/>
      <c r="I7" s="869"/>
      <c r="J7" s="869"/>
      <c r="K7" s="869"/>
      <c r="L7" s="869"/>
      <c r="M7" s="869"/>
      <c r="N7" s="869"/>
      <c r="O7" s="869"/>
      <c r="P7" s="869"/>
      <c r="Q7" s="869"/>
      <c r="R7" s="869"/>
      <c r="S7" s="869"/>
      <c r="T7" s="869"/>
      <c r="U7" s="869"/>
      <c r="V7" s="869"/>
      <c r="W7" s="869"/>
      <c r="X7" s="869"/>
      <c r="Y7" s="869"/>
      <c r="Z7" s="869"/>
      <c r="AA7" s="869"/>
      <c r="AB7" s="869"/>
      <c r="AC7" s="869"/>
    </row>
    <row r="8" spans="1:30">
      <c r="A8" s="906" t="s">
        <v>382</v>
      </c>
      <c r="B8" s="906"/>
      <c r="C8" s="906"/>
      <c r="D8" s="906"/>
      <c r="E8" s="906"/>
      <c r="F8" s="906"/>
      <c r="G8" s="906"/>
      <c r="H8" s="906"/>
      <c r="I8" s="906"/>
      <c r="J8" s="906"/>
      <c r="K8" s="906"/>
      <c r="L8" s="906"/>
      <c r="M8" s="906"/>
      <c r="N8" s="906"/>
      <c r="O8" s="906"/>
      <c r="P8" s="906"/>
      <c r="Q8" s="906"/>
      <c r="R8" s="906"/>
      <c r="S8" s="906"/>
      <c r="T8" s="906"/>
      <c r="U8" s="906"/>
      <c r="V8" s="906"/>
      <c r="W8" s="906"/>
      <c r="X8" s="906"/>
      <c r="Y8" s="906"/>
      <c r="Z8" s="906"/>
      <c r="AA8" s="906"/>
      <c r="AB8" s="906"/>
      <c r="AC8" s="906"/>
    </row>
    <row r="9" spans="1:30">
      <c r="A9" s="906"/>
      <c r="B9" s="906"/>
      <c r="C9" s="906"/>
      <c r="D9" s="906"/>
      <c r="E9" s="906"/>
      <c r="F9" s="906"/>
      <c r="G9" s="906"/>
      <c r="H9" s="906"/>
      <c r="I9" s="906"/>
      <c r="J9" s="906"/>
      <c r="K9" s="906"/>
      <c r="L9" s="906"/>
      <c r="M9" s="906"/>
      <c r="N9" s="906"/>
      <c r="O9" s="906"/>
      <c r="P9" s="906"/>
      <c r="Q9" s="906"/>
      <c r="R9" s="906"/>
      <c r="S9" s="906"/>
      <c r="T9" s="906"/>
      <c r="U9" s="906"/>
      <c r="V9" s="906"/>
      <c r="W9" s="906"/>
      <c r="X9" s="906"/>
      <c r="Y9" s="906"/>
      <c r="Z9" s="906"/>
      <c r="AA9" s="906"/>
      <c r="AB9" s="906"/>
      <c r="AC9" s="906"/>
    </row>
    <row r="10" spans="1:30">
      <c r="A10" s="906"/>
      <c r="B10" s="906"/>
      <c r="C10" s="906"/>
      <c r="D10" s="906"/>
      <c r="E10" s="906"/>
      <c r="F10" s="906"/>
      <c r="G10" s="906"/>
      <c r="H10" s="906"/>
      <c r="I10" s="906"/>
      <c r="J10" s="906"/>
      <c r="K10" s="906"/>
      <c r="L10" s="906"/>
      <c r="M10" s="906"/>
      <c r="N10" s="906"/>
      <c r="O10" s="906"/>
      <c r="P10" s="906"/>
      <c r="Q10" s="906"/>
      <c r="R10" s="906"/>
      <c r="S10" s="906"/>
      <c r="T10" s="906"/>
      <c r="U10" s="906"/>
      <c r="V10" s="906"/>
      <c r="W10" s="906"/>
      <c r="X10" s="906"/>
      <c r="Y10" s="906"/>
      <c r="Z10" s="906"/>
      <c r="AA10" s="906"/>
      <c r="AB10" s="906"/>
      <c r="AC10" s="906"/>
    </row>
    <row r="11" spans="1:30" ht="14.25">
      <c r="A11" s="868" t="s">
        <v>304</v>
      </c>
      <c r="B11" s="869"/>
      <c r="C11" s="869"/>
      <c r="D11" s="869"/>
      <c r="E11" s="869"/>
      <c r="F11" s="869"/>
      <c r="G11" s="869"/>
      <c r="H11" s="869"/>
      <c r="I11" s="869"/>
      <c r="J11" s="869"/>
      <c r="K11" s="869"/>
      <c r="L11" s="869"/>
      <c r="M11" s="869"/>
      <c r="N11" s="869"/>
      <c r="O11" s="869"/>
      <c r="P11" s="869"/>
      <c r="Q11" s="869"/>
      <c r="R11" s="869"/>
      <c r="S11" s="869"/>
      <c r="T11" s="869"/>
      <c r="U11" s="869"/>
      <c r="V11" s="869"/>
      <c r="W11" s="869"/>
      <c r="X11" s="869"/>
      <c r="Y11" s="869"/>
      <c r="Z11" s="869"/>
      <c r="AA11" s="869"/>
      <c r="AB11" s="869"/>
      <c r="AC11" s="869"/>
    </row>
    <row r="12" spans="1:30">
      <c r="A12" s="906" t="s">
        <v>383</v>
      </c>
      <c r="B12" s="906"/>
      <c r="C12" s="906"/>
      <c r="D12" s="906"/>
      <c r="E12" s="906"/>
      <c r="F12" s="906"/>
      <c r="G12" s="906"/>
      <c r="H12" s="906"/>
      <c r="I12" s="906"/>
      <c r="J12" s="906"/>
      <c r="K12" s="906"/>
      <c r="L12" s="906"/>
      <c r="M12" s="906"/>
      <c r="N12" s="906"/>
      <c r="O12" s="906"/>
      <c r="P12" s="906"/>
      <c r="Q12" s="906"/>
      <c r="R12" s="906"/>
      <c r="S12" s="906"/>
      <c r="T12" s="906"/>
      <c r="U12" s="906"/>
      <c r="V12" s="906"/>
      <c r="W12" s="906"/>
      <c r="X12" s="906"/>
      <c r="Y12" s="906"/>
      <c r="Z12" s="906"/>
      <c r="AA12" s="906"/>
      <c r="AB12" s="906"/>
      <c r="AC12" s="906"/>
    </row>
    <row r="13" spans="1:30">
      <c r="A13" s="906"/>
      <c r="B13" s="906"/>
      <c r="C13" s="906"/>
      <c r="D13" s="906"/>
      <c r="E13" s="906"/>
      <c r="F13" s="906"/>
      <c r="G13" s="906"/>
      <c r="H13" s="906"/>
      <c r="I13" s="906"/>
      <c r="J13" s="906"/>
      <c r="K13" s="906"/>
      <c r="L13" s="906"/>
      <c r="M13" s="906"/>
      <c r="N13" s="906"/>
      <c r="O13" s="906"/>
      <c r="P13" s="906"/>
      <c r="Q13" s="906"/>
      <c r="R13" s="906"/>
      <c r="S13" s="906"/>
      <c r="T13" s="906"/>
      <c r="U13" s="906"/>
      <c r="V13" s="906"/>
      <c r="W13" s="906"/>
      <c r="X13" s="906"/>
      <c r="Y13" s="906"/>
      <c r="Z13" s="906"/>
      <c r="AA13" s="906"/>
      <c r="AB13" s="906"/>
      <c r="AC13" s="906"/>
    </row>
    <row r="14" spans="1:30" ht="12.75" customHeight="1">
      <c r="A14" s="906"/>
      <c r="B14" s="906"/>
      <c r="C14" s="906"/>
      <c r="D14" s="906"/>
      <c r="E14" s="906"/>
      <c r="F14" s="906"/>
      <c r="G14" s="906"/>
      <c r="H14" s="906"/>
      <c r="I14" s="906"/>
      <c r="J14" s="906"/>
      <c r="K14" s="906"/>
      <c r="L14" s="906"/>
      <c r="M14" s="906"/>
      <c r="N14" s="906"/>
      <c r="O14" s="906"/>
      <c r="P14" s="906"/>
      <c r="Q14" s="906"/>
      <c r="R14" s="906"/>
      <c r="S14" s="906"/>
      <c r="T14" s="906"/>
      <c r="U14" s="906"/>
      <c r="V14" s="906"/>
      <c r="W14" s="906"/>
      <c r="X14" s="906"/>
      <c r="Y14" s="906"/>
      <c r="Z14" s="906"/>
      <c r="AA14" s="906"/>
      <c r="AB14" s="906"/>
      <c r="AC14" s="906"/>
    </row>
    <row r="15" spans="1:30" ht="14.25">
      <c r="A15" s="868" t="s">
        <v>212</v>
      </c>
      <c r="B15" s="869"/>
      <c r="C15" s="869"/>
      <c r="D15" s="869"/>
      <c r="E15" s="869"/>
      <c r="F15" s="869"/>
      <c r="G15" s="869"/>
      <c r="H15" s="869"/>
      <c r="I15" s="869"/>
      <c r="J15" s="869"/>
      <c r="K15" s="869"/>
      <c r="L15" s="869"/>
      <c r="M15" s="869"/>
      <c r="N15" s="869"/>
      <c r="O15" s="869"/>
      <c r="P15" s="869"/>
      <c r="Q15" s="869"/>
      <c r="R15" s="869"/>
      <c r="S15" s="869"/>
      <c r="T15" s="869"/>
      <c r="U15" s="869"/>
      <c r="V15" s="869"/>
      <c r="W15" s="869"/>
      <c r="X15" s="869"/>
      <c r="Y15" s="869"/>
      <c r="Z15" s="869"/>
      <c r="AA15" s="869"/>
      <c r="AB15" s="869"/>
      <c r="AC15" s="869"/>
    </row>
    <row r="16" spans="1:30">
      <c r="A16" s="907" t="s">
        <v>384</v>
      </c>
      <c r="B16" s="906"/>
      <c r="C16" s="906"/>
      <c r="D16" s="906"/>
      <c r="E16" s="906"/>
      <c r="F16" s="906"/>
      <c r="G16" s="906"/>
      <c r="H16" s="906"/>
      <c r="I16" s="906"/>
      <c r="J16" s="906"/>
      <c r="K16" s="906"/>
      <c r="L16" s="906"/>
      <c r="M16" s="906"/>
      <c r="N16" s="906"/>
      <c r="O16" s="906"/>
      <c r="P16" s="906"/>
      <c r="Q16" s="906"/>
      <c r="R16" s="906"/>
      <c r="S16" s="906"/>
      <c r="T16" s="906"/>
      <c r="U16" s="906"/>
      <c r="V16" s="906"/>
      <c r="W16" s="906"/>
      <c r="X16" s="906"/>
      <c r="Y16" s="906"/>
      <c r="Z16" s="906"/>
      <c r="AA16" s="906"/>
      <c r="AB16" s="906"/>
      <c r="AC16" s="906"/>
    </row>
    <row r="17" spans="1:31">
      <c r="A17" s="906"/>
      <c r="B17" s="906"/>
      <c r="C17" s="906"/>
      <c r="D17" s="906"/>
      <c r="E17" s="906"/>
      <c r="F17" s="906"/>
      <c r="G17" s="906"/>
      <c r="H17" s="906"/>
      <c r="I17" s="906"/>
      <c r="J17" s="906"/>
      <c r="K17" s="906"/>
      <c r="L17" s="906"/>
      <c r="M17" s="906"/>
      <c r="N17" s="906"/>
      <c r="O17" s="906"/>
      <c r="P17" s="906"/>
      <c r="Q17" s="906"/>
      <c r="R17" s="906"/>
      <c r="S17" s="906"/>
      <c r="T17" s="906"/>
      <c r="U17" s="906"/>
      <c r="V17" s="906"/>
      <c r="W17" s="906"/>
      <c r="X17" s="906"/>
      <c r="Y17" s="906"/>
      <c r="Z17" s="906"/>
      <c r="AA17" s="906"/>
      <c r="AB17" s="906"/>
      <c r="AC17" s="906"/>
    </row>
    <row r="18" spans="1:31" ht="12.75" customHeight="1">
      <c r="A18" s="906"/>
      <c r="B18" s="906"/>
      <c r="C18" s="906"/>
      <c r="D18" s="906"/>
      <c r="E18" s="906"/>
      <c r="F18" s="906"/>
      <c r="G18" s="906"/>
      <c r="H18" s="906"/>
      <c r="I18" s="906"/>
      <c r="J18" s="906"/>
      <c r="K18" s="906"/>
      <c r="L18" s="906"/>
      <c r="M18" s="906"/>
      <c r="N18" s="906"/>
      <c r="O18" s="906"/>
      <c r="P18" s="906"/>
      <c r="Q18" s="906"/>
      <c r="R18" s="906"/>
      <c r="S18" s="906"/>
      <c r="T18" s="906"/>
      <c r="U18" s="906"/>
      <c r="V18" s="906"/>
      <c r="W18" s="906"/>
      <c r="X18" s="906"/>
      <c r="Y18" s="906"/>
      <c r="Z18" s="906"/>
      <c r="AA18" s="906"/>
      <c r="AB18" s="906"/>
      <c r="AC18" s="906"/>
    </row>
    <row r="19" spans="1:31" ht="24" customHeight="1">
      <c r="A19" s="908" t="s">
        <v>385</v>
      </c>
      <c r="B19" s="909"/>
      <c r="C19" s="870" t="s">
        <v>386</v>
      </c>
      <c r="D19" s="870"/>
      <c r="E19" s="870"/>
      <c r="F19" s="870"/>
      <c r="G19" s="870"/>
      <c r="H19" s="870"/>
      <c r="I19" s="924" t="s">
        <v>387</v>
      </c>
      <c r="J19" s="580"/>
      <c r="K19" s="580"/>
      <c r="L19" s="580"/>
      <c r="M19" s="580"/>
      <c r="N19" s="580"/>
      <c r="O19" s="580"/>
      <c r="P19" s="580"/>
      <c r="Q19" s="580"/>
      <c r="R19" s="580"/>
      <c r="S19" s="580"/>
      <c r="T19" s="580"/>
      <c r="U19" s="580"/>
      <c r="V19" s="580"/>
      <c r="W19" s="580"/>
      <c r="X19" s="580"/>
      <c r="Y19" s="580"/>
      <c r="Z19" s="580"/>
      <c r="AA19" s="580"/>
      <c r="AB19" s="580"/>
      <c r="AC19" s="580"/>
      <c r="AD19" s="580"/>
      <c r="AE19" s="580"/>
    </row>
    <row r="20" spans="1:31" ht="12.75" customHeight="1">
      <c r="A20" s="910"/>
      <c r="B20" s="911"/>
      <c r="C20" s="543" t="s">
        <v>388</v>
      </c>
      <c r="D20" s="544" t="s">
        <v>389</v>
      </c>
      <c r="E20" s="544" t="s">
        <v>390</v>
      </c>
      <c r="F20" s="545" t="s">
        <v>391</v>
      </c>
      <c r="G20" s="546" t="s">
        <v>392</v>
      </c>
      <c r="H20" s="545" t="s">
        <v>393</v>
      </c>
      <c r="I20" s="925"/>
      <c r="J20" s="580"/>
      <c r="K20" s="580"/>
      <c r="L20" s="580"/>
      <c r="M20" s="580"/>
      <c r="N20" s="580"/>
      <c r="O20" s="580"/>
      <c r="P20" s="580"/>
      <c r="Q20" s="580"/>
      <c r="R20" s="580"/>
      <c r="S20" s="580"/>
      <c r="T20" s="580"/>
      <c r="U20" s="580"/>
      <c r="V20" s="580"/>
      <c r="W20" s="580"/>
      <c r="X20" s="580"/>
      <c r="Y20" s="580"/>
      <c r="Z20" s="580"/>
      <c r="AA20" s="580"/>
      <c r="AB20" s="580"/>
      <c r="AC20" s="580"/>
      <c r="AD20" s="580"/>
      <c r="AE20" s="580"/>
    </row>
    <row r="21" spans="1:31" ht="12.75" customHeight="1">
      <c r="A21" s="912">
        <v>0.03</v>
      </c>
      <c r="B21" s="913"/>
      <c r="C21" s="547">
        <v>0.65</v>
      </c>
      <c r="D21" s="548">
        <v>0.1</v>
      </c>
      <c r="E21" s="549">
        <v>0.25</v>
      </c>
      <c r="F21" s="549">
        <v>0.3</v>
      </c>
      <c r="G21" s="550">
        <f>1-SUM(D21:F21)</f>
        <v>0.35000000000000009</v>
      </c>
      <c r="H21" s="551">
        <v>52.6</v>
      </c>
      <c r="I21" s="926">
        <f>1-SUM(A21,C21,C24,C27)</f>
        <v>2.0000000000000018E-2</v>
      </c>
      <c r="J21" s="580"/>
      <c r="K21" s="580"/>
      <c r="L21" s="580"/>
      <c r="M21" s="580"/>
      <c r="N21" s="580"/>
      <c r="O21" s="580"/>
      <c r="P21" s="580"/>
      <c r="Q21" s="580"/>
      <c r="R21" s="580"/>
      <c r="S21" s="580"/>
      <c r="T21" s="580"/>
      <c r="U21" s="580"/>
      <c r="V21" s="580"/>
      <c r="W21" s="580"/>
      <c r="X21" s="580"/>
      <c r="Y21" s="580"/>
      <c r="Z21" s="580"/>
      <c r="AA21" s="580"/>
      <c r="AB21" s="580"/>
      <c r="AC21" s="580"/>
      <c r="AD21" s="580"/>
      <c r="AE21" s="580"/>
    </row>
    <row r="22" spans="1:31" ht="12.75" customHeight="1">
      <c r="A22" s="914"/>
      <c r="B22" s="915"/>
      <c r="C22" s="871" t="s">
        <v>394</v>
      </c>
      <c r="D22" s="872"/>
      <c r="E22" s="872"/>
      <c r="F22" s="872"/>
      <c r="G22" s="872"/>
      <c r="H22" s="873"/>
      <c r="I22" s="927"/>
      <c r="J22" s="580"/>
      <c r="K22" s="580"/>
      <c r="L22" s="580"/>
      <c r="M22" s="580"/>
      <c r="N22" s="580"/>
      <c r="O22" s="580"/>
      <c r="P22" s="580"/>
      <c r="Q22" s="580"/>
      <c r="R22" s="580"/>
      <c r="S22" s="580"/>
      <c r="T22" s="580"/>
      <c r="U22" s="580"/>
      <c r="V22" s="580"/>
      <c r="W22" s="580"/>
      <c r="X22" s="580"/>
      <c r="Y22" s="580"/>
      <c r="Z22" s="580"/>
      <c r="AA22" s="580"/>
      <c r="AB22" s="580"/>
      <c r="AC22" s="580"/>
      <c r="AD22" s="580"/>
      <c r="AE22" s="580"/>
    </row>
    <row r="23" spans="1:31" ht="12.75" customHeight="1">
      <c r="A23" s="914"/>
      <c r="B23" s="915"/>
      <c r="C23" s="543" t="s">
        <v>388</v>
      </c>
      <c r="D23" s="552" t="s">
        <v>389</v>
      </c>
      <c r="E23" s="553" t="s">
        <v>390</v>
      </c>
      <c r="F23" s="554" t="s">
        <v>391</v>
      </c>
      <c r="G23" s="555" t="s">
        <v>392</v>
      </c>
      <c r="H23" s="545" t="s">
        <v>393</v>
      </c>
      <c r="I23" s="927"/>
      <c r="J23" s="580"/>
      <c r="K23" s="580"/>
      <c r="L23" s="580"/>
      <c r="M23" s="580"/>
      <c r="N23" s="580"/>
      <c r="O23" s="580"/>
      <c r="P23" s="580"/>
      <c r="Q23" s="580"/>
      <c r="R23" s="580"/>
      <c r="S23" s="580"/>
      <c r="T23" s="580"/>
      <c r="U23" s="580"/>
      <c r="V23" s="580"/>
      <c r="W23" s="580"/>
      <c r="X23" s="580"/>
      <c r="Y23" s="580"/>
      <c r="Z23" s="580"/>
      <c r="AA23" s="580"/>
      <c r="AB23" s="580"/>
      <c r="AC23" s="580"/>
      <c r="AD23" s="580"/>
      <c r="AE23" s="580"/>
    </row>
    <row r="24" spans="1:31" ht="12.75" customHeight="1">
      <c r="A24" s="914"/>
      <c r="B24" s="915"/>
      <c r="C24" s="556">
        <v>0.3</v>
      </c>
      <c r="D24" s="557">
        <v>0</v>
      </c>
      <c r="E24" s="558">
        <v>0.3</v>
      </c>
      <c r="F24" s="558">
        <v>0.3</v>
      </c>
      <c r="G24" s="559">
        <f>1-SUM(D24:F24)</f>
        <v>0.4</v>
      </c>
      <c r="H24" s="551">
        <v>30.5</v>
      </c>
      <c r="I24" s="927"/>
      <c r="J24" s="580"/>
      <c r="K24" s="580"/>
      <c r="L24" s="580"/>
      <c r="M24" s="580"/>
      <c r="N24" s="580"/>
      <c r="O24" s="580"/>
      <c r="P24" s="580"/>
      <c r="Q24" s="580"/>
      <c r="R24" s="580"/>
      <c r="S24" s="580"/>
      <c r="T24" s="580"/>
      <c r="U24" s="580"/>
      <c r="V24" s="580"/>
      <c r="W24" s="580"/>
      <c r="X24" s="580"/>
      <c r="Y24" s="580"/>
      <c r="Z24" s="580"/>
      <c r="AA24" s="580"/>
      <c r="AB24" s="580"/>
      <c r="AC24" s="580"/>
      <c r="AD24" s="580"/>
      <c r="AE24" s="580"/>
    </row>
    <row r="25" spans="1:31" ht="12.75" customHeight="1">
      <c r="A25" s="914"/>
      <c r="B25" s="915"/>
      <c r="C25" s="871" t="s">
        <v>395</v>
      </c>
      <c r="D25" s="872"/>
      <c r="E25" s="872"/>
      <c r="F25" s="872"/>
      <c r="G25" s="872"/>
      <c r="H25" s="873"/>
      <c r="I25" s="927"/>
      <c r="J25" s="580"/>
      <c r="K25" s="580"/>
      <c r="L25" s="580"/>
      <c r="M25" s="580"/>
      <c r="N25" s="580"/>
      <c r="O25" s="580"/>
      <c r="P25" s="580"/>
      <c r="Q25" s="580"/>
      <c r="R25" s="580"/>
      <c r="S25" s="580"/>
      <c r="T25" s="580"/>
      <c r="U25" s="580"/>
      <c r="V25" s="580"/>
      <c r="W25" s="580"/>
      <c r="X25" s="580"/>
      <c r="Y25" s="580"/>
      <c r="Z25" s="580"/>
      <c r="AA25" s="580"/>
      <c r="AB25" s="580"/>
      <c r="AC25" s="580"/>
      <c r="AD25" s="580"/>
      <c r="AE25" s="580"/>
    </row>
    <row r="26" spans="1:31" ht="12.75" customHeight="1">
      <c r="A26" s="914"/>
      <c r="B26" s="915"/>
      <c r="C26" s="543" t="s">
        <v>388</v>
      </c>
      <c r="D26" s="552" t="s">
        <v>389</v>
      </c>
      <c r="E26" s="553" t="s">
        <v>390</v>
      </c>
      <c r="F26" s="554" t="s">
        <v>391</v>
      </c>
      <c r="G26" s="555" t="s">
        <v>392</v>
      </c>
      <c r="H26" s="545" t="s">
        <v>393</v>
      </c>
      <c r="I26" s="927"/>
      <c r="J26" s="580"/>
      <c r="K26" s="580"/>
      <c r="L26" s="580"/>
      <c r="M26" s="580"/>
      <c r="N26" s="580"/>
      <c r="O26" s="580"/>
      <c r="P26" s="580"/>
      <c r="Q26" s="580"/>
      <c r="R26" s="580"/>
      <c r="S26" s="580"/>
      <c r="T26" s="580"/>
      <c r="U26" s="580"/>
      <c r="V26" s="580"/>
      <c r="W26" s="580"/>
      <c r="X26" s="580"/>
      <c r="Y26" s="580"/>
      <c r="Z26" s="580"/>
      <c r="AA26" s="580"/>
      <c r="AB26" s="580"/>
      <c r="AC26" s="580"/>
      <c r="AD26" s="580"/>
      <c r="AE26" s="580"/>
    </row>
    <row r="27" spans="1:31" ht="12.75" customHeight="1">
      <c r="A27" s="916"/>
      <c r="B27" s="917"/>
      <c r="C27" s="560">
        <v>0</v>
      </c>
      <c r="D27" s="560">
        <v>0</v>
      </c>
      <c r="E27" s="560">
        <v>0</v>
      </c>
      <c r="F27" s="560">
        <v>0</v>
      </c>
      <c r="G27" s="559">
        <f>1-SUM(D27:F27)</f>
        <v>1</v>
      </c>
      <c r="H27" s="551">
        <v>0</v>
      </c>
      <c r="I27" s="928"/>
      <c r="J27" s="580"/>
      <c r="K27" s="580"/>
      <c r="L27" s="580"/>
      <c r="M27" s="580"/>
      <c r="N27" s="580"/>
      <c r="O27" s="580"/>
      <c r="P27" s="580"/>
      <c r="Q27" s="580"/>
      <c r="R27" s="580"/>
      <c r="S27" s="580"/>
      <c r="T27" s="580"/>
      <c r="U27" s="580"/>
      <c r="V27" s="580"/>
      <c r="W27" s="580"/>
      <c r="X27" s="580"/>
      <c r="Y27" s="580"/>
      <c r="Z27" s="580"/>
      <c r="AA27" s="580"/>
      <c r="AB27" s="580"/>
      <c r="AC27" s="580"/>
      <c r="AD27" s="580"/>
      <c r="AE27" s="580"/>
    </row>
    <row r="29" spans="1:31" ht="14.25">
      <c r="A29" s="542" t="s">
        <v>396</v>
      </c>
      <c r="B29" s="542" t="s">
        <v>397</v>
      </c>
      <c r="C29" s="542"/>
      <c r="D29" s="542"/>
      <c r="E29" s="542"/>
      <c r="F29" s="542"/>
      <c r="G29" s="542"/>
      <c r="H29" s="542"/>
      <c r="I29" s="542"/>
      <c r="J29" s="542"/>
      <c r="K29" s="542"/>
      <c r="L29" s="542"/>
      <c r="M29" s="542"/>
      <c r="N29" s="542"/>
      <c r="O29" s="542"/>
      <c r="P29" s="542"/>
      <c r="Q29" s="542"/>
      <c r="R29" s="542"/>
      <c r="S29" s="542"/>
      <c r="T29" s="542"/>
      <c r="U29" s="542"/>
      <c r="V29" s="542"/>
      <c r="W29" s="542"/>
      <c r="X29" s="542"/>
      <c r="Y29" s="542"/>
      <c r="Z29" s="542"/>
      <c r="AA29" s="542"/>
    </row>
    <row r="30" spans="1:31" ht="14.25">
      <c r="B30" s="463" t="s">
        <v>398</v>
      </c>
      <c r="C30" s="463"/>
      <c r="D30" s="464"/>
      <c r="E30" s="874"/>
      <c r="F30" s="874"/>
      <c r="G30" s="874"/>
      <c r="H30" s="874"/>
      <c r="I30" s="874"/>
      <c r="J30" s="874"/>
      <c r="K30" s="463" t="s">
        <v>399</v>
      </c>
      <c r="L30" s="463"/>
      <c r="M30" s="463"/>
      <c r="N30" s="874" t="s">
        <v>400</v>
      </c>
      <c r="O30" s="874"/>
      <c r="P30" s="874"/>
      <c r="Q30" s="874"/>
      <c r="R30" s="874"/>
      <c r="S30" s="874"/>
      <c r="T30" s="874"/>
      <c r="U30" s="874"/>
      <c r="V30" s="463" t="s">
        <v>401</v>
      </c>
      <c r="W30" s="874" t="s">
        <v>402</v>
      </c>
      <c r="X30" s="874"/>
      <c r="Y30" s="874"/>
      <c r="Z30" s="874"/>
      <c r="AA30" s="463"/>
    </row>
    <row r="31" spans="1:31" ht="14.25">
      <c r="A31" s="918"/>
      <c r="B31" s="875" t="s">
        <v>403</v>
      </c>
      <c r="C31" s="876"/>
      <c r="D31" s="876"/>
      <c r="E31" s="876"/>
      <c r="F31" s="876"/>
      <c r="G31" s="876"/>
      <c r="H31" s="876"/>
      <c r="I31" s="876"/>
      <c r="J31" s="876"/>
      <c r="K31" s="897"/>
      <c r="V31" s="589"/>
      <c r="AA31" s="463"/>
    </row>
    <row r="32" spans="1:31" ht="14.25">
      <c r="A32" s="898"/>
      <c r="B32" s="466" t="s">
        <v>385</v>
      </c>
      <c r="C32" s="877" t="s">
        <v>304</v>
      </c>
      <c r="D32" s="877"/>
      <c r="E32" s="878" t="s">
        <v>305</v>
      </c>
      <c r="F32" s="879"/>
      <c r="G32" s="878" t="s">
        <v>303</v>
      </c>
      <c r="H32" s="879"/>
      <c r="I32" s="880" t="s">
        <v>212</v>
      </c>
      <c r="J32" s="877"/>
      <c r="K32" s="898"/>
      <c r="L32" s="881" t="s">
        <v>404</v>
      </c>
      <c r="M32" s="882"/>
      <c r="N32" s="882"/>
      <c r="O32" s="882"/>
      <c r="P32" s="882"/>
      <c r="Q32" s="882"/>
      <c r="R32" s="882"/>
      <c r="S32" s="882"/>
      <c r="T32" s="882"/>
      <c r="U32" s="882"/>
      <c r="V32" s="528"/>
      <c r="W32" s="883" t="s">
        <v>405</v>
      </c>
      <c r="X32" s="884"/>
      <c r="Y32" s="884"/>
      <c r="Z32" s="885"/>
      <c r="AA32" s="463"/>
    </row>
    <row r="33" spans="1:27" ht="16.5">
      <c r="A33" s="898"/>
      <c r="B33" s="466"/>
      <c r="C33" s="470">
        <v>0.05</v>
      </c>
      <c r="D33" s="471">
        <v>1.6E-2</v>
      </c>
      <c r="E33" s="470">
        <v>0.15</v>
      </c>
      <c r="F33" s="471">
        <v>4.8899999999999999E-2</v>
      </c>
      <c r="G33" s="472">
        <v>0.01</v>
      </c>
      <c r="H33" s="561">
        <v>0.22</v>
      </c>
      <c r="I33" s="562"/>
      <c r="J33" s="471"/>
      <c r="K33" s="898"/>
      <c r="L33" s="901" t="s">
        <v>406</v>
      </c>
      <c r="M33" s="903" t="s">
        <v>407</v>
      </c>
      <c r="N33" s="886" t="s">
        <v>304</v>
      </c>
      <c r="O33" s="887"/>
      <c r="P33" s="888" t="s">
        <v>305</v>
      </c>
      <c r="Q33" s="889"/>
      <c r="R33" s="888" t="s">
        <v>408</v>
      </c>
      <c r="S33" s="889"/>
      <c r="T33" s="888" t="s">
        <v>212</v>
      </c>
      <c r="U33" s="889"/>
      <c r="V33" s="528"/>
      <c r="W33" s="529" t="s">
        <v>304</v>
      </c>
      <c r="X33" s="529" t="s">
        <v>305</v>
      </c>
      <c r="Y33" s="529" t="s">
        <v>408</v>
      </c>
      <c r="Z33" s="529" t="s">
        <v>212</v>
      </c>
      <c r="AA33" s="463"/>
    </row>
    <row r="34" spans="1:27" ht="14.25">
      <c r="A34" s="898"/>
      <c r="B34" s="466"/>
      <c r="C34" s="562"/>
      <c r="D34" s="475"/>
      <c r="E34" s="562"/>
      <c r="F34" s="475"/>
      <c r="G34" s="562"/>
      <c r="H34" s="475"/>
      <c r="I34" s="562"/>
      <c r="J34" s="475"/>
      <c r="K34" s="898"/>
      <c r="L34" s="902"/>
      <c r="M34" s="904"/>
      <c r="N34" s="507" t="s">
        <v>409</v>
      </c>
      <c r="O34" s="508" t="s">
        <v>410</v>
      </c>
      <c r="P34" s="507" t="s">
        <v>409</v>
      </c>
      <c r="Q34" s="508" t="s">
        <v>410</v>
      </c>
      <c r="R34" s="507" t="s">
        <v>409</v>
      </c>
      <c r="S34" s="508" t="s">
        <v>410</v>
      </c>
      <c r="T34" s="507" t="s">
        <v>409</v>
      </c>
      <c r="U34" s="508" t="s">
        <v>410</v>
      </c>
      <c r="V34" s="528"/>
      <c r="W34" s="531">
        <f>SUM(N35,O35)+SUM(N36,O36)*H21/SUM(H21,H24,H27)+SUM(N38,O38)*H24/SUM(H21,H24,H27)+SUM(N40,O40)*H27/SUM(H21,H24,H27)+SUM(N42,O42)</f>
        <v>0.82576265944645011</v>
      </c>
      <c r="X34" s="531">
        <f>1/(SUM(P35,Q35)+1/SUM(P36,Q36)*C21+1/SUM(P38,Q38)*C24+1/SUM(P40,Q40)*C27+SUM(P42,Q42))</f>
        <v>0.58004715685423525</v>
      </c>
      <c r="Y34" s="538">
        <f>A21*SUM(R35,S35)+C21*SUM(R36,S36)+C24*SUM(R38,S38)+C27*SUM(R40,S40)+I21*SUM(R42,S42)</f>
        <v>-5.4489999999999999E-3</v>
      </c>
      <c r="Z34" s="538">
        <f>SUM(T36,U36)*$H$21/SUM($H$21,$H$24,$H$27)+SUM(T38,U38)*$H$24/SUM($H$21,$H$24,$H$27)+SUM(T40,U40)*$H$27/SUM($H$21,$H$24,$H$27)</f>
        <v>0</v>
      </c>
      <c r="AA34" s="463"/>
    </row>
    <row r="35" spans="1:27" ht="14.25">
      <c r="A35" s="898"/>
      <c r="B35" s="466" t="s">
        <v>411</v>
      </c>
      <c r="C35" s="467"/>
      <c r="D35" s="467"/>
      <c r="E35" s="467"/>
      <c r="F35" s="467"/>
      <c r="G35" s="467"/>
      <c r="H35" s="467"/>
      <c r="I35" s="467"/>
      <c r="J35" s="467"/>
      <c r="K35" s="898"/>
      <c r="L35" s="506" t="s">
        <v>385</v>
      </c>
      <c r="M35" s="581"/>
      <c r="N35" s="514">
        <f>IF(O35=0,C33,0)</f>
        <v>0</v>
      </c>
      <c r="O35" s="582">
        <v>4.2250000000000003E-2</v>
      </c>
      <c r="P35" s="514">
        <f>IF(Q35=0,E33,0)</f>
        <v>0</v>
      </c>
      <c r="Q35" s="582">
        <v>4.2229999999999997E-2</v>
      </c>
      <c r="R35" s="514">
        <f>IF(S35=0,G33,0)</f>
        <v>0</v>
      </c>
      <c r="S35" s="515">
        <v>-0.70409999999999995</v>
      </c>
      <c r="T35" s="590"/>
      <c r="U35" s="590"/>
      <c r="V35" s="591"/>
      <c r="W35" s="532"/>
      <c r="X35" s="532"/>
      <c r="Y35" s="539"/>
      <c r="Z35" s="538">
        <f>SUM(T37,U37)*$H$21/SUM($H$21,$H$24,$H$27)+SUM(T39,U39)*$H$24/SUM($H$21,$H$24,$H$27)+SUM(T41,U41)*$H$27/SUM($H$21,$H$24,$H$27)</f>
        <v>3.5329152953600007E-2</v>
      </c>
      <c r="AA35" s="463"/>
    </row>
    <row r="36" spans="1:27" ht="14.25" outlineLevel="2">
      <c r="A36" s="898"/>
      <c r="B36" s="920" t="s">
        <v>386</v>
      </c>
      <c r="C36" s="467"/>
      <c r="D36" s="467"/>
      <c r="E36" s="467"/>
      <c r="F36" s="467"/>
      <c r="G36" s="467"/>
      <c r="H36" s="467"/>
      <c r="I36" s="467"/>
      <c r="J36" s="467"/>
      <c r="K36" s="898"/>
      <c r="L36" s="583" t="s">
        <v>412</v>
      </c>
      <c r="M36" s="581"/>
      <c r="N36" s="514">
        <f>IF(O36=0,C38,0)</f>
        <v>0</v>
      </c>
      <c r="O36" s="515">
        <v>0.43967000000000001</v>
      </c>
      <c r="P36" s="514">
        <f>IF(Q36=0,E38,0)</f>
        <v>0</v>
      </c>
      <c r="Q36" s="515">
        <v>0.51473000000000002</v>
      </c>
      <c r="R36" s="514">
        <f>IF(S36=0,G38,0)</f>
        <v>0</v>
      </c>
      <c r="S36" s="515">
        <v>-3.8999999999999998E-3</v>
      </c>
      <c r="T36" s="514">
        <v>0</v>
      </c>
      <c r="U36" s="515">
        <v>0</v>
      </c>
      <c r="V36" s="591"/>
      <c r="W36" s="533"/>
      <c r="X36" s="533"/>
      <c r="Y36" s="541"/>
      <c r="Z36" s="541"/>
      <c r="AA36" s="463"/>
    </row>
    <row r="37" spans="1:27" ht="14.25" outlineLevel="2">
      <c r="A37" s="898"/>
      <c r="B37" s="921"/>
      <c r="C37" s="877" t="s">
        <v>357</v>
      </c>
      <c r="D37" s="877"/>
      <c r="E37" s="878" t="s">
        <v>338</v>
      </c>
      <c r="F37" s="879"/>
      <c r="G37" s="878" t="s">
        <v>413</v>
      </c>
      <c r="H37" s="879"/>
      <c r="I37" s="880" t="s">
        <v>414</v>
      </c>
      <c r="J37" s="877"/>
      <c r="K37" s="898"/>
      <c r="L37" s="512"/>
      <c r="M37" s="581"/>
      <c r="T37" s="514">
        <f>IF(U37=0,I39,0)</f>
        <v>3.53291529536E-2</v>
      </c>
      <c r="U37" s="515">
        <v>0</v>
      </c>
      <c r="V37" s="528"/>
      <c r="W37" s="463"/>
      <c r="X37" s="463"/>
      <c r="Y37" s="463"/>
      <c r="Z37" s="463"/>
      <c r="AA37" s="463"/>
    </row>
    <row r="38" spans="1:27" ht="14.25" outlineLevel="2">
      <c r="A38" s="919"/>
      <c r="B38" s="922"/>
      <c r="C38" s="562">
        <f>迭代模型!$W$26</f>
        <v>1.8562022000000002</v>
      </c>
      <c r="D38" s="471"/>
      <c r="E38" s="562">
        <f>迭代模型!$X$26</f>
        <v>-0.12848756399999994</v>
      </c>
      <c r="F38" s="471"/>
      <c r="G38" s="563">
        <f>迭代模型!$Y$26</f>
        <v>0.81206999999999996</v>
      </c>
      <c r="H38" s="475"/>
      <c r="I38" s="563">
        <f>迭代模型!$Z$26</f>
        <v>3.5931052960000001E-2</v>
      </c>
      <c r="J38" s="584" t="s">
        <v>415</v>
      </c>
      <c r="K38" s="898"/>
      <c r="L38" s="583" t="s">
        <v>416</v>
      </c>
      <c r="M38" s="581"/>
      <c r="N38" s="514">
        <f>IF(O38=0,C41,0)</f>
        <v>0</v>
      </c>
      <c r="O38" s="515">
        <v>1.3122</v>
      </c>
      <c r="P38" s="514">
        <f>IF(Q38=0,E41,0)</f>
        <v>0</v>
      </c>
      <c r="Q38" s="515">
        <v>0.76205999999999996</v>
      </c>
      <c r="R38" s="514">
        <f>IF(S38=0,G41,0)</f>
        <v>0</v>
      </c>
      <c r="S38" s="515">
        <v>7.596E-2</v>
      </c>
      <c r="T38" s="514">
        <v>0</v>
      </c>
      <c r="U38" s="515">
        <v>0</v>
      </c>
      <c r="V38" s="528"/>
      <c r="W38" s="463"/>
      <c r="X38" s="463"/>
      <c r="Y38" s="463"/>
      <c r="Z38" s="463"/>
      <c r="AA38" s="463"/>
    </row>
    <row r="39" spans="1:27" ht="14.25" outlineLevel="2">
      <c r="A39" s="919"/>
      <c r="B39" s="923"/>
      <c r="C39" s="564"/>
      <c r="D39" s="564"/>
      <c r="E39" s="564"/>
      <c r="F39" s="564"/>
      <c r="G39" s="564"/>
      <c r="H39" s="564"/>
      <c r="I39" s="563">
        <f>迭代模型!$Z$28</f>
        <v>3.53291529536E-2</v>
      </c>
      <c r="J39" s="584" t="s">
        <v>417</v>
      </c>
      <c r="K39" s="898"/>
      <c r="L39" s="512"/>
      <c r="M39" s="581"/>
      <c r="T39" s="514">
        <f>IF(U39=0,I42,0)</f>
        <v>3.53291529536E-2</v>
      </c>
      <c r="U39" s="515">
        <v>0</v>
      </c>
      <c r="V39" s="528"/>
      <c r="W39" s="463"/>
      <c r="X39" s="463"/>
      <c r="Y39" s="463"/>
      <c r="Z39" s="463"/>
      <c r="AA39" s="463"/>
    </row>
    <row r="40" spans="1:27" ht="14.25" outlineLevel="2">
      <c r="A40" s="919"/>
      <c r="B40" s="565" t="s">
        <v>394</v>
      </c>
      <c r="C40" s="890" t="s">
        <v>358</v>
      </c>
      <c r="D40" s="891"/>
      <c r="E40" s="890" t="s">
        <v>339</v>
      </c>
      <c r="F40" s="891"/>
      <c r="G40" s="890" t="s">
        <v>418</v>
      </c>
      <c r="H40" s="891"/>
      <c r="I40" s="890" t="s">
        <v>419</v>
      </c>
      <c r="J40" s="891"/>
      <c r="K40" s="898"/>
      <c r="L40" s="583" t="s">
        <v>420</v>
      </c>
      <c r="M40" s="581"/>
      <c r="N40" s="514">
        <f>IF(O40=0,C44,0)</f>
        <v>1.8562022000000002</v>
      </c>
      <c r="O40" s="515">
        <v>0</v>
      </c>
      <c r="P40" s="514">
        <f>IF(Q40=0,E44,0)</f>
        <v>-0.12848756399999994</v>
      </c>
      <c r="Q40" s="515">
        <v>0</v>
      </c>
      <c r="R40" s="514">
        <f>IF(S40=0,G44,0)</f>
        <v>0.81206999999999996</v>
      </c>
      <c r="S40" s="515">
        <v>0</v>
      </c>
      <c r="T40" s="514">
        <v>0</v>
      </c>
      <c r="U40" s="515">
        <v>0</v>
      </c>
      <c r="V40" s="528"/>
      <c r="W40" s="463"/>
      <c r="X40" s="463"/>
      <c r="Y40" s="463"/>
      <c r="Z40" s="463"/>
      <c r="AA40" s="540"/>
    </row>
    <row r="41" spans="1:27" ht="14.25" outlineLevel="2">
      <c r="A41" s="919"/>
      <c r="B41" s="922"/>
      <c r="C41" s="562">
        <f>迭代模型!$W$26</f>
        <v>1.8562022000000002</v>
      </c>
      <c r="D41" s="471"/>
      <c r="E41" s="562">
        <f>迭代模型!$X$26</f>
        <v>-0.12848756399999994</v>
      </c>
      <c r="F41" s="471"/>
      <c r="G41" s="563">
        <f>迭代模型!$Y$26</f>
        <v>0.81206999999999996</v>
      </c>
      <c r="H41" s="475"/>
      <c r="I41" s="563">
        <f>迭代模型!$Z$26</f>
        <v>3.5931052960000001E-2</v>
      </c>
      <c r="J41" s="584" t="s">
        <v>415</v>
      </c>
      <c r="K41" s="898"/>
      <c r="L41" s="512"/>
      <c r="M41" s="581"/>
      <c r="T41" s="514">
        <f>IF(U41=0,I45,0)</f>
        <v>3.53291529536E-2</v>
      </c>
      <c r="U41" s="515">
        <v>0</v>
      </c>
      <c r="V41" s="528"/>
      <c r="AA41" s="540"/>
    </row>
    <row r="42" spans="1:27" ht="14.25" outlineLevel="2">
      <c r="A42" s="919"/>
      <c r="B42" s="923"/>
      <c r="C42" s="564"/>
      <c r="D42" s="564"/>
      <c r="E42" s="564"/>
      <c r="F42" s="564"/>
      <c r="G42" s="564"/>
      <c r="H42" s="564"/>
      <c r="I42" s="563">
        <f>迭代模型!$Z$28</f>
        <v>3.53291529536E-2</v>
      </c>
      <c r="J42" s="584" t="s">
        <v>417</v>
      </c>
      <c r="K42" s="898"/>
      <c r="L42" s="585" t="s">
        <v>387</v>
      </c>
      <c r="M42" s="581"/>
      <c r="N42" s="514">
        <f>IF(O42=0,C47,0)</f>
        <v>2.3599999999999999E-2</v>
      </c>
      <c r="O42" s="515">
        <v>0</v>
      </c>
      <c r="P42" s="514">
        <f>IF(Q42=0,E47,0)</f>
        <v>2.53E-2</v>
      </c>
      <c r="Q42" s="515">
        <v>0</v>
      </c>
      <c r="R42" s="514">
        <f>IF(S42=0,INDEX(G47:G47,$M$42),0)</f>
        <v>-0.22894999999999999</v>
      </c>
      <c r="S42" s="515">
        <v>0</v>
      </c>
      <c r="T42" s="592"/>
      <c r="U42" s="592"/>
      <c r="V42" s="528"/>
      <c r="AA42" s="463"/>
    </row>
    <row r="43" spans="1:27" ht="14.25" outlineLevel="2">
      <c r="A43" s="919"/>
      <c r="B43" s="566" t="s">
        <v>395</v>
      </c>
      <c r="C43" s="892" t="s">
        <v>359</v>
      </c>
      <c r="D43" s="892"/>
      <c r="E43" s="892" t="s">
        <v>340</v>
      </c>
      <c r="F43" s="892"/>
      <c r="G43" s="890" t="s">
        <v>421</v>
      </c>
      <c r="H43" s="891"/>
      <c r="I43" s="892" t="s">
        <v>422</v>
      </c>
      <c r="J43" s="892"/>
      <c r="K43" s="898"/>
      <c r="V43" s="528"/>
      <c r="AA43" s="463"/>
    </row>
    <row r="44" spans="1:27" ht="14.25" outlineLevel="2">
      <c r="A44" s="898"/>
      <c r="B44" s="567"/>
      <c r="C44" s="562">
        <f>迭代模型!$W$26</f>
        <v>1.8562022000000002</v>
      </c>
      <c r="D44" s="471"/>
      <c r="E44" s="562">
        <f>迭代模型!$X$26</f>
        <v>-0.12848756399999994</v>
      </c>
      <c r="F44" s="471"/>
      <c r="G44" s="563">
        <f>迭代模型!$Y$26</f>
        <v>0.81206999999999996</v>
      </c>
      <c r="H44" s="475"/>
      <c r="I44" s="563">
        <f>迭代模型!$Z$26</f>
        <v>3.5931052960000001E-2</v>
      </c>
      <c r="J44" s="584" t="s">
        <v>415</v>
      </c>
      <c r="K44" s="899"/>
      <c r="L44" s="784"/>
      <c r="M44" s="784"/>
      <c r="N44" s="784"/>
      <c r="O44" s="784"/>
      <c r="P44" s="784"/>
      <c r="Q44" s="784"/>
      <c r="R44" s="784"/>
      <c r="V44" s="535"/>
      <c r="AA44" s="463"/>
    </row>
    <row r="45" spans="1:27" ht="14.25" outlineLevel="2">
      <c r="A45" s="898"/>
      <c r="B45" s="568"/>
      <c r="C45" s="569"/>
      <c r="D45" s="492"/>
      <c r="E45" s="570"/>
      <c r="F45" s="571"/>
      <c r="G45" s="572"/>
      <c r="H45" s="478"/>
      <c r="I45" s="563">
        <f>迭代模型!$Z$28</f>
        <v>3.53291529536E-2</v>
      </c>
      <c r="J45" s="584" t="s">
        <v>417</v>
      </c>
      <c r="K45" s="465"/>
    </row>
    <row r="46" spans="1:27" ht="28.5" outlineLevel="2">
      <c r="A46" s="898"/>
      <c r="B46" s="573" t="s">
        <v>387</v>
      </c>
      <c r="C46" s="893" t="s">
        <v>304</v>
      </c>
      <c r="D46" s="893"/>
      <c r="E46" s="894" t="s">
        <v>305</v>
      </c>
      <c r="F46" s="895"/>
      <c r="G46" s="894" t="s">
        <v>408</v>
      </c>
      <c r="H46" s="895"/>
      <c r="I46" s="896" t="s">
        <v>212</v>
      </c>
      <c r="J46" s="893"/>
      <c r="K46" s="522"/>
    </row>
    <row r="47" spans="1:27" ht="14.25" outlineLevel="2">
      <c r="A47" s="463"/>
      <c r="B47" s="466"/>
      <c r="C47" s="470">
        <v>2.3599999999999999E-2</v>
      </c>
      <c r="D47" s="471">
        <v>1.11E-2</v>
      </c>
      <c r="E47" s="470">
        <v>2.53E-2</v>
      </c>
      <c r="F47" s="471">
        <v>1.77E-2</v>
      </c>
      <c r="G47" s="470">
        <v>-0.22894999999999999</v>
      </c>
      <c r="H47" s="471">
        <v>0.23457700000000001</v>
      </c>
      <c r="I47" s="562"/>
      <c r="J47" s="471"/>
      <c r="K47" s="523"/>
    </row>
    <row r="48" spans="1:27" ht="14.25" outlineLevel="2">
      <c r="A48" s="463"/>
      <c r="B48" s="466"/>
      <c r="C48" s="562"/>
      <c r="D48" s="475"/>
      <c r="E48" s="562"/>
      <c r="F48" s="475"/>
      <c r="G48" s="562"/>
      <c r="H48" s="475"/>
      <c r="I48" s="562"/>
      <c r="J48" s="475"/>
      <c r="K48" s="900"/>
    </row>
    <row r="49" spans="1:27" ht="14.25" outlineLevel="2">
      <c r="A49" s="463"/>
      <c r="B49" s="574" t="s">
        <v>423</v>
      </c>
      <c r="C49" s="575" t="s">
        <v>424</v>
      </c>
      <c r="D49" s="576" t="s">
        <v>425</v>
      </c>
      <c r="E49" s="577" t="s">
        <v>424</v>
      </c>
      <c r="F49" s="576" t="s">
        <v>426</v>
      </c>
      <c r="G49" s="578" t="s">
        <v>424</v>
      </c>
      <c r="H49" s="579" t="s">
        <v>427</v>
      </c>
      <c r="I49" s="576"/>
      <c r="J49" s="588"/>
      <c r="K49" s="900"/>
    </row>
    <row r="50" spans="1:27" ht="14.25" outlineLevel="2">
      <c r="A50" s="463"/>
      <c r="K50" s="523"/>
      <c r="L50" s="586"/>
    </row>
    <row r="51" spans="1:27" ht="14.25" outlineLevel="2">
      <c r="A51" s="463"/>
      <c r="K51" s="523"/>
      <c r="L51" s="587"/>
    </row>
    <row r="52" spans="1:27" ht="14.25" outlineLevel="2">
      <c r="A52" s="463"/>
      <c r="K52" s="523"/>
      <c r="L52" s="587"/>
    </row>
    <row r="53" spans="1:27" ht="14.25" outlineLevel="2">
      <c r="A53" s="463"/>
      <c r="K53" s="523"/>
      <c r="L53" s="587"/>
    </row>
    <row r="54" spans="1:27" ht="14.25">
      <c r="A54" s="463"/>
      <c r="K54" s="523"/>
      <c r="L54" s="587"/>
    </row>
    <row r="55" spans="1:27" ht="14.25" outlineLevel="1">
      <c r="A55" s="463"/>
      <c r="K55" s="523"/>
      <c r="L55" s="587"/>
      <c r="N55" s="523"/>
      <c r="O55" s="463"/>
      <c r="P55" s="463"/>
      <c r="Q55" s="463"/>
      <c r="R55" s="463"/>
      <c r="S55" s="463"/>
    </row>
    <row r="56" spans="1:27" ht="14.25" outlineLevel="1">
      <c r="A56" s="463"/>
      <c r="K56" s="523"/>
      <c r="L56" s="587"/>
      <c r="M56" s="587"/>
      <c r="V56" s="523"/>
      <c r="W56" s="463"/>
      <c r="X56" s="463"/>
      <c r="Y56" s="463"/>
      <c r="Z56" s="463"/>
      <c r="AA56" s="463"/>
    </row>
    <row r="57" spans="1:27" ht="14.25" outlineLevel="1">
      <c r="A57" s="463"/>
      <c r="K57" s="523"/>
      <c r="L57" s="587"/>
      <c r="M57" s="587"/>
      <c r="V57" s="523"/>
      <c r="W57" s="463"/>
      <c r="X57" s="463"/>
      <c r="Y57" s="463"/>
      <c r="Z57" s="463"/>
      <c r="AA57" s="463"/>
    </row>
    <row r="58" spans="1:27" ht="14.25" outlineLevel="1">
      <c r="A58" s="463"/>
      <c r="K58" s="523"/>
      <c r="L58" s="587"/>
      <c r="M58" s="587"/>
      <c r="V58" s="523"/>
      <c r="W58" s="463"/>
      <c r="X58" s="463"/>
      <c r="Y58" s="463"/>
      <c r="Z58" s="463"/>
      <c r="AA58" s="463"/>
    </row>
    <row r="59" spans="1:27" ht="14.25" outlineLevel="1">
      <c r="A59" s="463"/>
      <c r="K59" s="523"/>
      <c r="L59" s="587"/>
      <c r="M59" s="587"/>
      <c r="V59" s="523"/>
      <c r="W59" s="463"/>
      <c r="X59" s="463"/>
      <c r="Y59" s="463"/>
      <c r="Z59" s="463"/>
      <c r="AA59" s="463"/>
    </row>
    <row r="60" spans="1:27" ht="14.25" outlineLevel="1">
      <c r="A60" s="463"/>
      <c r="K60" s="523"/>
      <c r="V60" s="523"/>
      <c r="W60" s="463"/>
      <c r="X60" s="463"/>
      <c r="Y60" s="463"/>
      <c r="Z60" s="463"/>
      <c r="AA60" s="463"/>
    </row>
    <row r="61" spans="1:27" ht="14.25" outlineLevel="1">
      <c r="A61" s="463"/>
      <c r="K61" s="523"/>
      <c r="V61" s="523"/>
      <c r="W61" s="463"/>
      <c r="X61" s="463"/>
      <c r="Y61" s="463"/>
      <c r="Z61" s="463"/>
      <c r="AA61" s="463"/>
    </row>
    <row r="62" spans="1:27" ht="14.25" outlineLevel="1">
      <c r="A62" s="463"/>
      <c r="K62" s="523"/>
      <c r="V62" s="523"/>
      <c r="W62" s="463"/>
      <c r="X62" s="463"/>
      <c r="Y62" s="463"/>
      <c r="Z62" s="463"/>
      <c r="AA62" s="463"/>
    </row>
    <row r="63" spans="1:27" ht="14.25" outlineLevel="1">
      <c r="A63" s="463"/>
      <c r="K63" s="523"/>
      <c r="V63" s="523"/>
      <c r="W63" s="463"/>
      <c r="X63" s="463"/>
      <c r="Y63" s="463"/>
      <c r="Z63" s="463"/>
      <c r="AA63" s="463"/>
    </row>
    <row r="64" spans="1:27" ht="14.25" outlineLevel="1">
      <c r="A64" s="463"/>
      <c r="K64" s="523"/>
      <c r="V64" s="523"/>
      <c r="W64" s="463"/>
      <c r="X64" s="463"/>
      <c r="Y64" s="463"/>
      <c r="Z64" s="463"/>
      <c r="AA64" s="463"/>
    </row>
    <row r="65" spans="1:27" ht="14.25" outlineLevel="1">
      <c r="A65" s="463"/>
      <c r="K65" s="523"/>
      <c r="V65" s="523"/>
      <c r="W65" s="463"/>
      <c r="X65" s="463"/>
      <c r="Y65" s="463"/>
      <c r="Z65" s="463"/>
      <c r="AA65" s="463"/>
    </row>
    <row r="66" spans="1:27" ht="14.25" outlineLevel="1">
      <c r="A66" s="463"/>
      <c r="K66" s="523"/>
      <c r="V66" s="523"/>
      <c r="W66" s="463"/>
      <c r="X66" s="463"/>
      <c r="Y66" s="463"/>
      <c r="Z66" s="463"/>
      <c r="AA66" s="463"/>
    </row>
    <row r="67" spans="1:27" ht="14.25" outlineLevel="1">
      <c r="A67" s="463"/>
      <c r="K67" s="523"/>
      <c r="V67" s="523"/>
      <c r="W67" s="463"/>
      <c r="X67" s="463"/>
      <c r="Y67" s="463"/>
      <c r="Z67" s="463"/>
      <c r="AA67" s="463"/>
    </row>
    <row r="68" spans="1:27" ht="14.25" outlineLevel="1">
      <c r="A68" s="463"/>
      <c r="K68" s="523"/>
      <c r="V68" s="523"/>
      <c r="W68" s="463"/>
      <c r="X68" s="463"/>
      <c r="Y68" s="463"/>
      <c r="Z68" s="463"/>
      <c r="AA68" s="463"/>
    </row>
    <row r="69" spans="1:27" ht="14.25" outlineLevel="1">
      <c r="A69" s="463"/>
      <c r="K69" s="523"/>
      <c r="V69" s="523"/>
      <c r="W69" s="463"/>
      <c r="X69" s="463"/>
      <c r="Y69" s="463"/>
      <c r="Z69" s="463"/>
      <c r="AA69" s="463"/>
    </row>
    <row r="70" spans="1:27" ht="14.25" outlineLevel="1">
      <c r="A70" s="463"/>
      <c r="K70" s="523"/>
      <c r="V70" s="523"/>
      <c r="W70" s="463"/>
      <c r="X70" s="463"/>
      <c r="Y70" s="463"/>
      <c r="Z70" s="463"/>
      <c r="AA70" s="463"/>
    </row>
    <row r="71" spans="1:27" ht="14.25">
      <c r="A71" s="463"/>
      <c r="K71" s="523"/>
      <c r="V71" s="523"/>
      <c r="W71" s="463"/>
      <c r="X71" s="463"/>
      <c r="Y71" s="463"/>
      <c r="Z71" s="463"/>
      <c r="AA71" s="463"/>
    </row>
    <row r="72" spans="1:27" ht="14.25" outlineLevel="1">
      <c r="A72" s="463"/>
      <c r="K72" s="523"/>
      <c r="V72" s="523"/>
      <c r="W72" s="463"/>
      <c r="X72" s="463"/>
      <c r="Y72" s="463"/>
      <c r="Z72" s="463"/>
      <c r="AA72" s="463"/>
    </row>
    <row r="73" spans="1:27" ht="14.25" outlineLevel="1">
      <c r="A73" s="463"/>
      <c r="K73" s="523"/>
      <c r="V73" s="523"/>
      <c r="W73" s="463"/>
      <c r="X73" s="463"/>
      <c r="Y73" s="463"/>
      <c r="Z73" s="463"/>
      <c r="AA73" s="463"/>
    </row>
    <row r="74" spans="1:27" ht="14.25" outlineLevel="1">
      <c r="A74" s="463"/>
      <c r="K74" s="523"/>
      <c r="V74" s="523"/>
      <c r="W74" s="463"/>
      <c r="X74" s="463"/>
      <c r="Y74" s="463"/>
      <c r="Z74" s="463"/>
      <c r="AA74" s="463"/>
    </row>
    <row r="75" spans="1:27" ht="14.25" outlineLevel="1">
      <c r="A75" s="463"/>
      <c r="K75" s="523"/>
      <c r="V75" s="523"/>
      <c r="W75" s="463"/>
      <c r="X75" s="463"/>
      <c r="Y75" s="463"/>
      <c r="Z75" s="463"/>
      <c r="AA75" s="463"/>
    </row>
    <row r="76" spans="1:27" ht="14.25" outlineLevel="1">
      <c r="A76" s="463"/>
      <c r="K76" s="523"/>
      <c r="V76" s="523"/>
      <c r="W76" s="463"/>
      <c r="X76" s="463"/>
      <c r="Y76" s="463"/>
      <c r="Z76" s="463"/>
      <c r="AA76" s="463"/>
    </row>
    <row r="77" spans="1:27" ht="14.25" outlineLevel="1">
      <c r="A77" s="463"/>
      <c r="K77" s="523"/>
      <c r="V77" s="523"/>
      <c r="W77" s="463"/>
      <c r="X77" s="463"/>
      <c r="Y77" s="463"/>
      <c r="Z77" s="463"/>
      <c r="AA77" s="463"/>
    </row>
    <row r="78" spans="1:27" ht="14.25" outlineLevel="1">
      <c r="A78" s="463"/>
      <c r="K78" s="523"/>
      <c r="V78" s="523"/>
      <c r="W78" s="463"/>
      <c r="X78" s="463"/>
      <c r="Y78" s="463"/>
      <c r="Z78" s="463"/>
      <c r="AA78" s="463"/>
    </row>
    <row r="79" spans="1:27" ht="14.25" outlineLevel="1">
      <c r="A79" s="463"/>
      <c r="K79" s="523"/>
      <c r="V79" s="523"/>
      <c r="W79" s="463"/>
      <c r="X79" s="463"/>
      <c r="Y79" s="463"/>
      <c r="Z79" s="463"/>
      <c r="AA79" s="463"/>
    </row>
    <row r="80" spans="1:27" ht="14.25" outlineLevel="1">
      <c r="A80" s="463"/>
      <c r="K80" s="523"/>
      <c r="V80" s="523"/>
      <c r="W80" s="463"/>
      <c r="X80" s="463"/>
      <c r="Y80" s="463"/>
      <c r="Z80" s="463"/>
      <c r="AA80" s="463"/>
    </row>
    <row r="81" spans="1:27" ht="14.25" outlineLevel="1">
      <c r="A81" s="463"/>
      <c r="K81" s="523"/>
      <c r="V81" s="523"/>
      <c r="W81" s="463"/>
      <c r="X81" s="463"/>
      <c r="Y81" s="463"/>
      <c r="Z81" s="463"/>
      <c r="AA81" s="463"/>
    </row>
    <row r="82" spans="1:27" ht="14.25" outlineLevel="1">
      <c r="A82" s="463"/>
      <c r="K82" s="523"/>
      <c r="V82" s="523"/>
      <c r="W82" s="463"/>
      <c r="X82" s="463"/>
      <c r="Y82" s="463"/>
      <c r="Z82" s="463"/>
      <c r="AA82" s="463"/>
    </row>
    <row r="83" spans="1:27" ht="14.25" outlineLevel="1">
      <c r="A83" s="463"/>
      <c r="K83" s="523"/>
      <c r="V83" s="523"/>
      <c r="W83" s="463"/>
      <c r="X83" s="463"/>
      <c r="Y83" s="463"/>
      <c r="Z83" s="463"/>
      <c r="AA83" s="463"/>
    </row>
    <row r="84" spans="1:27" ht="14.25" outlineLevel="1">
      <c r="A84" s="463"/>
      <c r="K84" s="523"/>
      <c r="V84" s="523"/>
      <c r="W84" s="463"/>
      <c r="X84" s="463"/>
      <c r="Y84" s="463"/>
      <c r="Z84" s="463"/>
      <c r="AA84" s="463"/>
    </row>
    <row r="85" spans="1:27" ht="14.25" outlineLevel="1">
      <c r="A85" s="463"/>
      <c r="K85" s="523"/>
      <c r="V85" s="523"/>
      <c r="W85" s="463"/>
      <c r="X85" s="463"/>
      <c r="Y85" s="463"/>
      <c r="Z85" s="463"/>
      <c r="AA85" s="463"/>
    </row>
    <row r="86" spans="1:27" ht="14.25" outlineLevel="1">
      <c r="A86" s="463"/>
      <c r="K86" s="523"/>
      <c r="V86" s="523"/>
      <c r="W86" s="463"/>
      <c r="X86" s="463"/>
      <c r="Y86" s="463"/>
      <c r="Z86" s="463"/>
      <c r="AA86" s="463"/>
    </row>
    <row r="87" spans="1:27" ht="14.25" outlineLevel="1">
      <c r="A87" s="463"/>
      <c r="K87" s="523"/>
      <c r="V87" s="523"/>
      <c r="W87" s="463"/>
      <c r="X87" s="463"/>
      <c r="Y87" s="463"/>
      <c r="Z87" s="463"/>
      <c r="AA87" s="463"/>
    </row>
    <row r="88" spans="1:27" ht="14.25" outlineLevel="1">
      <c r="A88" s="463"/>
      <c r="K88" s="523"/>
      <c r="V88" s="523"/>
      <c r="AA88" s="463"/>
    </row>
    <row r="89" spans="1:27" ht="14.25">
      <c r="A89" s="463"/>
      <c r="K89" s="523"/>
      <c r="V89" s="523"/>
      <c r="AA89" s="463"/>
    </row>
    <row r="90" spans="1:27" ht="14.25">
      <c r="A90" s="463"/>
      <c r="K90" s="523"/>
      <c r="V90" s="523"/>
      <c r="AA90" s="463"/>
    </row>
    <row r="91" spans="1:27" ht="14.25">
      <c r="A91" s="463"/>
      <c r="K91" s="523"/>
      <c r="V91" s="523"/>
      <c r="AA91" s="463"/>
    </row>
    <row r="92" spans="1:27" ht="14.25">
      <c r="A92" s="463"/>
      <c r="K92" s="523"/>
      <c r="V92" s="523"/>
      <c r="AA92" s="463"/>
    </row>
    <row r="93" spans="1:27" ht="17.25" customHeight="1"/>
  </sheetData>
  <protectedRanges>
    <protectedRange password="CC3D" sqref="I39:J39 C38:J38 C33:J34 C47:J48 C41:I41 I42 J41:J42 C44:J45" name="区域1_2_1" securityDescriptor=""/>
  </protectedRanges>
  <mergeCells count="53">
    <mergeCell ref="K31:K44"/>
    <mergeCell ref="K48:K49"/>
    <mergeCell ref="L33:L34"/>
    <mergeCell ref="M33:M34"/>
    <mergeCell ref="A4:AD6"/>
    <mergeCell ref="A8:AC10"/>
    <mergeCell ref="A12:AC14"/>
    <mergeCell ref="A16:AC18"/>
    <mergeCell ref="A19:B20"/>
    <mergeCell ref="A21:B27"/>
    <mergeCell ref="A31:A46"/>
    <mergeCell ref="B36:B37"/>
    <mergeCell ref="B38:B39"/>
    <mergeCell ref="B41:B42"/>
    <mergeCell ref="I19:I20"/>
    <mergeCell ref="I21:I27"/>
    <mergeCell ref="C43:D43"/>
    <mergeCell ref="E43:F43"/>
    <mergeCell ref="G43:H43"/>
    <mergeCell ref="I43:J43"/>
    <mergeCell ref="C46:D46"/>
    <mergeCell ref="E46:F46"/>
    <mergeCell ref="G46:H46"/>
    <mergeCell ref="I46:J46"/>
    <mergeCell ref="C37:D37"/>
    <mergeCell ref="E37:F37"/>
    <mergeCell ref="G37:H37"/>
    <mergeCell ref="I37:J37"/>
    <mergeCell ref="C40:D40"/>
    <mergeCell ref="E40:F40"/>
    <mergeCell ref="G40:H40"/>
    <mergeCell ref="I40:J40"/>
    <mergeCell ref="L32:U32"/>
    <mergeCell ref="W32:Z32"/>
    <mergeCell ref="N33:O33"/>
    <mergeCell ref="P33:Q33"/>
    <mergeCell ref="R33:S33"/>
    <mergeCell ref="T33:U33"/>
    <mergeCell ref="B31:J31"/>
    <mergeCell ref="C32:D32"/>
    <mergeCell ref="E32:F32"/>
    <mergeCell ref="G32:H32"/>
    <mergeCell ref="I32:J32"/>
    <mergeCell ref="C22:H22"/>
    <mergeCell ref="C25:H25"/>
    <mergeCell ref="E30:J30"/>
    <mergeCell ref="N30:U30"/>
    <mergeCell ref="W30:Z30"/>
    <mergeCell ref="A3:AD3"/>
    <mergeCell ref="A7:AC7"/>
    <mergeCell ref="A11:AC11"/>
    <mergeCell ref="A15:AC15"/>
    <mergeCell ref="C19:H19"/>
  </mergeCells>
  <phoneticPr fontId="149" type="noConversion"/>
  <conditionalFormatting sqref="N35">
    <cfRule type="cellIs" dxfId="109" priority="46" stopIfTrue="1" operator="equal">
      <formula>0</formula>
    </cfRule>
  </conditionalFormatting>
  <conditionalFormatting sqref="O35">
    <cfRule type="cellIs" dxfId="108" priority="62" stopIfTrue="1" operator="equal">
      <formula>0</formula>
    </cfRule>
  </conditionalFormatting>
  <conditionalFormatting sqref="P35">
    <cfRule type="cellIs" dxfId="107" priority="43" stopIfTrue="1" operator="equal">
      <formula>0</formula>
    </cfRule>
  </conditionalFormatting>
  <conditionalFormatting sqref="Q35">
    <cfRule type="cellIs" dxfId="106" priority="30" stopIfTrue="1" operator="equal">
      <formula>0</formula>
    </cfRule>
  </conditionalFormatting>
  <conditionalFormatting sqref="R35">
    <cfRule type="cellIs" dxfId="105" priority="56" stopIfTrue="1" operator="equal">
      <formula>0</formula>
    </cfRule>
  </conditionalFormatting>
  <conditionalFormatting sqref="N36">
    <cfRule type="cellIs" dxfId="104" priority="64" stopIfTrue="1" operator="equal">
      <formula>0</formula>
    </cfRule>
  </conditionalFormatting>
  <conditionalFormatting sqref="P36">
    <cfRule type="cellIs" dxfId="103" priority="59" stopIfTrue="1" operator="equal">
      <formula>0</formula>
    </cfRule>
  </conditionalFormatting>
  <conditionalFormatting sqref="R36">
    <cfRule type="cellIs" dxfId="102" priority="55" stopIfTrue="1" operator="equal">
      <formula>0</formula>
    </cfRule>
  </conditionalFormatting>
  <conditionalFormatting sqref="T36">
    <cfRule type="cellIs" dxfId="101" priority="52" stopIfTrue="1" operator="equal">
      <formula>0</formula>
    </cfRule>
  </conditionalFormatting>
  <conditionalFormatting sqref="T37">
    <cfRule type="cellIs" dxfId="100" priority="51" stopIfTrue="1" operator="equal">
      <formula>0</formula>
    </cfRule>
  </conditionalFormatting>
  <conditionalFormatting sqref="N38">
    <cfRule type="cellIs" dxfId="99" priority="61" stopIfTrue="1" operator="equal">
      <formula>0</formula>
    </cfRule>
  </conditionalFormatting>
  <conditionalFormatting sqref="P38">
    <cfRule type="cellIs" dxfId="98" priority="58" stopIfTrue="1" operator="equal">
      <formula>0</formula>
    </cfRule>
  </conditionalFormatting>
  <conditionalFormatting sqref="R38">
    <cfRule type="cellIs" dxfId="97" priority="54" stopIfTrue="1" operator="equal">
      <formula>0</formula>
    </cfRule>
  </conditionalFormatting>
  <conditionalFormatting sqref="T38">
    <cfRule type="cellIs" dxfId="96" priority="50" stopIfTrue="1" operator="equal">
      <formula>0</formula>
    </cfRule>
  </conditionalFormatting>
  <conditionalFormatting sqref="T39">
    <cfRule type="cellIs" dxfId="95" priority="49" stopIfTrue="1" operator="equal">
      <formula>0</formula>
    </cfRule>
  </conditionalFormatting>
  <conditionalFormatting sqref="N40">
    <cfRule type="cellIs" dxfId="94" priority="60" stopIfTrue="1" operator="equal">
      <formula>0</formula>
    </cfRule>
  </conditionalFormatting>
  <conditionalFormatting sqref="P40">
    <cfRule type="cellIs" dxfId="93" priority="57" stopIfTrue="1" operator="equal">
      <formula>0</formula>
    </cfRule>
  </conditionalFormatting>
  <conditionalFormatting sqref="R40">
    <cfRule type="cellIs" dxfId="92" priority="53" stopIfTrue="1" operator="equal">
      <formula>0</formula>
    </cfRule>
  </conditionalFormatting>
  <conditionalFormatting sqref="T40">
    <cfRule type="cellIs" dxfId="91" priority="48" stopIfTrue="1" operator="equal">
      <formula>0</formula>
    </cfRule>
  </conditionalFormatting>
  <conditionalFormatting sqref="T41">
    <cfRule type="cellIs" dxfId="90" priority="47" stopIfTrue="1" operator="equal">
      <formula>0</formula>
    </cfRule>
  </conditionalFormatting>
  <conditionalFormatting sqref="N42">
    <cfRule type="cellIs" dxfId="89" priority="45" stopIfTrue="1" operator="equal">
      <formula>0</formula>
    </cfRule>
  </conditionalFormatting>
  <conditionalFormatting sqref="P42">
    <cfRule type="cellIs" dxfId="88" priority="42" stopIfTrue="1" operator="equal">
      <formula>0</formula>
    </cfRule>
  </conditionalFormatting>
  <conditionalFormatting sqref="R42">
    <cfRule type="cellIs" dxfId="87" priority="63" stopIfTrue="1" operator="equal">
      <formula>0</formula>
    </cfRule>
  </conditionalFormatting>
  <pageMargins left="0.69930555555555596" right="0.69930555555555596"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000"/>
  </sheetPr>
  <dimension ref="A1:AD56"/>
  <sheetViews>
    <sheetView showGridLines="0" tabSelected="1" topLeftCell="H7" workbookViewId="0">
      <selection activeCell="S30" sqref="S30"/>
    </sheetView>
  </sheetViews>
  <sheetFormatPr defaultColWidth="9" defaultRowHeight="11.25" outlineLevelRow="1"/>
  <cols>
    <col min="1" max="1" width="2.125" style="459" customWidth="1"/>
    <col min="2" max="2" width="12.25" style="459" customWidth="1"/>
    <col min="3" max="3" width="7.625" style="459" customWidth="1"/>
    <col min="4" max="4" width="10.75" style="459" customWidth="1"/>
    <col min="5" max="6" width="11.625" style="459" customWidth="1"/>
    <col min="7" max="7" width="14.875" style="459" customWidth="1"/>
    <col min="8" max="8" width="7.625" style="459" customWidth="1"/>
    <col min="9" max="9" width="8.5" style="459" customWidth="1"/>
    <col min="10" max="10" width="12.375" style="459" customWidth="1"/>
    <col min="11" max="11" width="9" style="459"/>
    <col min="12" max="12" width="18.5" style="459" customWidth="1"/>
    <col min="13" max="13" width="12.625" style="459" customWidth="1"/>
    <col min="14" max="22" width="9" style="459"/>
    <col min="23" max="23" width="14.375" style="459" customWidth="1"/>
    <col min="24" max="24" width="9" style="459"/>
    <col min="25" max="25" width="11.5" style="459" customWidth="1"/>
    <col min="26" max="26" width="20.25" style="459" customWidth="1"/>
    <col min="27" max="16384" width="9" style="459"/>
  </cols>
  <sheetData>
    <row r="1" spans="1:30" ht="14.25">
      <c r="A1" s="460" t="s">
        <v>378</v>
      </c>
      <c r="B1" s="461"/>
      <c r="C1" s="461"/>
      <c r="D1" s="461"/>
      <c r="E1" s="461"/>
      <c r="F1" s="461"/>
      <c r="G1" s="461"/>
      <c r="H1" s="461"/>
      <c r="I1" s="461"/>
      <c r="J1" s="461"/>
      <c r="K1" s="461"/>
      <c r="L1" s="461"/>
      <c r="M1" s="461"/>
      <c r="N1" s="461"/>
      <c r="O1" s="461"/>
      <c r="P1" s="461"/>
      <c r="Q1" s="461"/>
      <c r="R1" s="461"/>
      <c r="S1" s="461"/>
      <c r="T1" s="461"/>
      <c r="U1" s="461"/>
      <c r="V1" s="461"/>
      <c r="W1" s="461"/>
      <c r="X1" s="461"/>
      <c r="Y1" s="461"/>
      <c r="Z1" s="461"/>
      <c r="AA1" s="461"/>
      <c r="AB1" s="461"/>
      <c r="AC1" s="461"/>
      <c r="AD1" s="461"/>
    </row>
    <row r="2" spans="1:30" ht="14.25">
      <c r="A2" s="462" t="s">
        <v>379</v>
      </c>
      <c r="B2" s="462" t="s">
        <v>380</v>
      </c>
      <c r="C2" s="462"/>
      <c r="D2" s="462"/>
      <c r="E2" s="462"/>
      <c r="F2" s="462"/>
      <c r="G2" s="462"/>
      <c r="H2" s="462"/>
      <c r="I2" s="462"/>
      <c r="J2" s="462"/>
      <c r="K2" s="462"/>
      <c r="L2" s="462"/>
      <c r="M2" s="462"/>
      <c r="N2" s="462"/>
      <c r="O2" s="462"/>
      <c r="P2" s="462"/>
      <c r="Q2" s="462"/>
      <c r="R2" s="462"/>
      <c r="S2" s="462"/>
      <c r="T2" s="462"/>
      <c r="U2" s="462"/>
      <c r="V2" s="462"/>
      <c r="W2" s="462"/>
      <c r="X2" s="462"/>
      <c r="Y2" s="462"/>
      <c r="Z2" s="462"/>
      <c r="AA2" s="462"/>
      <c r="AB2" s="462"/>
      <c r="AC2" s="462"/>
      <c r="AD2" s="462"/>
    </row>
    <row r="3" spans="1:30" ht="14.25">
      <c r="A3" s="868" t="s">
        <v>428</v>
      </c>
      <c r="B3" s="869"/>
      <c r="C3" s="869"/>
      <c r="D3" s="869"/>
      <c r="E3" s="869"/>
      <c r="F3" s="869"/>
      <c r="G3" s="869"/>
      <c r="H3" s="869"/>
      <c r="I3" s="869"/>
      <c r="J3" s="869"/>
      <c r="K3" s="869"/>
      <c r="L3" s="869"/>
      <c r="M3" s="869"/>
      <c r="N3" s="869"/>
      <c r="O3" s="869"/>
      <c r="P3" s="869"/>
      <c r="Q3" s="869"/>
      <c r="R3" s="869"/>
      <c r="S3" s="869"/>
      <c r="T3" s="869"/>
      <c r="U3" s="869"/>
      <c r="V3" s="869"/>
      <c r="W3" s="869"/>
      <c r="X3" s="869"/>
      <c r="Y3" s="869"/>
      <c r="Z3" s="869"/>
      <c r="AA3" s="869"/>
      <c r="AB3" s="869"/>
      <c r="AC3" s="869"/>
      <c r="AD3" s="869"/>
    </row>
    <row r="4" spans="1:30">
      <c r="A4" s="905" t="s">
        <v>429</v>
      </c>
      <c r="B4" s="905"/>
      <c r="C4" s="905"/>
      <c r="D4" s="905"/>
      <c r="E4" s="905"/>
      <c r="F4" s="905"/>
      <c r="G4" s="905"/>
      <c r="H4" s="905"/>
      <c r="I4" s="905"/>
      <c r="J4" s="905"/>
      <c r="K4" s="905"/>
      <c r="L4" s="905"/>
      <c r="M4" s="905"/>
      <c r="N4" s="905"/>
      <c r="O4" s="905"/>
      <c r="P4" s="905"/>
      <c r="Q4" s="905"/>
      <c r="R4" s="905"/>
      <c r="S4" s="905"/>
      <c r="T4" s="905"/>
      <c r="U4" s="905"/>
      <c r="V4" s="905"/>
      <c r="W4" s="905"/>
      <c r="X4" s="905"/>
      <c r="Y4" s="905"/>
      <c r="Z4" s="905"/>
      <c r="AA4" s="905"/>
      <c r="AB4" s="905"/>
      <c r="AC4" s="905"/>
      <c r="AD4" s="905"/>
    </row>
    <row r="5" spans="1:30">
      <c r="A5" s="905"/>
      <c r="B5" s="905"/>
      <c r="C5" s="905"/>
      <c r="D5" s="905"/>
      <c r="E5" s="905"/>
      <c r="F5" s="905"/>
      <c r="G5" s="905"/>
      <c r="H5" s="905"/>
      <c r="I5" s="905"/>
      <c r="J5" s="905"/>
      <c r="K5" s="905"/>
      <c r="L5" s="905"/>
      <c r="M5" s="905"/>
      <c r="N5" s="905"/>
      <c r="O5" s="905"/>
      <c r="P5" s="905"/>
      <c r="Q5" s="905"/>
      <c r="R5" s="905"/>
      <c r="S5" s="905"/>
      <c r="T5" s="905"/>
      <c r="U5" s="905"/>
      <c r="V5" s="905"/>
      <c r="W5" s="905"/>
      <c r="X5" s="905"/>
      <c r="Y5" s="905"/>
      <c r="Z5" s="905"/>
      <c r="AA5" s="905"/>
      <c r="AB5" s="905"/>
      <c r="AC5" s="905"/>
      <c r="AD5" s="905"/>
    </row>
    <row r="6" spans="1:30">
      <c r="A6" s="905"/>
      <c r="B6" s="905"/>
      <c r="C6" s="905"/>
      <c r="D6" s="905"/>
      <c r="E6" s="905"/>
      <c r="F6" s="905"/>
      <c r="G6" s="905"/>
      <c r="H6" s="905"/>
      <c r="I6" s="905"/>
      <c r="J6" s="905"/>
      <c r="K6" s="905"/>
      <c r="L6" s="905"/>
      <c r="M6" s="905"/>
      <c r="N6" s="905"/>
      <c r="O6" s="905"/>
      <c r="P6" s="905"/>
      <c r="Q6" s="905"/>
      <c r="R6" s="905"/>
      <c r="S6" s="905"/>
      <c r="T6" s="905"/>
      <c r="U6" s="905"/>
      <c r="V6" s="905"/>
      <c r="W6" s="905"/>
      <c r="X6" s="905"/>
      <c r="Y6" s="905"/>
      <c r="Z6" s="905"/>
      <c r="AA6" s="905"/>
      <c r="AB6" s="905"/>
      <c r="AC6" s="905"/>
      <c r="AD6" s="905"/>
    </row>
    <row r="7" spans="1:30" ht="14.25">
      <c r="A7" s="868" t="s">
        <v>430</v>
      </c>
      <c r="B7" s="869"/>
      <c r="C7" s="869"/>
      <c r="D7" s="869"/>
      <c r="E7" s="869"/>
      <c r="F7" s="869"/>
      <c r="G7" s="869"/>
      <c r="H7" s="869"/>
      <c r="I7" s="869"/>
      <c r="J7" s="869"/>
      <c r="K7" s="869"/>
      <c r="L7" s="869"/>
      <c r="M7" s="869"/>
      <c r="N7" s="869"/>
      <c r="O7" s="869"/>
      <c r="P7" s="869"/>
      <c r="Q7" s="869"/>
      <c r="R7" s="869"/>
      <c r="S7" s="869"/>
      <c r="T7" s="869"/>
      <c r="U7" s="869"/>
      <c r="V7" s="869"/>
      <c r="W7" s="869"/>
      <c r="X7" s="869"/>
      <c r="Y7" s="869"/>
      <c r="Z7" s="869"/>
      <c r="AA7" s="869"/>
      <c r="AB7" s="869"/>
      <c r="AC7" s="869"/>
    </row>
    <row r="8" spans="1:30">
      <c r="A8" s="906" t="s">
        <v>431</v>
      </c>
      <c r="B8" s="906"/>
      <c r="C8" s="906"/>
      <c r="D8" s="906"/>
      <c r="E8" s="906"/>
      <c r="F8" s="906"/>
      <c r="G8" s="906"/>
      <c r="H8" s="906"/>
      <c r="I8" s="906"/>
      <c r="J8" s="906"/>
      <c r="K8" s="906"/>
      <c r="L8" s="906"/>
      <c r="M8" s="906"/>
      <c r="N8" s="906"/>
      <c r="O8" s="906"/>
      <c r="P8" s="906"/>
      <c r="Q8" s="906"/>
      <c r="R8" s="906"/>
      <c r="S8" s="906"/>
      <c r="T8" s="906"/>
      <c r="U8" s="906"/>
      <c r="V8" s="906"/>
      <c r="W8" s="906"/>
      <c r="X8" s="906"/>
      <c r="Y8" s="906"/>
      <c r="Z8" s="906"/>
      <c r="AA8" s="906"/>
      <c r="AB8" s="906"/>
      <c r="AC8" s="906"/>
    </row>
    <row r="9" spans="1:30">
      <c r="A9" s="906"/>
      <c r="B9" s="906"/>
      <c r="C9" s="906"/>
      <c r="D9" s="906"/>
      <c r="E9" s="906"/>
      <c r="F9" s="906"/>
      <c r="G9" s="906"/>
      <c r="H9" s="906"/>
      <c r="I9" s="906"/>
      <c r="J9" s="906"/>
      <c r="K9" s="906"/>
      <c r="L9" s="906"/>
      <c r="M9" s="906"/>
      <c r="N9" s="906"/>
      <c r="O9" s="906"/>
      <c r="P9" s="906"/>
      <c r="Q9" s="906"/>
      <c r="R9" s="906"/>
      <c r="S9" s="906"/>
      <c r="T9" s="906"/>
      <c r="U9" s="906"/>
      <c r="V9" s="906"/>
      <c r="W9" s="906"/>
      <c r="X9" s="906"/>
      <c r="Y9" s="906"/>
      <c r="Z9" s="906"/>
      <c r="AA9" s="906"/>
      <c r="AB9" s="906"/>
      <c r="AC9" s="906"/>
    </row>
    <row r="10" spans="1:30">
      <c r="A10" s="906"/>
      <c r="B10" s="906"/>
      <c r="C10" s="906"/>
      <c r="D10" s="906"/>
      <c r="E10" s="906"/>
      <c r="F10" s="906"/>
      <c r="G10" s="906"/>
      <c r="H10" s="906"/>
      <c r="I10" s="906"/>
      <c r="J10" s="906"/>
      <c r="K10" s="906"/>
      <c r="L10" s="906"/>
      <c r="M10" s="906"/>
      <c r="N10" s="906"/>
      <c r="O10" s="906"/>
      <c r="P10" s="906"/>
      <c r="Q10" s="906"/>
      <c r="R10" s="906"/>
      <c r="S10" s="906"/>
      <c r="T10" s="906"/>
      <c r="U10" s="906"/>
      <c r="V10" s="906"/>
      <c r="W10" s="906"/>
      <c r="X10" s="906"/>
      <c r="Y10" s="906"/>
      <c r="Z10" s="906"/>
      <c r="AA10" s="906"/>
      <c r="AB10" s="906"/>
      <c r="AC10" s="906"/>
    </row>
    <row r="11" spans="1:30" ht="14.25">
      <c r="A11" s="868" t="s">
        <v>432</v>
      </c>
      <c r="B11" s="869"/>
      <c r="C11" s="869"/>
      <c r="D11" s="869"/>
      <c r="E11" s="869"/>
      <c r="F11" s="869"/>
      <c r="G11" s="869"/>
      <c r="H11" s="869"/>
      <c r="I11" s="869"/>
      <c r="J11" s="869"/>
      <c r="K11" s="869"/>
      <c r="L11" s="869"/>
      <c r="M11" s="869"/>
      <c r="N11" s="869"/>
      <c r="O11" s="869"/>
      <c r="P11" s="869"/>
      <c r="Q11" s="869"/>
      <c r="R11" s="869"/>
      <c r="S11" s="869"/>
      <c r="T11" s="869"/>
      <c r="U11" s="869"/>
      <c r="V11" s="869"/>
      <c r="W11" s="869"/>
      <c r="X11" s="869"/>
      <c r="Y11" s="869"/>
      <c r="Z11" s="869"/>
      <c r="AA11" s="869"/>
      <c r="AB11" s="869"/>
      <c r="AC11" s="869"/>
    </row>
    <row r="12" spans="1:30">
      <c r="A12" s="906" t="s">
        <v>433</v>
      </c>
      <c r="B12" s="906"/>
      <c r="C12" s="906"/>
      <c r="D12" s="906"/>
      <c r="E12" s="906"/>
      <c r="F12" s="906"/>
      <c r="G12" s="906"/>
      <c r="H12" s="906"/>
      <c r="I12" s="906"/>
      <c r="J12" s="906"/>
      <c r="K12" s="906"/>
      <c r="L12" s="906"/>
      <c r="M12" s="906"/>
      <c r="N12" s="906"/>
      <c r="O12" s="906"/>
      <c r="P12" s="906"/>
      <c r="Q12" s="906"/>
      <c r="R12" s="906"/>
      <c r="S12" s="906"/>
      <c r="T12" s="906"/>
      <c r="U12" s="906"/>
      <c r="V12" s="906"/>
      <c r="W12" s="906"/>
      <c r="X12" s="906"/>
      <c r="Y12" s="906"/>
      <c r="Z12" s="906"/>
      <c r="AA12" s="906"/>
      <c r="AB12" s="906"/>
      <c r="AC12" s="906"/>
    </row>
    <row r="13" spans="1:30">
      <c r="A13" s="906"/>
      <c r="B13" s="906"/>
      <c r="C13" s="906"/>
      <c r="D13" s="906"/>
      <c r="E13" s="906"/>
      <c r="F13" s="906"/>
      <c r="G13" s="906"/>
      <c r="H13" s="906"/>
      <c r="I13" s="906"/>
      <c r="J13" s="906"/>
      <c r="K13" s="906"/>
      <c r="L13" s="906"/>
      <c r="M13" s="906"/>
      <c r="N13" s="906"/>
      <c r="O13" s="906"/>
      <c r="P13" s="906"/>
      <c r="Q13" s="906"/>
      <c r="R13" s="906"/>
      <c r="S13" s="906"/>
      <c r="T13" s="906"/>
      <c r="U13" s="906"/>
      <c r="V13" s="906"/>
      <c r="W13" s="906"/>
      <c r="X13" s="906"/>
      <c r="Y13" s="906"/>
      <c r="Z13" s="906"/>
      <c r="AA13" s="906"/>
      <c r="AB13" s="906"/>
      <c r="AC13" s="906"/>
    </row>
    <row r="14" spans="1:30" ht="12.75" customHeight="1">
      <c r="A14" s="906"/>
      <c r="B14" s="906"/>
      <c r="C14" s="906"/>
      <c r="D14" s="906"/>
      <c r="E14" s="906"/>
      <c r="F14" s="906"/>
      <c r="G14" s="906"/>
      <c r="H14" s="906"/>
      <c r="I14" s="906"/>
      <c r="J14" s="906"/>
      <c r="K14" s="906"/>
      <c r="L14" s="906"/>
      <c r="M14" s="906"/>
      <c r="N14" s="906"/>
      <c r="O14" s="906"/>
      <c r="P14" s="906"/>
      <c r="Q14" s="906"/>
      <c r="R14" s="906"/>
      <c r="S14" s="906"/>
      <c r="T14" s="906"/>
      <c r="U14" s="906"/>
      <c r="V14" s="906"/>
      <c r="W14" s="906"/>
      <c r="X14" s="906"/>
      <c r="Y14" s="906"/>
      <c r="Z14" s="906"/>
      <c r="AA14" s="906"/>
      <c r="AB14" s="906"/>
      <c r="AC14" s="906"/>
    </row>
    <row r="15" spans="1:30" ht="14.25">
      <c r="A15" s="868" t="s">
        <v>434</v>
      </c>
      <c r="B15" s="869"/>
      <c r="C15" s="869"/>
      <c r="D15" s="869"/>
      <c r="E15" s="869"/>
      <c r="F15" s="869"/>
      <c r="G15" s="869"/>
      <c r="H15" s="869"/>
      <c r="I15" s="869"/>
      <c r="J15" s="869"/>
      <c r="K15" s="869"/>
      <c r="L15" s="869"/>
      <c r="M15" s="869"/>
      <c r="N15" s="869"/>
      <c r="O15" s="869"/>
      <c r="P15" s="869"/>
      <c r="Q15" s="869"/>
      <c r="R15" s="869"/>
      <c r="S15" s="869"/>
      <c r="T15" s="869"/>
      <c r="U15" s="869"/>
      <c r="V15" s="869"/>
      <c r="W15" s="869"/>
      <c r="X15" s="869"/>
      <c r="Y15" s="869"/>
      <c r="Z15" s="869"/>
      <c r="AA15" s="869"/>
      <c r="AB15" s="869"/>
      <c r="AC15" s="869"/>
    </row>
    <row r="16" spans="1:30" ht="16.5" customHeight="1">
      <c r="A16" s="929" t="s">
        <v>435</v>
      </c>
      <c r="B16" s="930"/>
      <c r="C16" s="930"/>
      <c r="D16" s="930"/>
      <c r="E16" s="930"/>
      <c r="F16" s="930"/>
      <c r="G16" s="930"/>
      <c r="H16" s="930"/>
      <c r="I16" s="930"/>
      <c r="J16" s="930"/>
      <c r="K16" s="930"/>
      <c r="L16" s="930"/>
      <c r="M16" s="930"/>
      <c r="N16" s="930"/>
      <c r="O16" s="930"/>
      <c r="P16" s="930"/>
      <c r="Q16" s="930"/>
      <c r="R16" s="930"/>
      <c r="S16" s="930"/>
      <c r="T16" s="930"/>
      <c r="U16" s="930"/>
      <c r="V16" s="930"/>
      <c r="W16" s="930"/>
      <c r="X16" s="930"/>
      <c r="Y16" s="930"/>
      <c r="Z16" s="930"/>
      <c r="AA16" s="930"/>
      <c r="AB16" s="930"/>
      <c r="AC16" s="931"/>
    </row>
    <row r="17" spans="1:29" ht="15.75" customHeight="1">
      <c r="A17" s="868" t="s">
        <v>436</v>
      </c>
      <c r="B17" s="869"/>
      <c r="C17" s="869"/>
      <c r="D17" s="869"/>
      <c r="E17" s="869"/>
      <c r="F17" s="869"/>
      <c r="G17" s="869"/>
      <c r="H17" s="869"/>
      <c r="I17" s="869"/>
      <c r="J17" s="869"/>
      <c r="K17" s="869"/>
      <c r="L17" s="869"/>
      <c r="M17" s="869"/>
      <c r="N17" s="869"/>
      <c r="O17" s="869"/>
      <c r="P17" s="869"/>
      <c r="Q17" s="869"/>
      <c r="R17" s="869"/>
      <c r="S17" s="869"/>
      <c r="T17" s="869"/>
      <c r="U17" s="869"/>
      <c r="V17" s="869"/>
      <c r="W17" s="869"/>
      <c r="X17" s="869"/>
      <c r="Y17" s="869"/>
      <c r="Z17" s="869"/>
      <c r="AA17" s="869"/>
      <c r="AB17" s="869"/>
      <c r="AC17" s="869"/>
    </row>
    <row r="18" spans="1:29" ht="12.75" customHeight="1">
      <c r="A18" s="932" t="s">
        <v>437</v>
      </c>
      <c r="B18" s="933"/>
      <c r="C18" s="933"/>
      <c r="D18" s="933"/>
      <c r="E18" s="933"/>
      <c r="F18" s="933"/>
      <c r="G18" s="933"/>
      <c r="H18" s="933"/>
      <c r="I18" s="933"/>
      <c r="J18" s="933"/>
      <c r="K18" s="933"/>
      <c r="L18" s="933"/>
      <c r="M18" s="933"/>
      <c r="N18" s="933"/>
      <c r="O18" s="933"/>
      <c r="P18" s="933"/>
      <c r="Q18" s="933"/>
      <c r="R18" s="933"/>
      <c r="S18" s="933"/>
      <c r="T18" s="933"/>
      <c r="U18" s="933"/>
      <c r="V18" s="933"/>
      <c r="W18" s="933"/>
      <c r="X18" s="933"/>
      <c r="Y18" s="933"/>
      <c r="Z18" s="933"/>
      <c r="AA18" s="933"/>
      <c r="AB18" s="933"/>
      <c r="AC18" s="934"/>
    </row>
    <row r="20" spans="1:29" ht="14.25">
      <c r="A20" s="462" t="s">
        <v>396</v>
      </c>
      <c r="B20" s="462" t="s">
        <v>438</v>
      </c>
      <c r="C20" s="462"/>
      <c r="D20" s="462"/>
      <c r="E20" s="462"/>
      <c r="F20" s="462"/>
      <c r="G20" s="462"/>
      <c r="H20" s="462"/>
      <c r="I20" s="462"/>
      <c r="J20" s="462"/>
      <c r="K20" s="462"/>
      <c r="L20" s="462"/>
      <c r="M20" s="462"/>
      <c r="N20" s="462"/>
      <c r="O20" s="462"/>
      <c r="P20" s="462"/>
      <c r="Q20" s="462"/>
      <c r="R20" s="462"/>
      <c r="S20" s="462"/>
      <c r="T20" s="462"/>
      <c r="U20" s="462"/>
      <c r="V20" s="462"/>
      <c r="W20" s="462"/>
      <c r="X20" s="462"/>
      <c r="Y20" s="462"/>
      <c r="Z20" s="462"/>
      <c r="AA20" s="462"/>
    </row>
    <row r="21" spans="1:29" ht="14.25">
      <c r="B21" s="463" t="s">
        <v>398</v>
      </c>
      <c r="C21" s="463"/>
      <c r="D21" s="464"/>
      <c r="E21" s="874"/>
      <c r="F21" s="874"/>
      <c r="G21" s="874"/>
      <c r="H21" s="874"/>
      <c r="I21" s="874"/>
      <c r="J21" s="874"/>
      <c r="K21" s="463" t="s">
        <v>399</v>
      </c>
      <c r="L21" s="463"/>
      <c r="M21" s="463"/>
      <c r="N21" s="874" t="s">
        <v>400</v>
      </c>
      <c r="O21" s="874"/>
      <c r="P21" s="874"/>
      <c r="Q21" s="874"/>
      <c r="R21" s="874"/>
      <c r="S21" s="874"/>
      <c r="T21" s="874"/>
      <c r="U21" s="874"/>
      <c r="V21" s="463" t="s">
        <v>401</v>
      </c>
      <c r="W21" s="874" t="s">
        <v>402</v>
      </c>
      <c r="X21" s="874"/>
      <c r="Y21" s="874"/>
      <c r="Z21" s="874"/>
      <c r="AA21" s="463"/>
    </row>
    <row r="22" spans="1:29" ht="14.25">
      <c r="A22" s="898"/>
      <c r="B22" s="466" t="s">
        <v>439</v>
      </c>
      <c r="C22" s="467"/>
      <c r="D22" s="467" t="s">
        <v>440</v>
      </c>
      <c r="E22" s="467"/>
      <c r="F22" s="467"/>
      <c r="G22" s="467"/>
      <c r="H22" s="467"/>
      <c r="I22" s="467"/>
      <c r="J22" s="467"/>
      <c r="K22" s="898"/>
      <c r="L22" s="500"/>
      <c r="M22" s="501"/>
      <c r="N22" s="501"/>
      <c r="O22" s="501"/>
      <c r="P22" s="501"/>
      <c r="Q22" s="501"/>
      <c r="R22" s="501"/>
      <c r="S22" s="501"/>
      <c r="T22" s="501"/>
      <c r="U22" s="501"/>
      <c r="V22" s="528"/>
      <c r="W22" s="500"/>
      <c r="X22" s="501"/>
      <c r="Y22" s="501"/>
      <c r="Z22" s="537"/>
      <c r="AA22" s="463"/>
    </row>
    <row r="23" spans="1:29" ht="14.25" outlineLevel="1">
      <c r="A23" s="898"/>
      <c r="B23" s="920" t="s">
        <v>386</v>
      </c>
      <c r="C23" s="467"/>
      <c r="D23" s="467"/>
      <c r="E23" s="467"/>
      <c r="F23" s="467"/>
      <c r="G23" s="467"/>
      <c r="H23" s="467"/>
      <c r="I23" s="467"/>
      <c r="J23" s="467"/>
      <c r="K23" s="898"/>
      <c r="L23" s="500"/>
      <c r="M23" s="501"/>
      <c r="N23" s="501"/>
      <c r="O23" s="501"/>
      <c r="P23" s="501"/>
      <c r="Q23" s="501"/>
      <c r="R23" s="501"/>
      <c r="S23" s="501"/>
      <c r="T23" s="501"/>
      <c r="U23" s="501"/>
      <c r="V23" s="528"/>
      <c r="W23" s="500"/>
      <c r="X23" s="501"/>
      <c r="Y23" s="501"/>
      <c r="Z23" s="537"/>
      <c r="AA23" s="463"/>
    </row>
    <row r="24" spans="1:29" ht="14.25" outlineLevel="1">
      <c r="A24" s="898"/>
      <c r="B24" s="921"/>
      <c r="C24" s="877" t="s">
        <v>304</v>
      </c>
      <c r="D24" s="877"/>
      <c r="E24" s="878" t="s">
        <v>305</v>
      </c>
      <c r="F24" s="879"/>
      <c r="G24" s="878" t="s">
        <v>303</v>
      </c>
      <c r="H24" s="879"/>
      <c r="I24" s="880" t="s">
        <v>212</v>
      </c>
      <c r="J24" s="877"/>
      <c r="K24" s="898"/>
      <c r="L24" s="883" t="s">
        <v>404</v>
      </c>
      <c r="M24" s="884"/>
      <c r="N24" s="884"/>
      <c r="O24" s="884"/>
      <c r="P24" s="884"/>
      <c r="Q24" s="884"/>
      <c r="R24" s="884"/>
      <c r="S24" s="884"/>
      <c r="T24" s="884"/>
      <c r="U24" s="885"/>
      <c r="V24" s="528"/>
      <c r="W24" s="883" t="s">
        <v>405</v>
      </c>
      <c r="X24" s="884"/>
      <c r="Y24" s="884"/>
      <c r="Z24" s="885"/>
      <c r="AA24" s="463"/>
    </row>
    <row r="25" spans="1:29" ht="14.25" outlineLevel="1">
      <c r="A25" s="919"/>
      <c r="B25" s="468" t="s">
        <v>441</v>
      </c>
      <c r="C25" s="880" t="s">
        <v>442</v>
      </c>
      <c r="D25" s="935"/>
      <c r="E25" s="880" t="s">
        <v>443</v>
      </c>
      <c r="F25" s="935"/>
      <c r="G25" s="880" t="s">
        <v>444</v>
      </c>
      <c r="H25" s="935"/>
      <c r="I25" s="502"/>
      <c r="J25" s="503"/>
      <c r="K25" s="898"/>
      <c r="L25" s="901" t="s">
        <v>445</v>
      </c>
      <c r="M25" s="903" t="s">
        <v>407</v>
      </c>
      <c r="N25" s="886" t="s">
        <v>304</v>
      </c>
      <c r="O25" s="887"/>
      <c r="P25" s="886" t="s">
        <v>305</v>
      </c>
      <c r="Q25" s="887"/>
      <c r="R25" s="886" t="s">
        <v>303</v>
      </c>
      <c r="S25" s="887"/>
      <c r="T25" s="886" t="s">
        <v>212</v>
      </c>
      <c r="U25" s="887"/>
      <c r="V25" s="528"/>
      <c r="W25" s="529" t="s">
        <v>432</v>
      </c>
      <c r="X25" s="529" t="s">
        <v>428</v>
      </c>
      <c r="Y25" s="529" t="s">
        <v>430</v>
      </c>
      <c r="Z25" s="529" t="s">
        <v>446</v>
      </c>
      <c r="AA25" s="463"/>
    </row>
    <row r="26" spans="1:29" ht="16.5" outlineLevel="1">
      <c r="A26" s="919"/>
      <c r="B26" s="469" t="s">
        <v>447</v>
      </c>
      <c r="C26" s="470">
        <v>0.05</v>
      </c>
      <c r="D26" s="471">
        <v>1.6E-2</v>
      </c>
      <c r="E26" s="470">
        <v>0.20499999999999999</v>
      </c>
      <c r="F26" s="471">
        <v>4.07E-2</v>
      </c>
      <c r="G26" s="472">
        <v>6.0000000000000001E-3</v>
      </c>
      <c r="H26" s="473">
        <v>0.2</v>
      </c>
      <c r="I26" s="504"/>
      <c r="J26" s="505"/>
      <c r="K26" s="898"/>
      <c r="L26" s="902"/>
      <c r="M26" s="904"/>
      <c r="N26" s="507" t="s">
        <v>409</v>
      </c>
      <c r="O26" s="508" t="s">
        <v>410</v>
      </c>
      <c r="P26" s="509" t="s">
        <v>409</v>
      </c>
      <c r="Q26" s="530" t="s">
        <v>410</v>
      </c>
      <c r="R26" s="509" t="s">
        <v>409</v>
      </c>
      <c r="S26" s="530" t="s">
        <v>410</v>
      </c>
      <c r="T26" s="509" t="s">
        <v>409</v>
      </c>
      <c r="U26" s="530" t="s">
        <v>410</v>
      </c>
      <c r="V26" s="528"/>
      <c r="W26" s="531">
        <f>0.0568+2.53*SUM(N27:O27)+0.558*SUM(N29:O29)+0.877*SUM(N30:O30)</f>
        <v>1.8562022000000002</v>
      </c>
      <c r="X26" s="531">
        <f>0.6914-0.4371*SUM(P27:Q27)-0.0939*SUM(P29:Q29)-0.1958*SUM(P30:Q30)</f>
        <v>-0.12848756399999994</v>
      </c>
      <c r="Y26" s="538">
        <f>SUM(R27:S27)*总模型!D21+SUM(R28:S28)*总模型!E21+SUM(R29:S29)*总模型!F21+SUM(R30:S30)*总模型!G21</f>
        <v>0.81206999999999996</v>
      </c>
      <c r="Z26" s="538">
        <f>0.04015-0.373*SUM(T29:U29)-0.01078*(0.699+0.01928*SUM(T31:U31)-2.262*SUM(T30:U30))</f>
        <v>3.5931052960000001E-2</v>
      </c>
      <c r="AA26" s="463"/>
    </row>
    <row r="27" spans="1:29" ht="16.5" outlineLevel="1">
      <c r="A27" s="919"/>
      <c r="B27" s="469" t="s">
        <v>448</v>
      </c>
      <c r="C27" s="474">
        <v>4.8000000000000001E-2</v>
      </c>
      <c r="D27" s="475">
        <v>1.6E-2</v>
      </c>
      <c r="E27" s="474">
        <v>0.193</v>
      </c>
      <c r="F27" s="475">
        <v>6.3E-2</v>
      </c>
      <c r="G27" s="472">
        <v>0</v>
      </c>
      <c r="H27" s="473">
        <v>0.39979999999999999</v>
      </c>
      <c r="I27" s="510"/>
      <c r="J27" s="511"/>
      <c r="K27" s="898"/>
      <c r="L27" s="512" t="s">
        <v>449</v>
      </c>
      <c r="M27" s="513">
        <v>3</v>
      </c>
      <c r="N27" s="514">
        <f>IF(O27=0,INDEX(C26:C28,$M$27),0)</f>
        <v>0</v>
      </c>
      <c r="O27" s="515" t="s">
        <v>902</v>
      </c>
      <c r="P27" s="514">
        <f>IF(Q27=0,INDEX(E26:E28,$M$27),0)</f>
        <v>0</v>
      </c>
      <c r="Q27" s="515" t="s">
        <v>902</v>
      </c>
      <c r="R27" s="514">
        <f>IF(S27=0,INDEX(G26:G28,$M$27),0)</f>
        <v>0</v>
      </c>
      <c r="S27" s="515" t="s">
        <v>902</v>
      </c>
      <c r="T27" s="514" t="s">
        <v>168</v>
      </c>
      <c r="U27" s="515" t="s">
        <v>168</v>
      </c>
      <c r="V27" s="528"/>
      <c r="W27" s="532"/>
      <c r="X27" s="532"/>
      <c r="Y27" s="539"/>
      <c r="Z27" s="529" t="s">
        <v>450</v>
      </c>
      <c r="AA27" s="540"/>
    </row>
    <row r="28" spans="1:29" ht="16.5" outlineLevel="1">
      <c r="A28" s="919"/>
      <c r="B28" s="476" t="s">
        <v>451</v>
      </c>
      <c r="C28" s="477">
        <v>3.4099999999999998E-2</v>
      </c>
      <c r="D28" s="478">
        <v>0.01</v>
      </c>
      <c r="E28" s="477">
        <v>0.13200000000000001</v>
      </c>
      <c r="F28" s="478">
        <v>0.04</v>
      </c>
      <c r="G28" s="472">
        <v>0</v>
      </c>
      <c r="H28" s="473">
        <v>0.3</v>
      </c>
      <c r="I28" s="516"/>
      <c r="J28" s="517"/>
      <c r="K28" s="898"/>
      <c r="L28" s="518" t="s">
        <v>452</v>
      </c>
      <c r="M28" s="513">
        <v>2</v>
      </c>
      <c r="N28" s="514" t="s">
        <v>168</v>
      </c>
      <c r="O28" s="515" t="s">
        <v>168</v>
      </c>
      <c r="P28" s="514" t="s">
        <v>168</v>
      </c>
      <c r="Q28" s="515" t="s">
        <v>168</v>
      </c>
      <c r="R28" s="514">
        <f>IF(S28=0,INDEX(G30:G32,$M$28),0)</f>
        <v>0</v>
      </c>
      <c r="S28" s="515">
        <v>-0.3664</v>
      </c>
      <c r="T28" s="514" t="s">
        <v>168</v>
      </c>
      <c r="U28" s="515" t="s">
        <v>168</v>
      </c>
      <c r="V28" s="528"/>
      <c r="W28" s="533"/>
      <c r="X28" s="533"/>
      <c r="Y28" s="541"/>
      <c r="Z28" s="538">
        <f>0.04015-0.373*SUM(T29:U29)-0.01078*(0.699+0.01928*SUM(T32:U32)-2.262*SUM(T30:U30))</f>
        <v>3.53291529536E-2</v>
      </c>
      <c r="AA28" s="540"/>
    </row>
    <row r="29" spans="1:29" ht="14.25" outlineLevel="1">
      <c r="A29" s="919"/>
      <c r="B29" s="479" t="s">
        <v>453</v>
      </c>
      <c r="C29" s="880" t="s">
        <v>454</v>
      </c>
      <c r="D29" s="935"/>
      <c r="E29" s="880" t="s">
        <v>455</v>
      </c>
      <c r="F29" s="935"/>
      <c r="G29" s="880" t="s">
        <v>456</v>
      </c>
      <c r="H29" s="935"/>
      <c r="I29" s="937"/>
      <c r="J29" s="938"/>
      <c r="K29" s="898"/>
      <c r="L29" s="518" t="s">
        <v>457</v>
      </c>
      <c r="M29" s="513">
        <v>1</v>
      </c>
      <c r="N29" s="514">
        <f>IF(O29=0,INDEX(C34:C35,$M$29),0)</f>
        <v>0</v>
      </c>
      <c r="O29" s="515">
        <v>2.8336999999999999</v>
      </c>
      <c r="P29" s="514">
        <f>IF(S29=0,INDEX(G34:G35,$M$29),0)</f>
        <v>0</v>
      </c>
      <c r="Q29" s="515">
        <v>0.3528</v>
      </c>
      <c r="R29" s="514">
        <f>IF(S29=0,INDEX(G34:G35,$M$29),0)</f>
        <v>0</v>
      </c>
      <c r="S29" s="515">
        <v>3.8092999999999999</v>
      </c>
      <c r="T29" s="514">
        <f>IF(U29=0,I34,0)</f>
        <v>0</v>
      </c>
      <c r="U29" s="515" t="s">
        <v>903</v>
      </c>
      <c r="V29" s="528"/>
      <c r="W29" s="463"/>
      <c r="X29" s="463"/>
      <c r="Y29" s="463"/>
      <c r="Z29" s="463"/>
      <c r="AA29" s="463"/>
    </row>
    <row r="30" spans="1:29" ht="16.5" outlineLevel="1">
      <c r="A30" s="919"/>
      <c r="B30" s="469" t="s">
        <v>458</v>
      </c>
      <c r="C30" s="480"/>
      <c r="D30" s="471"/>
      <c r="E30" s="470"/>
      <c r="F30" s="471"/>
      <c r="G30" s="481">
        <v>-5.0639999999999998E-2</v>
      </c>
      <c r="H30" s="475">
        <v>0.125391</v>
      </c>
      <c r="I30" s="519"/>
      <c r="J30" s="471"/>
      <c r="K30" s="898"/>
      <c r="L30" s="518" t="s">
        <v>459</v>
      </c>
      <c r="M30" s="513">
        <v>1</v>
      </c>
      <c r="N30" s="514">
        <f>IF(O30=0,INDEX(C37:C38,$M$30),0)</f>
        <v>0</v>
      </c>
      <c r="O30" s="515">
        <v>0.24879999999999999</v>
      </c>
      <c r="P30" s="514">
        <f>IF(Q30=0,INDEX(E37:E38,$M$30),0)</f>
        <v>0</v>
      </c>
      <c r="Q30" s="515">
        <v>4.0181800000000001</v>
      </c>
      <c r="R30" s="514">
        <f>IF(S30=0,INDEX(G37:G38,$M$30),0)</f>
        <v>0</v>
      </c>
      <c r="S30" s="534">
        <v>-0.68320000000000003</v>
      </c>
      <c r="T30" s="514">
        <f>IF(U30=0,G42,0)</f>
        <v>0</v>
      </c>
      <c r="U30" s="515">
        <v>0.13600000000000001</v>
      </c>
      <c r="V30" s="528"/>
      <c r="W30" s="463"/>
      <c r="X30" s="463"/>
      <c r="Y30" s="463"/>
      <c r="Z30" s="463"/>
      <c r="AA30" s="463"/>
    </row>
    <row r="31" spans="1:29" ht="16.5" outlineLevel="1">
      <c r="A31" s="898"/>
      <c r="B31" s="469" t="s">
        <v>460</v>
      </c>
      <c r="C31" s="480"/>
      <c r="D31" s="471"/>
      <c r="E31" s="470"/>
      <c r="F31" s="471"/>
      <c r="G31" s="481">
        <v>-7.5999999999999998E-2</v>
      </c>
      <c r="H31" s="475">
        <v>0.250195</v>
      </c>
      <c r="I31" s="487"/>
      <c r="J31" s="520"/>
      <c r="K31" s="899"/>
      <c r="T31" s="514">
        <f>IF(U31=0,INDEX(I42:I43,$M$30),0)</f>
        <v>0</v>
      </c>
      <c r="U31" s="515" t="s">
        <v>902</v>
      </c>
      <c r="V31" s="535"/>
      <c r="W31" s="463"/>
      <c r="X31" s="463"/>
      <c r="Y31" s="463"/>
      <c r="Z31" s="463"/>
      <c r="AA31" s="463"/>
    </row>
    <row r="32" spans="1:29" ht="16.5" outlineLevel="1">
      <c r="A32" s="898"/>
      <c r="B32" s="469" t="s">
        <v>461</v>
      </c>
      <c r="C32" s="482"/>
      <c r="D32" s="475"/>
      <c r="E32" s="474"/>
      <c r="F32" s="475"/>
      <c r="G32" s="481">
        <v>-9.3600000000000003E-2</v>
      </c>
      <c r="H32" s="475">
        <v>0.27055200000000001</v>
      </c>
      <c r="I32" s="521"/>
      <c r="J32" s="475"/>
      <c r="K32" s="522"/>
      <c r="T32" s="514">
        <f>IF(U32=0,INDEX(I44:I45,$M$30),0)</f>
        <v>0</v>
      </c>
      <c r="U32" s="515">
        <v>2.8959999999999999</v>
      </c>
      <c r="V32" s="536"/>
      <c r="W32" s="463"/>
      <c r="X32" s="463"/>
      <c r="Y32" s="463"/>
      <c r="Z32" s="463"/>
      <c r="AA32" s="463"/>
    </row>
    <row r="33" spans="1:27" ht="14.25" outlineLevel="1">
      <c r="A33" s="463"/>
      <c r="B33" s="479" t="s">
        <v>445</v>
      </c>
      <c r="C33" s="878" t="s">
        <v>462</v>
      </c>
      <c r="D33" s="879"/>
      <c r="E33" s="878"/>
      <c r="F33" s="879"/>
      <c r="G33" s="878" t="s">
        <v>463</v>
      </c>
      <c r="H33" s="879"/>
      <c r="I33" s="936" t="s">
        <v>464</v>
      </c>
      <c r="J33" s="879"/>
      <c r="K33" s="523"/>
    </row>
    <row r="34" spans="1:27" ht="16.5" outlineLevel="1">
      <c r="A34" s="463"/>
      <c r="B34" s="483" t="s">
        <v>465</v>
      </c>
      <c r="C34" s="470">
        <v>0.26900000000000002</v>
      </c>
      <c r="D34" s="471">
        <v>8.9599999999999999E-2</v>
      </c>
      <c r="E34" s="480"/>
      <c r="F34" s="471"/>
      <c r="G34" s="481">
        <v>0</v>
      </c>
      <c r="H34" s="475">
        <v>0.21</v>
      </c>
      <c r="I34" s="524">
        <v>1.0999999999999999E-2</v>
      </c>
      <c r="J34" s="475">
        <v>3.3999999999999998E-3</v>
      </c>
      <c r="K34" s="900"/>
    </row>
    <row r="35" spans="1:27" ht="16.5" outlineLevel="1">
      <c r="A35" s="463"/>
      <c r="B35" s="469" t="s">
        <v>466</v>
      </c>
      <c r="C35" s="474">
        <v>0.21870000000000001</v>
      </c>
      <c r="D35" s="475">
        <v>7.2900000000000006E-2</v>
      </c>
      <c r="E35" s="482"/>
      <c r="F35" s="475"/>
      <c r="G35" s="481">
        <v>0</v>
      </c>
      <c r="H35" s="475">
        <v>0.25000989973643301</v>
      </c>
      <c r="I35" s="521"/>
      <c r="J35" s="475"/>
      <c r="K35" s="900"/>
    </row>
    <row r="36" spans="1:27" ht="14.25" outlineLevel="1">
      <c r="A36" s="463"/>
      <c r="B36" s="479" t="s">
        <v>467</v>
      </c>
      <c r="C36" s="878" t="s">
        <v>468</v>
      </c>
      <c r="D36" s="879"/>
      <c r="E36" s="878" t="s">
        <v>469</v>
      </c>
      <c r="F36" s="879"/>
      <c r="G36" s="878" t="s">
        <v>470</v>
      </c>
      <c r="H36" s="879"/>
      <c r="I36" s="936" t="s">
        <v>471</v>
      </c>
      <c r="J36" s="879"/>
      <c r="K36" s="523"/>
    </row>
    <row r="37" spans="1:27" ht="16.5" outlineLevel="1">
      <c r="A37" s="463"/>
      <c r="B37" s="484" t="s">
        <v>472</v>
      </c>
      <c r="C37" s="470">
        <v>0.2412</v>
      </c>
      <c r="D37" s="471">
        <v>8.0299999999999996E-2</v>
      </c>
      <c r="E37" s="470">
        <v>0.75</v>
      </c>
      <c r="F37" s="471">
        <v>0.25</v>
      </c>
      <c r="G37" s="472">
        <v>0.33</v>
      </c>
      <c r="H37" s="475">
        <v>0.27250000000000002</v>
      </c>
      <c r="I37" s="525">
        <f>0.699+0.01928*I42-2.262*$G$42</f>
        <v>0.77481711999999991</v>
      </c>
      <c r="J37" s="520"/>
      <c r="K37" s="523"/>
    </row>
    <row r="38" spans="1:27" ht="16.5" outlineLevel="1">
      <c r="A38" s="463"/>
      <c r="B38" s="484" t="s">
        <v>473</v>
      </c>
      <c r="C38" s="474">
        <v>0.2019</v>
      </c>
      <c r="D38" s="475">
        <v>6.7000000000000004E-2</v>
      </c>
      <c r="E38" s="474">
        <v>0.748</v>
      </c>
      <c r="F38" s="475">
        <v>0.248</v>
      </c>
      <c r="G38" s="472">
        <v>0.25</v>
      </c>
      <c r="H38" s="475">
        <v>0.36596985111700697</v>
      </c>
      <c r="I38" s="525">
        <f>0.699+0.01928*I43-2.262*$G$42</f>
        <v>0.72920063999999984</v>
      </c>
      <c r="J38" s="475"/>
      <c r="K38" s="523"/>
    </row>
    <row r="39" spans="1:27" ht="16.5" outlineLevel="1">
      <c r="A39" s="463"/>
      <c r="B39" s="484" t="s">
        <v>472</v>
      </c>
      <c r="C39" s="485"/>
      <c r="D39" s="486"/>
      <c r="E39" s="487"/>
      <c r="F39" s="486"/>
      <c r="G39" s="488"/>
      <c r="H39" s="486"/>
      <c r="I39" s="525">
        <f>0.699+0.01928*I44-2.262*$G$42</f>
        <v>0.73398207999999998</v>
      </c>
      <c r="J39" s="486"/>
      <c r="K39" s="523"/>
    </row>
    <row r="40" spans="1:27" ht="14.25" outlineLevel="1">
      <c r="A40" s="463"/>
      <c r="B40" s="484" t="s">
        <v>473</v>
      </c>
      <c r="C40" s="489"/>
      <c r="D40" s="490"/>
      <c r="E40" s="491"/>
      <c r="F40" s="490"/>
      <c r="G40" s="491"/>
      <c r="H40" s="490"/>
      <c r="I40" s="525">
        <f>0.699+0.01928*I45-2.262*$G$42</f>
        <v>0.66906631999999988</v>
      </c>
      <c r="J40" s="490"/>
      <c r="K40" s="523"/>
    </row>
    <row r="41" spans="1:27" ht="14.25" outlineLevel="1">
      <c r="A41" s="463"/>
      <c r="B41" s="479" t="s">
        <v>474</v>
      </c>
      <c r="C41" s="477"/>
      <c r="D41" s="492"/>
      <c r="E41" s="493"/>
      <c r="F41" s="492"/>
      <c r="G41" s="878" t="s">
        <v>226</v>
      </c>
      <c r="H41" s="879"/>
      <c r="I41" s="878" t="s">
        <v>475</v>
      </c>
      <c r="J41" s="879"/>
      <c r="K41" s="523"/>
    </row>
    <row r="42" spans="1:27" ht="14.25" outlineLevel="1">
      <c r="A42" s="463"/>
      <c r="B42" s="494" t="s">
        <v>472</v>
      </c>
      <c r="C42" s="477"/>
      <c r="D42" s="492"/>
      <c r="E42" s="493"/>
      <c r="F42" s="492"/>
      <c r="G42" s="489">
        <v>5.0599999999999999E-2</v>
      </c>
      <c r="H42" s="490">
        <v>1.6799999999999999E-2</v>
      </c>
      <c r="I42" s="489">
        <v>9.8689999999999998</v>
      </c>
      <c r="J42" s="490">
        <v>3.2890000000000001</v>
      </c>
      <c r="K42" s="523"/>
    </row>
    <row r="43" spans="1:27" ht="14.25" outlineLevel="1">
      <c r="A43" s="463"/>
      <c r="B43" s="494" t="s">
        <v>473</v>
      </c>
      <c r="C43" s="477"/>
      <c r="D43" s="492"/>
      <c r="E43" s="493"/>
      <c r="F43" s="492"/>
      <c r="G43" s="495"/>
      <c r="H43" s="490"/>
      <c r="I43" s="489">
        <v>7.5030000000000001</v>
      </c>
      <c r="J43" s="490">
        <v>2.5009999999999999</v>
      </c>
      <c r="K43" s="523"/>
    </row>
    <row r="44" spans="1:27" ht="14.25" outlineLevel="1">
      <c r="A44" s="463"/>
      <c r="B44" s="494" t="s">
        <v>472</v>
      </c>
      <c r="C44" s="477"/>
      <c r="D44" s="492"/>
      <c r="E44" s="493"/>
      <c r="F44" s="492"/>
      <c r="G44" s="495"/>
      <c r="H44" s="490"/>
      <c r="I44" s="489">
        <v>7.7510000000000003</v>
      </c>
      <c r="J44" s="490">
        <v>2.5836000000000001</v>
      </c>
      <c r="K44" s="523"/>
    </row>
    <row r="45" spans="1:27" ht="14.25" outlineLevel="1">
      <c r="A45" s="463"/>
      <c r="B45" s="494" t="s">
        <v>473</v>
      </c>
      <c r="C45" s="477"/>
      <c r="D45" s="492"/>
      <c r="E45" s="493"/>
      <c r="F45" s="492"/>
      <c r="G45" s="495"/>
      <c r="H45" s="490"/>
      <c r="I45" s="489">
        <v>4.3840000000000003</v>
      </c>
      <c r="J45" s="490">
        <v>1.4613</v>
      </c>
      <c r="K45" s="523"/>
    </row>
    <row r="46" spans="1:27" ht="14.25" outlineLevel="1">
      <c r="A46" s="463"/>
      <c r="K46" s="523"/>
      <c r="V46" s="523"/>
      <c r="W46" s="463"/>
      <c r="X46" s="463"/>
      <c r="Y46" s="463"/>
      <c r="Z46" s="463"/>
      <c r="AA46" s="463"/>
    </row>
    <row r="48" spans="1:27">
      <c r="B48" s="496" t="s">
        <v>458</v>
      </c>
      <c r="C48" s="497" t="s">
        <v>476</v>
      </c>
      <c r="D48" s="498"/>
      <c r="E48" s="498"/>
      <c r="F48" s="498"/>
      <c r="G48" s="498"/>
      <c r="H48" s="498"/>
      <c r="I48" s="498"/>
      <c r="J48" s="498"/>
      <c r="K48" s="498"/>
      <c r="L48" s="526"/>
    </row>
    <row r="49" spans="2:12" ht="14.25">
      <c r="B49" s="496" t="s">
        <v>477</v>
      </c>
      <c r="C49" s="497" t="s">
        <v>478</v>
      </c>
      <c r="D49" s="498"/>
      <c r="E49" s="498"/>
      <c r="F49" s="498"/>
      <c r="G49" s="498"/>
      <c r="H49" s="498"/>
      <c r="I49" s="498"/>
      <c r="J49" s="498"/>
      <c r="K49" s="527"/>
      <c r="L49" s="526"/>
    </row>
    <row r="50" spans="2:12" ht="14.25">
      <c r="B50" s="496" t="s">
        <v>461</v>
      </c>
      <c r="C50" s="497" t="s">
        <v>479</v>
      </c>
      <c r="D50" s="498"/>
      <c r="E50" s="498"/>
      <c r="F50" s="498"/>
      <c r="G50" s="498"/>
      <c r="H50" s="498"/>
      <c r="I50" s="498"/>
      <c r="J50" s="498"/>
      <c r="K50" s="527"/>
      <c r="L50" s="526"/>
    </row>
    <row r="51" spans="2:12" ht="15.75">
      <c r="B51" s="499"/>
      <c r="C51" s="499"/>
      <c r="D51" s="499"/>
      <c r="E51" s="499"/>
      <c r="F51" s="499"/>
      <c r="G51" s="499"/>
      <c r="H51" s="499"/>
      <c r="I51" s="499"/>
      <c r="J51" s="499"/>
      <c r="K51" s="523"/>
      <c r="L51" s="499"/>
    </row>
    <row r="52" spans="2:12">
      <c r="B52" s="496" t="s">
        <v>465</v>
      </c>
      <c r="C52" s="497" t="s">
        <v>480</v>
      </c>
      <c r="D52" s="498"/>
      <c r="E52" s="498"/>
      <c r="F52" s="498"/>
      <c r="G52" s="498"/>
      <c r="H52" s="498"/>
      <c r="I52" s="498"/>
      <c r="J52" s="498"/>
      <c r="K52" s="498"/>
      <c r="L52" s="526"/>
    </row>
    <row r="53" spans="2:12" ht="14.25">
      <c r="B53" s="496" t="s">
        <v>466</v>
      </c>
      <c r="C53" s="497" t="s">
        <v>466</v>
      </c>
      <c r="D53" s="498"/>
      <c r="E53" s="498"/>
      <c r="F53" s="498"/>
      <c r="G53" s="498"/>
      <c r="H53" s="498"/>
      <c r="I53" s="498"/>
      <c r="J53" s="498"/>
      <c r="K53" s="527"/>
      <c r="L53" s="526"/>
    </row>
    <row r="55" spans="2:12">
      <c r="B55" s="496" t="s">
        <v>472</v>
      </c>
      <c r="C55" s="497" t="s">
        <v>481</v>
      </c>
      <c r="D55" s="498"/>
      <c r="E55" s="498"/>
      <c r="F55" s="498"/>
      <c r="G55" s="498"/>
      <c r="H55" s="498"/>
      <c r="I55" s="498"/>
      <c r="J55" s="498"/>
      <c r="K55" s="498"/>
      <c r="L55" s="526"/>
    </row>
    <row r="56" spans="2:12" ht="14.25">
      <c r="B56" s="496" t="s">
        <v>473</v>
      </c>
      <c r="C56" s="497" t="s">
        <v>482</v>
      </c>
      <c r="D56" s="498"/>
      <c r="E56" s="498"/>
      <c r="F56" s="498"/>
      <c r="G56" s="498"/>
      <c r="H56" s="498"/>
      <c r="I56" s="498"/>
      <c r="J56" s="498"/>
      <c r="K56" s="527"/>
      <c r="L56" s="526"/>
    </row>
  </sheetData>
  <mergeCells count="46">
    <mergeCell ref="A22:A32"/>
    <mergeCell ref="B23:B24"/>
    <mergeCell ref="K22:K31"/>
    <mergeCell ref="K34:K35"/>
    <mergeCell ref="L25:L26"/>
    <mergeCell ref="C29:D29"/>
    <mergeCell ref="E29:F29"/>
    <mergeCell ref="G29:H29"/>
    <mergeCell ref="I29:J29"/>
    <mergeCell ref="C33:D33"/>
    <mergeCell ref="E33:F33"/>
    <mergeCell ref="G33:H33"/>
    <mergeCell ref="I33:J33"/>
    <mergeCell ref="C36:D36"/>
    <mergeCell ref="E36:F36"/>
    <mergeCell ref="G36:H36"/>
    <mergeCell ref="I36:J36"/>
    <mergeCell ref="G41:H41"/>
    <mergeCell ref="I41:J41"/>
    <mergeCell ref="W24:Z24"/>
    <mergeCell ref="C25:D25"/>
    <mergeCell ref="E25:F25"/>
    <mergeCell ref="G25:H25"/>
    <mergeCell ref="N25:O25"/>
    <mergeCell ref="P25:Q25"/>
    <mergeCell ref="R25:S25"/>
    <mergeCell ref="T25:U25"/>
    <mergeCell ref="M25:M26"/>
    <mergeCell ref="C24:D24"/>
    <mergeCell ref="E24:F24"/>
    <mergeCell ref="G24:H24"/>
    <mergeCell ref="I24:J24"/>
    <mergeCell ref="L24:U24"/>
    <mergeCell ref="A17:AC17"/>
    <mergeCell ref="A18:AC18"/>
    <mergeCell ref="E21:J21"/>
    <mergeCell ref="N21:U21"/>
    <mergeCell ref="W21:Z21"/>
    <mergeCell ref="A3:AD3"/>
    <mergeCell ref="A7:AC7"/>
    <mergeCell ref="A11:AC11"/>
    <mergeCell ref="A15:AC15"/>
    <mergeCell ref="A16:AC16"/>
    <mergeCell ref="A4:AD6"/>
    <mergeCell ref="A8:AC10"/>
    <mergeCell ref="A12:AC14"/>
  </mergeCells>
  <phoneticPr fontId="149" type="noConversion"/>
  <conditionalFormatting sqref="N27">
    <cfRule type="cellIs" dxfId="86" priority="4" stopIfTrue="1" operator="equal">
      <formula>0</formula>
    </cfRule>
  </conditionalFormatting>
  <conditionalFormatting sqref="P27">
    <cfRule type="cellIs" dxfId="85" priority="2" stopIfTrue="1" operator="equal">
      <formula>0</formula>
    </cfRule>
  </conditionalFormatting>
  <conditionalFormatting sqref="R27">
    <cfRule type="cellIs" dxfId="84" priority="1" stopIfTrue="1" operator="equal">
      <formula>0</formula>
    </cfRule>
  </conditionalFormatting>
  <conditionalFormatting sqref="N28">
    <cfRule type="cellIs" dxfId="83" priority="3" stopIfTrue="1" operator="equal">
      <formula>0</formula>
    </cfRule>
  </conditionalFormatting>
  <conditionalFormatting sqref="N29:N30 R28:R30 P28:P30 T27:T31">
    <cfRule type="cellIs" dxfId="82" priority="5" stopIfTrue="1" operator="equal">
      <formula>0</formula>
    </cfRule>
  </conditionalFormatting>
  <pageMargins left="0.69930555555555596" right="0.69930555555555596"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outlinePr summaryBelow="0"/>
  </sheetPr>
  <dimension ref="A1:U58"/>
  <sheetViews>
    <sheetView showGridLines="0" topLeftCell="A37" zoomScale="85" zoomScaleNormal="85" workbookViewId="0">
      <selection activeCell="I34" sqref="I34"/>
    </sheetView>
  </sheetViews>
  <sheetFormatPr defaultColWidth="9" defaultRowHeight="12" outlineLevelRow="1"/>
  <cols>
    <col min="1" max="1" width="9" style="70"/>
    <col min="2" max="2" width="12.25" style="70" customWidth="1"/>
    <col min="3" max="3" width="8.375" style="70" customWidth="1"/>
    <col min="4" max="5" width="9.375" style="70" customWidth="1"/>
    <col min="6" max="6" width="9" style="70" customWidth="1"/>
    <col min="7" max="7" width="10.125" style="70" customWidth="1"/>
    <col min="8" max="9" width="11.375" style="70" customWidth="1"/>
    <col min="10" max="10" width="11" style="70" customWidth="1"/>
    <col min="11" max="11" width="11.25" style="70" customWidth="1"/>
    <col min="12" max="16384" width="9" style="70"/>
  </cols>
  <sheetData>
    <row r="1" spans="1:21" ht="12" customHeight="1">
      <c r="A1" s="959" t="s">
        <v>483</v>
      </c>
      <c r="B1" s="959"/>
      <c r="C1" s="959"/>
      <c r="D1" s="959"/>
      <c r="E1" s="959"/>
      <c r="F1" s="959"/>
      <c r="G1" s="959"/>
      <c r="H1" s="959"/>
      <c r="I1" s="959"/>
      <c r="J1" s="959"/>
      <c r="K1" s="450"/>
      <c r="L1" s="958" t="s">
        <v>484</v>
      </c>
      <c r="M1" s="958"/>
      <c r="N1" s="958"/>
      <c r="O1" s="958"/>
      <c r="P1" s="958"/>
      <c r="Q1" s="958"/>
      <c r="R1" s="958"/>
      <c r="S1" s="958"/>
      <c r="T1" s="958"/>
      <c r="U1" s="958"/>
    </row>
    <row r="2" spans="1:21" ht="12" customHeight="1">
      <c r="A2" s="960"/>
      <c r="B2" s="960"/>
      <c r="C2" s="960"/>
      <c r="D2" s="960"/>
      <c r="E2" s="960"/>
      <c r="F2" s="960"/>
      <c r="G2" s="960"/>
      <c r="H2" s="960"/>
      <c r="I2" s="960"/>
      <c r="J2" s="960"/>
      <c r="K2" s="451"/>
      <c r="L2" s="958"/>
      <c r="M2" s="958"/>
      <c r="N2" s="958"/>
      <c r="O2" s="958"/>
      <c r="P2" s="958"/>
      <c r="Q2" s="958"/>
      <c r="R2" s="958"/>
      <c r="S2" s="958"/>
      <c r="T2" s="958"/>
      <c r="U2" s="958"/>
    </row>
    <row r="3" spans="1:21" ht="20.25">
      <c r="A3" s="960"/>
      <c r="B3" s="960"/>
      <c r="C3" s="960"/>
      <c r="D3" s="960"/>
      <c r="E3" s="960"/>
      <c r="F3" s="960"/>
      <c r="G3" s="960"/>
      <c r="H3" s="960"/>
      <c r="I3" s="960"/>
      <c r="J3" s="960"/>
      <c r="K3" s="451"/>
      <c r="L3" s="958"/>
      <c r="M3" s="958"/>
      <c r="N3" s="958"/>
      <c r="O3" s="958"/>
      <c r="P3" s="958"/>
      <c r="Q3" s="958"/>
      <c r="R3" s="958"/>
      <c r="S3" s="958"/>
      <c r="T3" s="958"/>
      <c r="U3" s="958"/>
    </row>
    <row r="4" spans="1:21" ht="11.25" customHeight="1">
      <c r="A4" s="960"/>
      <c r="B4" s="960"/>
      <c r="C4" s="960"/>
      <c r="D4" s="960"/>
      <c r="E4" s="960"/>
      <c r="F4" s="960"/>
      <c r="G4" s="960"/>
      <c r="H4" s="960"/>
      <c r="I4" s="960"/>
      <c r="J4" s="960"/>
      <c r="K4" s="452"/>
      <c r="L4" s="958"/>
      <c r="M4" s="958"/>
      <c r="N4" s="958"/>
      <c r="O4" s="958"/>
      <c r="P4" s="958"/>
      <c r="Q4" s="958"/>
      <c r="R4" s="958"/>
      <c r="S4" s="958"/>
      <c r="T4" s="958"/>
      <c r="U4" s="958"/>
    </row>
    <row r="5" spans="1:21" ht="11.25" customHeight="1">
      <c r="A5" s="960"/>
      <c r="B5" s="960"/>
      <c r="C5" s="960"/>
      <c r="D5" s="960"/>
      <c r="E5" s="960"/>
      <c r="F5" s="960"/>
      <c r="G5" s="960"/>
      <c r="H5" s="960"/>
      <c r="I5" s="960"/>
      <c r="J5" s="960"/>
      <c r="K5" s="452"/>
      <c r="L5" s="958"/>
      <c r="M5" s="958"/>
      <c r="N5" s="958"/>
      <c r="O5" s="958"/>
      <c r="P5" s="958"/>
      <c r="Q5" s="958"/>
      <c r="R5" s="958"/>
      <c r="S5" s="958"/>
      <c r="T5" s="958"/>
      <c r="U5" s="958"/>
    </row>
    <row r="6" spans="1:21" ht="11.25" customHeight="1">
      <c r="A6" s="960"/>
      <c r="B6" s="960"/>
      <c r="C6" s="960"/>
      <c r="D6" s="960"/>
      <c r="E6" s="960"/>
      <c r="F6" s="960"/>
      <c r="G6" s="960"/>
      <c r="H6" s="960"/>
      <c r="I6" s="960"/>
      <c r="J6" s="960"/>
      <c r="K6" s="452"/>
      <c r="L6" s="958"/>
      <c r="M6" s="958"/>
      <c r="N6" s="958"/>
      <c r="O6" s="958"/>
      <c r="P6" s="958"/>
      <c r="Q6" s="958"/>
      <c r="R6" s="958"/>
      <c r="S6" s="958"/>
      <c r="T6" s="958"/>
      <c r="U6" s="958"/>
    </row>
    <row r="7" spans="1:21" ht="11.25" customHeight="1">
      <c r="A7" s="960"/>
      <c r="B7" s="960"/>
      <c r="C7" s="960"/>
      <c r="D7" s="960"/>
      <c r="E7" s="960"/>
      <c r="F7" s="960"/>
      <c r="G7" s="960"/>
      <c r="H7" s="960"/>
      <c r="I7" s="960"/>
      <c r="J7" s="960"/>
      <c r="K7" s="452"/>
      <c r="L7" s="958"/>
      <c r="M7" s="958"/>
      <c r="N7" s="958"/>
      <c r="O7" s="958"/>
      <c r="P7" s="958"/>
      <c r="Q7" s="958"/>
      <c r="R7" s="958"/>
      <c r="S7" s="958"/>
      <c r="T7" s="958"/>
      <c r="U7" s="958"/>
    </row>
    <row r="8" spans="1:21" ht="11.25" customHeight="1">
      <c r="A8" s="960"/>
      <c r="B8" s="960"/>
      <c r="C8" s="960"/>
      <c r="D8" s="960"/>
      <c r="E8" s="960"/>
      <c r="F8" s="960"/>
      <c r="G8" s="960"/>
      <c r="H8" s="960"/>
      <c r="I8" s="960"/>
      <c r="J8" s="960"/>
      <c r="K8" s="452"/>
      <c r="L8" s="958"/>
      <c r="M8" s="958"/>
      <c r="N8" s="958"/>
      <c r="O8" s="958"/>
      <c r="P8" s="958"/>
      <c r="Q8" s="958"/>
      <c r="R8" s="958"/>
      <c r="S8" s="958"/>
      <c r="T8" s="958"/>
      <c r="U8" s="958"/>
    </row>
    <row r="9" spans="1:21" ht="11.25" customHeight="1">
      <c r="A9" s="960"/>
      <c r="B9" s="960"/>
      <c r="C9" s="960"/>
      <c r="D9" s="960"/>
      <c r="E9" s="960"/>
      <c r="F9" s="960"/>
      <c r="G9" s="960"/>
      <c r="H9" s="960"/>
      <c r="I9" s="960"/>
      <c r="J9" s="960"/>
      <c r="K9" s="452"/>
      <c r="L9" s="958"/>
      <c r="M9" s="958"/>
      <c r="N9" s="958"/>
      <c r="O9" s="958"/>
      <c r="P9" s="958"/>
      <c r="Q9" s="958"/>
      <c r="R9" s="958"/>
      <c r="S9" s="958"/>
      <c r="T9" s="958"/>
      <c r="U9" s="958"/>
    </row>
    <row r="10" spans="1:21" s="69" customFormat="1" ht="21.75" customHeight="1">
      <c r="A10" s="944" t="s">
        <v>386</v>
      </c>
      <c r="B10" s="945"/>
      <c r="C10" s="945"/>
      <c r="D10" s="945"/>
      <c r="E10" s="945"/>
      <c r="F10" s="945"/>
      <c r="G10" s="945"/>
      <c r="H10" s="945"/>
      <c r="I10" s="945"/>
      <c r="J10" s="946"/>
      <c r="K10" s="453"/>
      <c r="L10" s="454"/>
      <c r="M10" s="454"/>
      <c r="N10" s="454"/>
      <c r="O10" s="454"/>
      <c r="P10" s="454"/>
      <c r="Q10" s="454"/>
      <c r="R10" s="454"/>
      <c r="S10" s="454"/>
      <c r="T10" s="454"/>
      <c r="U10" s="454"/>
    </row>
    <row r="11" spans="1:21" ht="13.5" customHeight="1" outlineLevel="1">
      <c r="A11" s="86" t="s">
        <v>485</v>
      </c>
      <c r="B11" s="432"/>
      <c r="C11" s="433"/>
      <c r="D11" s="433"/>
      <c r="E11" s="433"/>
      <c r="F11" s="433"/>
      <c r="G11" s="433"/>
      <c r="H11" s="433"/>
      <c r="I11" s="433"/>
      <c r="J11" s="455"/>
      <c r="L11" s="456"/>
      <c r="M11" s="456"/>
      <c r="N11" s="456"/>
      <c r="O11" s="456"/>
      <c r="P11" s="456"/>
      <c r="Q11" s="456"/>
      <c r="R11" s="456"/>
      <c r="S11" s="456"/>
      <c r="T11" s="456"/>
      <c r="U11" s="456"/>
    </row>
    <row r="12" spans="1:21" ht="12" customHeight="1" outlineLevel="1">
      <c r="A12" s="67" t="s">
        <v>486</v>
      </c>
      <c r="B12" s="433"/>
      <c r="C12" s="433"/>
      <c r="D12" s="433"/>
      <c r="E12" s="433"/>
      <c r="F12" s="433"/>
      <c r="G12" s="433"/>
      <c r="H12" s="433"/>
      <c r="I12" s="433"/>
      <c r="J12" s="455"/>
      <c r="L12" s="456"/>
      <c r="M12" s="456"/>
      <c r="N12" s="456"/>
      <c r="O12" s="456"/>
      <c r="P12" s="456"/>
      <c r="Q12" s="456"/>
      <c r="R12" s="456"/>
      <c r="S12" s="456"/>
      <c r="T12" s="456"/>
      <c r="U12" s="456"/>
    </row>
    <row r="13" spans="1:21" ht="15.75" customHeight="1" outlineLevel="1">
      <c r="A13" s="67" t="s">
        <v>487</v>
      </c>
      <c r="B13" s="434"/>
      <c r="C13" s="434"/>
      <c r="D13" s="434"/>
      <c r="E13" s="434"/>
      <c r="F13" s="434"/>
      <c r="G13" s="434"/>
      <c r="H13" s="434"/>
      <c r="I13" s="434"/>
      <c r="J13" s="457"/>
    </row>
    <row r="14" spans="1:21" ht="16.5" customHeight="1" outlineLevel="1">
      <c r="A14" s="956" t="s">
        <v>83</v>
      </c>
      <c r="B14" s="954" t="s">
        <v>488</v>
      </c>
      <c r="C14" s="954" t="s">
        <v>489</v>
      </c>
      <c r="D14" s="947" t="s">
        <v>490</v>
      </c>
      <c r="E14" s="948"/>
      <c r="F14" s="948"/>
      <c r="G14" s="949"/>
      <c r="H14" s="954" t="s">
        <v>491</v>
      </c>
      <c r="I14" s="954" t="s">
        <v>492</v>
      </c>
      <c r="J14" s="942" t="s">
        <v>493</v>
      </c>
    </row>
    <row r="15" spans="1:21" ht="23.1" customHeight="1" outlineLevel="1">
      <c r="A15" s="957"/>
      <c r="B15" s="955"/>
      <c r="C15" s="955"/>
      <c r="D15" s="435" t="s">
        <v>494</v>
      </c>
      <c r="E15" s="435" t="s">
        <v>495</v>
      </c>
      <c r="F15" s="435" t="s">
        <v>496</v>
      </c>
      <c r="G15" s="435" t="s">
        <v>497</v>
      </c>
      <c r="H15" s="955"/>
      <c r="I15" s="955"/>
      <c r="J15" s="943"/>
    </row>
    <row r="16" spans="1:21" s="184" customFormat="1" ht="23.1" customHeight="1" outlineLevel="1">
      <c r="A16" s="951" t="s">
        <v>251</v>
      </c>
      <c r="B16" s="3" t="s">
        <v>498</v>
      </c>
      <c r="C16" s="436">
        <v>28</v>
      </c>
      <c r="D16" s="436">
        <v>0</v>
      </c>
      <c r="E16" s="436">
        <v>0</v>
      </c>
      <c r="F16" s="436">
        <v>0</v>
      </c>
      <c r="G16" s="437">
        <f>SUM(D16:F16)</f>
        <v>0</v>
      </c>
      <c r="H16" s="436">
        <v>0</v>
      </c>
      <c r="I16" s="436">
        <v>97.8</v>
      </c>
      <c r="J16" s="458">
        <f>1-(ABS(H16)/I16)</f>
        <v>1</v>
      </c>
      <c r="N16" s="184" t="str">
        <f>B16</f>
        <v>需求过程</v>
      </c>
      <c r="O16" s="184">
        <f>J16</f>
        <v>1</v>
      </c>
    </row>
    <row r="17" spans="1:17" s="184" customFormat="1" ht="23.1" customHeight="1" outlineLevel="1">
      <c r="A17" s="952"/>
      <c r="B17" s="3" t="s">
        <v>499</v>
      </c>
      <c r="C17" s="438">
        <f>C16+D16-E16</f>
        <v>28</v>
      </c>
      <c r="D17" s="436">
        <v>0</v>
      </c>
      <c r="E17" s="436">
        <v>0</v>
      </c>
      <c r="F17" s="436">
        <v>0</v>
      </c>
      <c r="G17" s="437">
        <f>SUM(D17:F17)</f>
        <v>0</v>
      </c>
      <c r="H17" s="436">
        <v>0</v>
      </c>
      <c r="I17" s="436">
        <v>97.8</v>
      </c>
      <c r="J17" s="458">
        <f>1-(ABS(H17)/I17)</f>
        <v>1</v>
      </c>
      <c r="N17" s="184" t="str">
        <f>B17</f>
        <v>设计过程</v>
      </c>
      <c r="O17" s="184">
        <f>J17</f>
        <v>1</v>
      </c>
    </row>
    <row r="18" spans="1:17" s="184" customFormat="1" ht="23.1" customHeight="1" outlineLevel="1">
      <c r="A18" s="952"/>
      <c r="B18" s="3" t="s">
        <v>500</v>
      </c>
      <c r="C18" s="438">
        <f>C17+D17-E17</f>
        <v>28</v>
      </c>
      <c r="D18" s="436">
        <v>0</v>
      </c>
      <c r="E18" s="436">
        <v>0</v>
      </c>
      <c r="F18" s="436">
        <v>3</v>
      </c>
      <c r="G18" s="437">
        <f>SUM(D18:F18)</f>
        <v>3</v>
      </c>
      <c r="H18" s="436">
        <v>0</v>
      </c>
      <c r="I18" s="436">
        <v>97.8</v>
      </c>
      <c r="J18" s="458">
        <f>1-(ABS(H18)/I18)</f>
        <v>1</v>
      </c>
      <c r="N18" s="184" t="str">
        <f>B18</f>
        <v>开发过程</v>
      </c>
      <c r="O18" s="184">
        <f>J18</f>
        <v>1</v>
      </c>
    </row>
    <row r="19" spans="1:17" s="184" customFormat="1" ht="23.1" customHeight="1" outlineLevel="1">
      <c r="A19" s="952"/>
      <c r="B19" s="3" t="s">
        <v>501</v>
      </c>
      <c r="C19" s="438">
        <f>C18+D18-E18</f>
        <v>28</v>
      </c>
      <c r="D19" s="436">
        <v>0</v>
      </c>
      <c r="E19" s="436">
        <v>0</v>
      </c>
      <c r="F19" s="436">
        <v>0</v>
      </c>
      <c r="G19" s="437">
        <f>SUM(D19:F19)</f>
        <v>0</v>
      </c>
      <c r="H19" s="436">
        <v>0</v>
      </c>
      <c r="I19" s="436">
        <v>97.8</v>
      </c>
      <c r="J19" s="458">
        <f>1-(ABS(H19)/I19)</f>
        <v>1</v>
      </c>
      <c r="N19" s="184" t="str">
        <f>B19</f>
        <v>测试过程</v>
      </c>
      <c r="O19" s="184">
        <f>J19</f>
        <v>1</v>
      </c>
      <c r="Q19" s="70"/>
    </row>
    <row r="20" spans="1:17" ht="18.75" customHeight="1" outlineLevel="1">
      <c r="A20" s="953"/>
      <c r="B20" s="439" t="s">
        <v>502</v>
      </c>
      <c r="C20" s="440">
        <f>C16</f>
        <v>28</v>
      </c>
      <c r="D20" s="440">
        <f>SUM(D16:D19)</f>
        <v>0</v>
      </c>
      <c r="E20" s="441">
        <f>SUM(E16:E19)</f>
        <v>0</v>
      </c>
      <c r="F20" s="442">
        <f>SUM(F16:F19)</f>
        <v>3</v>
      </c>
      <c r="G20" s="443">
        <f>SUM(G16:G19)</f>
        <v>3</v>
      </c>
      <c r="H20" s="443">
        <f>ABS(H16)+ABS(H17)+ABS(H18)+ABS(H19)</f>
        <v>0</v>
      </c>
      <c r="I20" s="443">
        <f>I16</f>
        <v>97.8</v>
      </c>
      <c r="J20" s="458">
        <f>1-(ABS(H20)/I20)</f>
        <v>1</v>
      </c>
      <c r="O20" s="184">
        <f>J20</f>
        <v>1</v>
      </c>
    </row>
    <row r="21" spans="1:17" ht="18.75" customHeight="1" outlineLevel="1">
      <c r="A21" s="939"/>
      <c r="B21" s="939"/>
      <c r="C21" s="939"/>
      <c r="D21" s="940"/>
      <c r="E21" s="940"/>
      <c r="F21" s="939"/>
      <c r="G21" s="939"/>
      <c r="H21" s="939"/>
      <c r="I21" s="939"/>
      <c r="J21" s="939"/>
    </row>
    <row r="22" spans="1:17" ht="12" customHeight="1" outlineLevel="1">
      <c r="A22" s="444" t="s">
        <v>503</v>
      </c>
      <c r="B22" s="445"/>
      <c r="C22" s="446"/>
      <c r="D22" s="447"/>
      <c r="E22" s="447"/>
      <c r="F22" s="447"/>
      <c r="G22" s="447"/>
      <c r="H22" s="447"/>
      <c r="I22" s="447"/>
      <c r="J22" s="447"/>
    </row>
    <row r="23" spans="1:17" ht="12" customHeight="1" outlineLevel="1">
      <c r="A23" s="941" t="s">
        <v>486</v>
      </c>
      <c r="B23" s="941"/>
      <c r="C23" s="941"/>
      <c r="D23" s="941"/>
      <c r="E23" s="941"/>
      <c r="F23" s="941"/>
      <c r="G23" s="941"/>
      <c r="H23" s="941"/>
      <c r="I23" s="941"/>
      <c r="J23" s="941"/>
    </row>
    <row r="24" spans="1:17" ht="12" customHeight="1" outlineLevel="1">
      <c r="A24" s="950" t="s">
        <v>504</v>
      </c>
      <c r="B24" s="950"/>
      <c r="C24" s="950"/>
      <c r="D24" s="950"/>
      <c r="E24" s="950"/>
      <c r="F24" s="950"/>
      <c r="G24" s="950"/>
      <c r="H24" s="950"/>
      <c r="I24" s="950"/>
      <c r="J24" s="950"/>
    </row>
    <row r="25" spans="1:17" ht="18.75" customHeight="1" outlineLevel="1">
      <c r="A25" s="956" t="s">
        <v>83</v>
      </c>
      <c r="B25" s="954" t="s">
        <v>488</v>
      </c>
      <c r="C25" s="954" t="s">
        <v>489</v>
      </c>
      <c r="D25" s="947" t="s">
        <v>490</v>
      </c>
      <c r="E25" s="948"/>
      <c r="F25" s="948"/>
      <c r="G25" s="949"/>
      <c r="H25" s="954" t="s">
        <v>491</v>
      </c>
      <c r="I25" s="954" t="s">
        <v>492</v>
      </c>
      <c r="J25" s="942" t="s">
        <v>493</v>
      </c>
    </row>
    <row r="26" spans="1:17" ht="20.25" customHeight="1" outlineLevel="1">
      <c r="A26" s="957"/>
      <c r="B26" s="955"/>
      <c r="C26" s="955"/>
      <c r="D26" s="435" t="s">
        <v>494</v>
      </c>
      <c r="E26" s="435" t="s">
        <v>495</v>
      </c>
      <c r="F26" s="435" t="s">
        <v>496</v>
      </c>
      <c r="G26" s="435" t="s">
        <v>497</v>
      </c>
      <c r="H26" s="955"/>
      <c r="I26" s="955"/>
      <c r="J26" s="943"/>
    </row>
    <row r="27" spans="1:17" ht="23.1" customHeight="1" outlineLevel="1">
      <c r="A27" s="951" t="s">
        <v>252</v>
      </c>
      <c r="B27" s="3" t="s">
        <v>498</v>
      </c>
      <c r="C27" s="436"/>
      <c r="D27" s="436"/>
      <c r="E27" s="436"/>
      <c r="F27" s="436"/>
      <c r="G27" s="437">
        <f>D27+E27+F27</f>
        <v>0</v>
      </c>
      <c r="H27" s="436"/>
      <c r="I27" s="436"/>
      <c r="J27" s="458" t="e">
        <f>1-(ABS(H27)/I27)</f>
        <v>#DIV/0!</v>
      </c>
      <c r="N27" s="184" t="str">
        <f>B27</f>
        <v>需求过程</v>
      </c>
      <c r="O27" s="184" t="e">
        <f>J27</f>
        <v>#DIV/0!</v>
      </c>
    </row>
    <row r="28" spans="1:17" ht="23.1" customHeight="1" outlineLevel="1">
      <c r="A28" s="952"/>
      <c r="B28" s="3" t="s">
        <v>499</v>
      </c>
      <c r="C28" s="438">
        <f>C27+D27-E27</f>
        <v>0</v>
      </c>
      <c r="D28" s="436"/>
      <c r="E28" s="436"/>
      <c r="F28" s="436"/>
      <c r="G28" s="437">
        <f>D28+E28+F28</f>
        <v>0</v>
      </c>
      <c r="H28" s="436"/>
      <c r="I28" s="436"/>
      <c r="J28" s="458" t="e">
        <f>1-(ABS(H28)/I28)</f>
        <v>#DIV/0!</v>
      </c>
      <c r="N28" s="184" t="str">
        <f>B28</f>
        <v>设计过程</v>
      </c>
      <c r="O28" s="184" t="e">
        <f>J28</f>
        <v>#DIV/0!</v>
      </c>
    </row>
    <row r="29" spans="1:17" ht="23.1" customHeight="1" outlineLevel="1">
      <c r="A29" s="952"/>
      <c r="B29" s="3" t="s">
        <v>500</v>
      </c>
      <c r="C29" s="438">
        <f>C28+D28-E28</f>
        <v>0</v>
      </c>
      <c r="D29" s="436"/>
      <c r="E29" s="436"/>
      <c r="F29" s="436"/>
      <c r="G29" s="437">
        <f>D29+E29+F29</f>
        <v>0</v>
      </c>
      <c r="H29" s="436"/>
      <c r="I29" s="436"/>
      <c r="J29" s="458" t="e">
        <f>1-(ABS(H29)/I29)</f>
        <v>#DIV/0!</v>
      </c>
      <c r="N29" s="184" t="str">
        <f>B29</f>
        <v>开发过程</v>
      </c>
      <c r="O29" s="184" t="e">
        <f>J29</f>
        <v>#DIV/0!</v>
      </c>
    </row>
    <row r="30" spans="1:17" ht="23.1" customHeight="1" outlineLevel="1">
      <c r="A30" s="952"/>
      <c r="B30" s="3" t="s">
        <v>501</v>
      </c>
      <c r="C30" s="438">
        <f>C29+D29-E29</f>
        <v>0</v>
      </c>
      <c r="D30" s="436"/>
      <c r="E30" s="436"/>
      <c r="F30" s="436"/>
      <c r="G30" s="437">
        <f>D30+E30+F30</f>
        <v>0</v>
      </c>
      <c r="H30" s="436"/>
      <c r="I30" s="436"/>
      <c r="J30" s="458" t="e">
        <f>1-(ABS(H30)/I30)</f>
        <v>#DIV/0!</v>
      </c>
      <c r="N30" s="184" t="str">
        <f>B30</f>
        <v>测试过程</v>
      </c>
      <c r="O30" s="184" t="e">
        <f>J30</f>
        <v>#DIV/0!</v>
      </c>
    </row>
    <row r="31" spans="1:17" ht="23.1" customHeight="1" outlineLevel="1">
      <c r="A31" s="953"/>
      <c r="B31" s="439" t="s">
        <v>502</v>
      </c>
      <c r="C31" s="440">
        <f>C27</f>
        <v>0</v>
      </c>
      <c r="D31" s="440">
        <f>SUM(D27:D30)</f>
        <v>0</v>
      </c>
      <c r="E31" s="440">
        <f>SUM(E27:E30)</f>
        <v>0</v>
      </c>
      <c r="F31" s="440">
        <f>SUM(F27:F30)</f>
        <v>0</v>
      </c>
      <c r="G31" s="440">
        <f>SUM(G27:G30)</f>
        <v>0</v>
      </c>
      <c r="H31" s="443">
        <f>ABS(H27)+ABS(H28)+ABS(H29)+ABS(H30)</f>
        <v>0</v>
      </c>
      <c r="I31" s="443">
        <f>I27</f>
        <v>0</v>
      </c>
      <c r="J31" s="458" t="e">
        <f>1-(ABS(H31)/I31)</f>
        <v>#DIV/0!</v>
      </c>
    </row>
    <row r="32" spans="1:17" outlineLevel="1"/>
    <row r="33" spans="1:21" outlineLevel="1"/>
    <row r="35" spans="1:21" ht="27" customHeight="1">
      <c r="A35" s="961" t="s">
        <v>394</v>
      </c>
      <c r="B35" s="961"/>
      <c r="C35" s="961"/>
      <c r="D35" s="961"/>
      <c r="E35" s="961"/>
      <c r="F35" s="961"/>
      <c r="G35" s="961"/>
      <c r="H35" s="961"/>
      <c r="I35" s="961"/>
      <c r="J35" s="961"/>
    </row>
    <row r="36" spans="1:21" ht="13.5" customHeight="1" outlineLevel="1">
      <c r="A36" s="448" t="s">
        <v>485</v>
      </c>
      <c r="B36" s="449"/>
      <c r="C36" s="433"/>
      <c r="D36" s="433"/>
      <c r="E36" s="433"/>
      <c r="F36" s="433"/>
      <c r="G36" s="433"/>
      <c r="H36" s="433"/>
      <c r="I36" s="433"/>
      <c r="J36" s="455"/>
      <c r="L36" s="456"/>
      <c r="M36" s="456"/>
      <c r="N36" s="456"/>
      <c r="O36" s="456"/>
      <c r="P36" s="456"/>
      <c r="Q36" s="456"/>
      <c r="R36" s="456"/>
      <c r="S36" s="456"/>
      <c r="T36" s="456"/>
      <c r="U36" s="456"/>
    </row>
    <row r="37" spans="1:21" ht="12" customHeight="1" outlineLevel="1">
      <c r="A37" s="67" t="s">
        <v>486</v>
      </c>
      <c r="B37" s="433"/>
      <c r="C37" s="433"/>
      <c r="D37" s="433"/>
      <c r="E37" s="433"/>
      <c r="F37" s="433"/>
      <c r="G37" s="433"/>
      <c r="H37" s="433"/>
      <c r="I37" s="433"/>
      <c r="J37" s="455"/>
      <c r="L37" s="456"/>
      <c r="M37" s="456"/>
      <c r="N37" s="456"/>
      <c r="O37" s="456"/>
      <c r="P37" s="456"/>
      <c r="Q37" s="456"/>
      <c r="R37" s="456"/>
      <c r="S37" s="456"/>
      <c r="T37" s="456"/>
      <c r="U37" s="456"/>
    </row>
    <row r="38" spans="1:21" ht="15.75" customHeight="1" outlineLevel="1">
      <c r="A38" s="67" t="s">
        <v>487</v>
      </c>
      <c r="B38" s="434"/>
      <c r="C38" s="434"/>
      <c r="D38" s="434"/>
      <c r="E38" s="434"/>
      <c r="F38" s="434"/>
      <c r="G38" s="434"/>
      <c r="H38" s="434"/>
      <c r="I38" s="434"/>
      <c r="J38" s="457"/>
    </row>
    <row r="39" spans="1:21" ht="16.5" customHeight="1" outlineLevel="1">
      <c r="A39" s="956" t="s">
        <v>83</v>
      </c>
      <c r="B39" s="954" t="s">
        <v>488</v>
      </c>
      <c r="C39" s="954" t="s">
        <v>489</v>
      </c>
      <c r="D39" s="947" t="s">
        <v>490</v>
      </c>
      <c r="E39" s="948"/>
      <c r="F39" s="948"/>
      <c r="G39" s="949"/>
      <c r="H39" s="954" t="s">
        <v>491</v>
      </c>
      <c r="I39" s="954" t="s">
        <v>492</v>
      </c>
      <c r="J39" s="942" t="s">
        <v>493</v>
      </c>
    </row>
    <row r="40" spans="1:21" ht="23.1" customHeight="1" outlineLevel="1">
      <c r="A40" s="957"/>
      <c r="B40" s="955"/>
      <c r="C40" s="955"/>
      <c r="D40" s="435" t="s">
        <v>494</v>
      </c>
      <c r="E40" s="435" t="s">
        <v>495</v>
      </c>
      <c r="F40" s="435" t="s">
        <v>496</v>
      </c>
      <c r="G40" s="435" t="s">
        <v>497</v>
      </c>
      <c r="H40" s="955"/>
      <c r="I40" s="955"/>
      <c r="J40" s="943"/>
    </row>
    <row r="41" spans="1:21" s="184" customFormat="1" ht="23.1" customHeight="1" outlineLevel="1">
      <c r="A41" s="951" t="s">
        <v>251</v>
      </c>
      <c r="B41" s="3" t="s">
        <v>498</v>
      </c>
      <c r="C41" s="436">
        <v>14</v>
      </c>
      <c r="D41" s="436">
        <v>0</v>
      </c>
      <c r="E41" s="436">
        <v>0</v>
      </c>
      <c r="F41" s="436">
        <v>1</v>
      </c>
      <c r="G41" s="437">
        <f>SUM(D41:F41)</f>
        <v>1</v>
      </c>
      <c r="H41" s="436">
        <v>22</v>
      </c>
      <c r="I41" s="436">
        <v>22.2</v>
      </c>
      <c r="J41" s="458">
        <f>1-(ABS(H41)/I41)</f>
        <v>9.0090090090090297E-3</v>
      </c>
      <c r="N41" s="184" t="str">
        <f>B41</f>
        <v>需求过程</v>
      </c>
      <c r="O41" s="184">
        <f>J41</f>
        <v>9.0090090090090297E-3</v>
      </c>
    </row>
    <row r="42" spans="1:21" s="184" customFormat="1" ht="23.1" customHeight="1" outlineLevel="1">
      <c r="A42" s="952"/>
      <c r="B42" s="3" t="s">
        <v>499</v>
      </c>
      <c r="C42" s="438">
        <f>C41+D41-E41</f>
        <v>14</v>
      </c>
      <c r="D42" s="436">
        <v>0</v>
      </c>
      <c r="E42" s="436">
        <v>0</v>
      </c>
      <c r="F42" s="436">
        <v>0</v>
      </c>
      <c r="G42" s="437">
        <f>SUM(D42:F42)</f>
        <v>0</v>
      </c>
      <c r="H42" s="436">
        <v>0</v>
      </c>
      <c r="I42" s="436">
        <v>44.2</v>
      </c>
      <c r="J42" s="458">
        <f>1-(ABS(H42)/I42)</f>
        <v>1</v>
      </c>
      <c r="N42" s="184" t="str">
        <f>B42</f>
        <v>设计过程</v>
      </c>
      <c r="O42" s="184">
        <f>J42</f>
        <v>1</v>
      </c>
    </row>
    <row r="43" spans="1:21" s="184" customFormat="1" ht="23.1" customHeight="1" outlineLevel="1">
      <c r="A43" s="952"/>
      <c r="B43" s="3" t="s">
        <v>500</v>
      </c>
      <c r="C43" s="438">
        <f>C42+D42-E42</f>
        <v>14</v>
      </c>
      <c r="D43" s="436">
        <v>0</v>
      </c>
      <c r="E43" s="436">
        <v>0</v>
      </c>
      <c r="F43" s="436">
        <v>0</v>
      </c>
      <c r="G43" s="437">
        <f>SUM(D43:F43)</f>
        <v>0</v>
      </c>
      <c r="H43" s="436">
        <v>0</v>
      </c>
      <c r="I43" s="436">
        <v>44.2</v>
      </c>
      <c r="J43" s="458">
        <f>1-(ABS(H43)/I43)</f>
        <v>1</v>
      </c>
      <c r="N43" s="184" t="str">
        <f>B43</f>
        <v>开发过程</v>
      </c>
      <c r="O43" s="184">
        <f>J43</f>
        <v>1</v>
      </c>
    </row>
    <row r="44" spans="1:21" s="184" customFormat="1" ht="23.1" customHeight="1" outlineLevel="1">
      <c r="A44" s="952"/>
      <c r="B44" s="3" t="s">
        <v>501</v>
      </c>
      <c r="C44" s="438">
        <f>C43+D43-E43</f>
        <v>14</v>
      </c>
      <c r="D44" s="436">
        <v>0</v>
      </c>
      <c r="E44" s="436">
        <v>0</v>
      </c>
      <c r="F44" s="436">
        <v>0</v>
      </c>
      <c r="G44" s="437">
        <f>SUM(D44:F44)</f>
        <v>0</v>
      </c>
      <c r="H44" s="436">
        <v>0</v>
      </c>
      <c r="I44" s="436">
        <v>44.2</v>
      </c>
      <c r="J44" s="458">
        <f>1-(ABS(H44)/I44)</f>
        <v>1</v>
      </c>
      <c r="N44" s="184" t="str">
        <f>B44</f>
        <v>测试过程</v>
      </c>
      <c r="O44" s="184">
        <f>J44</f>
        <v>1</v>
      </c>
      <c r="Q44" s="70"/>
    </row>
    <row r="45" spans="1:21" ht="18.75" customHeight="1" outlineLevel="1">
      <c r="A45" s="953"/>
      <c r="B45" s="439" t="s">
        <v>502</v>
      </c>
      <c r="C45" s="440">
        <f>C41</f>
        <v>14</v>
      </c>
      <c r="D45" s="440">
        <f>SUM(D41:D44)</f>
        <v>0</v>
      </c>
      <c r="E45" s="441">
        <f>SUM(E41:E44)</f>
        <v>0</v>
      </c>
      <c r="F45" s="442">
        <f>SUM(F41:F44)</f>
        <v>1</v>
      </c>
      <c r="G45" s="443">
        <f>SUM(G41:G44)</f>
        <v>1</v>
      </c>
      <c r="H45" s="443">
        <f>ABS(H41)+ABS(H42)+ABS(H43)+ABS(H44)</f>
        <v>22</v>
      </c>
      <c r="I45" s="443">
        <f>I41</f>
        <v>22.2</v>
      </c>
      <c r="J45" s="458">
        <f>1-(ABS(H45)/I45)</f>
        <v>9.0090090090090297E-3</v>
      </c>
      <c r="O45" s="184">
        <f>J45</f>
        <v>9.0090090090090297E-3</v>
      </c>
    </row>
    <row r="46" spans="1:21" ht="18.75" customHeight="1" outlineLevel="1">
      <c r="A46" s="939"/>
      <c r="B46" s="939"/>
      <c r="C46" s="939"/>
      <c r="D46" s="940"/>
      <c r="E46" s="940"/>
      <c r="F46" s="939"/>
      <c r="G46" s="939"/>
      <c r="H46" s="939"/>
      <c r="I46" s="939"/>
      <c r="J46" s="939"/>
    </row>
    <row r="47" spans="1:21" ht="12" customHeight="1" outlineLevel="1">
      <c r="A47" s="444" t="s">
        <v>503</v>
      </c>
      <c r="B47" s="445"/>
      <c r="C47" s="446"/>
      <c r="D47" s="447"/>
      <c r="E47" s="447"/>
      <c r="F47" s="447"/>
      <c r="G47" s="447"/>
      <c r="H47" s="447"/>
      <c r="I47" s="447"/>
      <c r="J47" s="447"/>
    </row>
    <row r="48" spans="1:21" ht="12" customHeight="1" outlineLevel="1">
      <c r="A48" s="941" t="s">
        <v>486</v>
      </c>
      <c r="B48" s="941"/>
      <c r="C48" s="941"/>
      <c r="D48" s="941"/>
      <c r="E48" s="941"/>
      <c r="F48" s="941"/>
      <c r="G48" s="941"/>
      <c r="H48" s="941"/>
      <c r="I48" s="941"/>
      <c r="J48" s="941"/>
    </row>
    <row r="49" spans="1:15" ht="12" customHeight="1" outlineLevel="1">
      <c r="A49" s="950" t="s">
        <v>504</v>
      </c>
      <c r="B49" s="950"/>
      <c r="C49" s="950"/>
      <c r="D49" s="950"/>
      <c r="E49" s="950"/>
      <c r="F49" s="950"/>
      <c r="G49" s="950"/>
      <c r="H49" s="950"/>
      <c r="I49" s="950"/>
      <c r="J49" s="950"/>
    </row>
    <row r="50" spans="1:15" ht="18.75" customHeight="1" outlineLevel="1">
      <c r="A50" s="956" t="s">
        <v>83</v>
      </c>
      <c r="B50" s="954" t="s">
        <v>488</v>
      </c>
      <c r="C50" s="954" t="s">
        <v>489</v>
      </c>
      <c r="D50" s="947" t="s">
        <v>490</v>
      </c>
      <c r="E50" s="948"/>
      <c r="F50" s="948"/>
      <c r="G50" s="949"/>
      <c r="H50" s="954" t="s">
        <v>491</v>
      </c>
      <c r="I50" s="954" t="s">
        <v>492</v>
      </c>
      <c r="J50" s="942" t="s">
        <v>493</v>
      </c>
    </row>
    <row r="51" spans="1:15" ht="20.25" customHeight="1" outlineLevel="1">
      <c r="A51" s="957"/>
      <c r="B51" s="955"/>
      <c r="C51" s="955"/>
      <c r="D51" s="435" t="s">
        <v>494</v>
      </c>
      <c r="E51" s="435" t="s">
        <v>495</v>
      </c>
      <c r="F51" s="435" t="s">
        <v>496</v>
      </c>
      <c r="G51" s="435" t="s">
        <v>497</v>
      </c>
      <c r="H51" s="955"/>
      <c r="I51" s="955"/>
      <c r="J51" s="943"/>
    </row>
    <row r="52" spans="1:15" ht="23.1" customHeight="1" outlineLevel="1">
      <c r="A52" s="951" t="s">
        <v>252</v>
      </c>
      <c r="B52" s="3" t="s">
        <v>498</v>
      </c>
      <c r="C52" s="436"/>
      <c r="D52" s="436"/>
      <c r="E52" s="436"/>
      <c r="F52" s="436"/>
      <c r="G52" s="437">
        <f>D52+E52+F52</f>
        <v>0</v>
      </c>
      <c r="H52" s="436"/>
      <c r="I52" s="436"/>
      <c r="J52" s="458" t="e">
        <f>1-(ABS(H52)/I52)</f>
        <v>#DIV/0!</v>
      </c>
      <c r="N52" s="184" t="str">
        <f>B52</f>
        <v>需求过程</v>
      </c>
      <c r="O52" s="184" t="e">
        <f>J52</f>
        <v>#DIV/0!</v>
      </c>
    </row>
    <row r="53" spans="1:15" ht="23.1" customHeight="1" outlineLevel="1">
      <c r="A53" s="952"/>
      <c r="B53" s="3" t="s">
        <v>499</v>
      </c>
      <c r="C53" s="438">
        <f>C52+D52-E52</f>
        <v>0</v>
      </c>
      <c r="D53" s="436"/>
      <c r="E53" s="436"/>
      <c r="F53" s="436"/>
      <c r="G53" s="437">
        <f>D53+E53+F53</f>
        <v>0</v>
      </c>
      <c r="H53" s="436"/>
      <c r="I53" s="436"/>
      <c r="J53" s="458" t="e">
        <f>1-(ABS(H53)/I53)</f>
        <v>#DIV/0!</v>
      </c>
      <c r="N53" s="184" t="str">
        <f>B53</f>
        <v>设计过程</v>
      </c>
      <c r="O53" s="184" t="e">
        <f>J53</f>
        <v>#DIV/0!</v>
      </c>
    </row>
    <row r="54" spans="1:15" ht="23.1" customHeight="1" outlineLevel="1">
      <c r="A54" s="952"/>
      <c r="B54" s="3" t="s">
        <v>500</v>
      </c>
      <c r="C54" s="438">
        <f>C53+D53-E53</f>
        <v>0</v>
      </c>
      <c r="D54" s="436"/>
      <c r="E54" s="436"/>
      <c r="F54" s="436"/>
      <c r="G54" s="437">
        <f>D54+E54+F54</f>
        <v>0</v>
      </c>
      <c r="H54" s="436"/>
      <c r="I54" s="436"/>
      <c r="J54" s="458" t="e">
        <f>1-(ABS(H54)/I54)</f>
        <v>#DIV/0!</v>
      </c>
      <c r="N54" s="184" t="str">
        <f>B54</f>
        <v>开发过程</v>
      </c>
      <c r="O54" s="184" t="e">
        <f>J54</f>
        <v>#DIV/0!</v>
      </c>
    </row>
    <row r="55" spans="1:15" ht="23.1" customHeight="1" outlineLevel="1">
      <c r="A55" s="952"/>
      <c r="B55" s="3" t="s">
        <v>501</v>
      </c>
      <c r="C55" s="438">
        <f>C54+D54-E54</f>
        <v>0</v>
      </c>
      <c r="D55" s="436"/>
      <c r="E55" s="436"/>
      <c r="F55" s="436"/>
      <c r="G55" s="437">
        <f>D55+E55+F55</f>
        <v>0</v>
      </c>
      <c r="H55" s="436"/>
      <c r="I55" s="436"/>
      <c r="J55" s="458" t="e">
        <f>1-(ABS(H55)/I55)</f>
        <v>#DIV/0!</v>
      </c>
      <c r="N55" s="184" t="str">
        <f>B55</f>
        <v>测试过程</v>
      </c>
      <c r="O55" s="184" t="e">
        <f>J55</f>
        <v>#DIV/0!</v>
      </c>
    </row>
    <row r="56" spans="1:15" ht="23.1" customHeight="1" outlineLevel="1">
      <c r="A56" s="953"/>
      <c r="B56" s="439" t="s">
        <v>502</v>
      </c>
      <c r="C56" s="440">
        <f>C52</f>
        <v>0</v>
      </c>
      <c r="D56" s="440">
        <f>SUM(D52:D55)</f>
        <v>0</v>
      </c>
      <c r="E56" s="440">
        <f>SUM(E52:E55)</f>
        <v>0</v>
      </c>
      <c r="F56" s="440">
        <f>SUM(F52:F55)</f>
        <v>0</v>
      </c>
      <c r="G56" s="440">
        <f>SUM(G52:G55)</f>
        <v>0</v>
      </c>
      <c r="H56" s="443">
        <f>ABS(H52)+ABS(H53)+ABS(H54)+ABS(H55)</f>
        <v>0</v>
      </c>
      <c r="I56" s="443">
        <f>I52</f>
        <v>0</v>
      </c>
      <c r="J56" s="458" t="e">
        <f>1-(ABS(H56)/I56)</f>
        <v>#DIV/0!</v>
      </c>
    </row>
    <row r="57" spans="1:15" outlineLevel="1"/>
    <row r="58" spans="1:15" outlineLevel="1"/>
  </sheetData>
  <mergeCells count="42">
    <mergeCell ref="J50:J51"/>
    <mergeCell ref="L1:U9"/>
    <mergeCell ref="A1:J9"/>
    <mergeCell ref="H50:H51"/>
    <mergeCell ref="I14:I15"/>
    <mergeCell ref="I25:I26"/>
    <mergeCell ref="I39:I40"/>
    <mergeCell ref="I50:I51"/>
    <mergeCell ref="C39:C40"/>
    <mergeCell ref="C50:C51"/>
    <mergeCell ref="H14:H15"/>
    <mergeCell ref="H25:H26"/>
    <mergeCell ref="H39:H40"/>
    <mergeCell ref="D25:G25"/>
    <mergeCell ref="A35:J35"/>
    <mergeCell ref="D39:G39"/>
    <mergeCell ref="A52:A56"/>
    <mergeCell ref="B14:B15"/>
    <mergeCell ref="B25:B26"/>
    <mergeCell ref="B39:B40"/>
    <mergeCell ref="B50:B51"/>
    <mergeCell ref="A49:J49"/>
    <mergeCell ref="D50:G50"/>
    <mergeCell ref="A14:A15"/>
    <mergeCell ref="A16:A20"/>
    <mergeCell ref="A25:A26"/>
    <mergeCell ref="A27:A31"/>
    <mergeCell ref="A39:A40"/>
    <mergeCell ref="A41:A45"/>
    <mergeCell ref="A50:A51"/>
    <mergeCell ref="C14:C15"/>
    <mergeCell ref="C25:C26"/>
    <mergeCell ref="A46:J46"/>
    <mergeCell ref="A48:J48"/>
    <mergeCell ref="J25:J26"/>
    <mergeCell ref="J39:J40"/>
    <mergeCell ref="A10:J10"/>
    <mergeCell ref="D14:G14"/>
    <mergeCell ref="A21:J21"/>
    <mergeCell ref="A23:J23"/>
    <mergeCell ref="A24:J24"/>
    <mergeCell ref="J14:J15"/>
  </mergeCells>
  <phoneticPr fontId="149" type="noConversion"/>
  <pageMargins left="0.69930555555555596" right="0.69930555555555596" top="0.75" bottom="0.75" header="0.3" footer="0.3"/>
  <pageSetup paperSize="9"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outlinePr summaryBelow="0"/>
  </sheetPr>
  <dimension ref="A1:S180"/>
  <sheetViews>
    <sheetView showGridLines="0" topLeftCell="A88" zoomScale="70" zoomScaleNormal="70" workbookViewId="0">
      <selection activeCell="G101" sqref="G101:H101"/>
    </sheetView>
  </sheetViews>
  <sheetFormatPr defaultColWidth="9" defaultRowHeight="12" outlineLevelRow="1"/>
  <cols>
    <col min="1" max="1" width="5.125" style="270" customWidth="1"/>
    <col min="2" max="2" width="21.125" style="66" customWidth="1"/>
    <col min="3" max="4" width="7.25" style="66" customWidth="1"/>
    <col min="5" max="5" width="8.75" style="66" customWidth="1"/>
    <col min="6" max="7" width="7.25" style="66" customWidth="1"/>
    <col min="8" max="8" width="8.375" style="66" customWidth="1"/>
    <col min="9" max="11" width="7.25" style="66" customWidth="1"/>
    <col min="12" max="12" width="13.875" style="66" customWidth="1"/>
    <col min="13" max="13" width="7.25" style="66" customWidth="1"/>
    <col min="14" max="14" width="10.5" style="66" customWidth="1"/>
    <col min="15" max="15" width="18.375" style="66" customWidth="1"/>
    <col min="16" max="16" width="19.125" style="66" customWidth="1"/>
    <col min="17" max="17" width="9.25" style="66" customWidth="1"/>
    <col min="18" max="18" width="19.875" style="66" customWidth="1"/>
    <col min="19" max="256" width="9" style="66"/>
    <col min="257" max="257" width="3.875" style="66" customWidth="1"/>
    <col min="258" max="258" width="21.125" style="66" customWidth="1"/>
    <col min="259" max="263" width="7.25" style="66" customWidth="1"/>
    <col min="264" max="264" width="8.375" style="66" customWidth="1"/>
    <col min="265" max="270" width="7.25" style="66" customWidth="1"/>
    <col min="271" max="271" width="18.625" style="66" customWidth="1"/>
    <col min="272" max="272" width="19.125" style="66" customWidth="1"/>
    <col min="273" max="273" width="4.375" style="66" customWidth="1"/>
    <col min="274" max="274" width="10.75" style="66" customWidth="1"/>
    <col min="275" max="512" width="9" style="66"/>
    <col min="513" max="513" width="3.875" style="66" customWidth="1"/>
    <col min="514" max="514" width="21.125" style="66" customWidth="1"/>
    <col min="515" max="519" width="7.25" style="66" customWidth="1"/>
    <col min="520" max="520" width="8.375" style="66" customWidth="1"/>
    <col min="521" max="526" width="7.25" style="66" customWidth="1"/>
    <col min="527" max="527" width="18.625" style="66" customWidth="1"/>
    <col min="528" max="528" width="19.125" style="66" customWidth="1"/>
    <col min="529" max="529" width="4.375" style="66" customWidth="1"/>
    <col min="530" max="530" width="10.75" style="66" customWidth="1"/>
    <col min="531" max="768" width="9" style="66"/>
    <col min="769" max="769" width="3.875" style="66" customWidth="1"/>
    <col min="770" max="770" width="21.125" style="66" customWidth="1"/>
    <col min="771" max="775" width="7.25" style="66" customWidth="1"/>
    <col min="776" max="776" width="8.375" style="66" customWidth="1"/>
    <col min="777" max="782" width="7.25" style="66" customWidth="1"/>
    <col min="783" max="783" width="18.625" style="66" customWidth="1"/>
    <col min="784" max="784" width="19.125" style="66" customWidth="1"/>
    <col min="785" max="785" width="4.375" style="66" customWidth="1"/>
    <col min="786" max="786" width="10.75" style="66" customWidth="1"/>
    <col min="787" max="1024" width="9" style="66"/>
    <col min="1025" max="1025" width="3.875" style="66" customWidth="1"/>
    <col min="1026" max="1026" width="21.125" style="66" customWidth="1"/>
    <col min="1027" max="1031" width="7.25" style="66" customWidth="1"/>
    <col min="1032" max="1032" width="8.375" style="66" customWidth="1"/>
    <col min="1033" max="1038" width="7.25" style="66" customWidth="1"/>
    <col min="1039" max="1039" width="18.625" style="66" customWidth="1"/>
    <col min="1040" max="1040" width="19.125" style="66" customWidth="1"/>
    <col min="1041" max="1041" width="4.375" style="66" customWidth="1"/>
    <col min="1042" max="1042" width="10.75" style="66" customWidth="1"/>
    <col min="1043" max="1280" width="9" style="66"/>
    <col min="1281" max="1281" width="3.875" style="66" customWidth="1"/>
    <col min="1282" max="1282" width="21.125" style="66" customWidth="1"/>
    <col min="1283" max="1287" width="7.25" style="66" customWidth="1"/>
    <col min="1288" max="1288" width="8.375" style="66" customWidth="1"/>
    <col min="1289" max="1294" width="7.25" style="66" customWidth="1"/>
    <col min="1295" max="1295" width="18.625" style="66" customWidth="1"/>
    <col min="1296" max="1296" width="19.125" style="66" customWidth="1"/>
    <col min="1297" max="1297" width="4.375" style="66" customWidth="1"/>
    <col min="1298" max="1298" width="10.75" style="66" customWidth="1"/>
    <col min="1299" max="1536" width="9" style="66"/>
    <col min="1537" max="1537" width="3.875" style="66" customWidth="1"/>
    <col min="1538" max="1538" width="21.125" style="66" customWidth="1"/>
    <col min="1539" max="1543" width="7.25" style="66" customWidth="1"/>
    <col min="1544" max="1544" width="8.375" style="66" customWidth="1"/>
    <col min="1545" max="1550" width="7.25" style="66" customWidth="1"/>
    <col min="1551" max="1551" width="18.625" style="66" customWidth="1"/>
    <col min="1552" max="1552" width="19.125" style="66" customWidth="1"/>
    <col min="1553" max="1553" width="4.375" style="66" customWidth="1"/>
    <col min="1554" max="1554" width="10.75" style="66" customWidth="1"/>
    <col min="1555" max="1792" width="9" style="66"/>
    <col min="1793" max="1793" width="3.875" style="66" customWidth="1"/>
    <col min="1794" max="1794" width="21.125" style="66" customWidth="1"/>
    <col min="1795" max="1799" width="7.25" style="66" customWidth="1"/>
    <col min="1800" max="1800" width="8.375" style="66" customWidth="1"/>
    <col min="1801" max="1806" width="7.25" style="66" customWidth="1"/>
    <col min="1807" max="1807" width="18.625" style="66" customWidth="1"/>
    <col min="1808" max="1808" width="19.125" style="66" customWidth="1"/>
    <col min="1809" max="1809" width="4.375" style="66" customWidth="1"/>
    <col min="1810" max="1810" width="10.75" style="66" customWidth="1"/>
    <col min="1811" max="2048" width="9" style="66"/>
    <col min="2049" max="2049" width="3.875" style="66" customWidth="1"/>
    <col min="2050" max="2050" width="21.125" style="66" customWidth="1"/>
    <col min="2051" max="2055" width="7.25" style="66" customWidth="1"/>
    <col min="2056" max="2056" width="8.375" style="66" customWidth="1"/>
    <col min="2057" max="2062" width="7.25" style="66" customWidth="1"/>
    <col min="2063" max="2063" width="18.625" style="66" customWidth="1"/>
    <col min="2064" max="2064" width="19.125" style="66" customWidth="1"/>
    <col min="2065" max="2065" width="4.375" style="66" customWidth="1"/>
    <col min="2066" max="2066" width="10.75" style="66" customWidth="1"/>
    <col min="2067" max="2304" width="9" style="66"/>
    <col min="2305" max="2305" width="3.875" style="66" customWidth="1"/>
    <col min="2306" max="2306" width="21.125" style="66" customWidth="1"/>
    <col min="2307" max="2311" width="7.25" style="66" customWidth="1"/>
    <col min="2312" max="2312" width="8.375" style="66" customWidth="1"/>
    <col min="2313" max="2318" width="7.25" style="66" customWidth="1"/>
    <col min="2319" max="2319" width="18.625" style="66" customWidth="1"/>
    <col min="2320" max="2320" width="19.125" style="66" customWidth="1"/>
    <col min="2321" max="2321" width="4.375" style="66" customWidth="1"/>
    <col min="2322" max="2322" width="10.75" style="66" customWidth="1"/>
    <col min="2323" max="2560" width="9" style="66"/>
    <col min="2561" max="2561" width="3.875" style="66" customWidth="1"/>
    <col min="2562" max="2562" width="21.125" style="66" customWidth="1"/>
    <col min="2563" max="2567" width="7.25" style="66" customWidth="1"/>
    <col min="2568" max="2568" width="8.375" style="66" customWidth="1"/>
    <col min="2569" max="2574" width="7.25" style="66" customWidth="1"/>
    <col min="2575" max="2575" width="18.625" style="66" customWidth="1"/>
    <col min="2576" max="2576" width="19.125" style="66" customWidth="1"/>
    <col min="2577" max="2577" width="4.375" style="66" customWidth="1"/>
    <col min="2578" max="2578" width="10.75" style="66" customWidth="1"/>
    <col min="2579" max="2816" width="9" style="66"/>
    <col min="2817" max="2817" width="3.875" style="66" customWidth="1"/>
    <col min="2818" max="2818" width="21.125" style="66" customWidth="1"/>
    <col min="2819" max="2823" width="7.25" style="66" customWidth="1"/>
    <col min="2824" max="2824" width="8.375" style="66" customWidth="1"/>
    <col min="2825" max="2830" width="7.25" style="66" customWidth="1"/>
    <col min="2831" max="2831" width="18.625" style="66" customWidth="1"/>
    <col min="2832" max="2832" width="19.125" style="66" customWidth="1"/>
    <col min="2833" max="2833" width="4.375" style="66" customWidth="1"/>
    <col min="2834" max="2834" width="10.75" style="66" customWidth="1"/>
    <col min="2835" max="3072" width="9" style="66"/>
    <col min="3073" max="3073" width="3.875" style="66" customWidth="1"/>
    <col min="3074" max="3074" width="21.125" style="66" customWidth="1"/>
    <col min="3075" max="3079" width="7.25" style="66" customWidth="1"/>
    <col min="3080" max="3080" width="8.375" style="66" customWidth="1"/>
    <col min="3081" max="3086" width="7.25" style="66" customWidth="1"/>
    <col min="3087" max="3087" width="18.625" style="66" customWidth="1"/>
    <col min="3088" max="3088" width="19.125" style="66" customWidth="1"/>
    <col min="3089" max="3089" width="4.375" style="66" customWidth="1"/>
    <col min="3090" max="3090" width="10.75" style="66" customWidth="1"/>
    <col min="3091" max="3328" width="9" style="66"/>
    <col min="3329" max="3329" width="3.875" style="66" customWidth="1"/>
    <col min="3330" max="3330" width="21.125" style="66" customWidth="1"/>
    <col min="3331" max="3335" width="7.25" style="66" customWidth="1"/>
    <col min="3336" max="3336" width="8.375" style="66" customWidth="1"/>
    <col min="3337" max="3342" width="7.25" style="66" customWidth="1"/>
    <col min="3343" max="3343" width="18.625" style="66" customWidth="1"/>
    <col min="3344" max="3344" width="19.125" style="66" customWidth="1"/>
    <col min="3345" max="3345" width="4.375" style="66" customWidth="1"/>
    <col min="3346" max="3346" width="10.75" style="66" customWidth="1"/>
    <col min="3347" max="3584" width="9" style="66"/>
    <col min="3585" max="3585" width="3.875" style="66" customWidth="1"/>
    <col min="3586" max="3586" width="21.125" style="66" customWidth="1"/>
    <col min="3587" max="3591" width="7.25" style="66" customWidth="1"/>
    <col min="3592" max="3592" width="8.375" style="66" customWidth="1"/>
    <col min="3593" max="3598" width="7.25" style="66" customWidth="1"/>
    <col min="3599" max="3599" width="18.625" style="66" customWidth="1"/>
    <col min="3600" max="3600" width="19.125" style="66" customWidth="1"/>
    <col min="3601" max="3601" width="4.375" style="66" customWidth="1"/>
    <col min="3602" max="3602" width="10.75" style="66" customWidth="1"/>
    <col min="3603" max="3840" width="9" style="66"/>
    <col min="3841" max="3841" width="3.875" style="66" customWidth="1"/>
    <col min="3842" max="3842" width="21.125" style="66" customWidth="1"/>
    <col min="3843" max="3847" width="7.25" style="66" customWidth="1"/>
    <col min="3848" max="3848" width="8.375" style="66" customWidth="1"/>
    <col min="3849" max="3854" width="7.25" style="66" customWidth="1"/>
    <col min="3855" max="3855" width="18.625" style="66" customWidth="1"/>
    <col min="3856" max="3856" width="19.125" style="66" customWidth="1"/>
    <col min="3857" max="3857" width="4.375" style="66" customWidth="1"/>
    <col min="3858" max="3858" width="10.75" style="66" customWidth="1"/>
    <col min="3859" max="4096" width="9" style="66"/>
    <col min="4097" max="4097" width="3.875" style="66" customWidth="1"/>
    <col min="4098" max="4098" width="21.125" style="66" customWidth="1"/>
    <col min="4099" max="4103" width="7.25" style="66" customWidth="1"/>
    <col min="4104" max="4104" width="8.375" style="66" customWidth="1"/>
    <col min="4105" max="4110" width="7.25" style="66" customWidth="1"/>
    <col min="4111" max="4111" width="18.625" style="66" customWidth="1"/>
    <col min="4112" max="4112" width="19.125" style="66" customWidth="1"/>
    <col min="4113" max="4113" width="4.375" style="66" customWidth="1"/>
    <col min="4114" max="4114" width="10.75" style="66" customWidth="1"/>
    <col min="4115" max="4352" width="9" style="66"/>
    <col min="4353" max="4353" width="3.875" style="66" customWidth="1"/>
    <col min="4354" max="4354" width="21.125" style="66" customWidth="1"/>
    <col min="4355" max="4359" width="7.25" style="66" customWidth="1"/>
    <col min="4360" max="4360" width="8.375" style="66" customWidth="1"/>
    <col min="4361" max="4366" width="7.25" style="66" customWidth="1"/>
    <col min="4367" max="4367" width="18.625" style="66" customWidth="1"/>
    <col min="4368" max="4368" width="19.125" style="66" customWidth="1"/>
    <col min="4369" max="4369" width="4.375" style="66" customWidth="1"/>
    <col min="4370" max="4370" width="10.75" style="66" customWidth="1"/>
    <col min="4371" max="4608" width="9" style="66"/>
    <col min="4609" max="4609" width="3.875" style="66" customWidth="1"/>
    <col min="4610" max="4610" width="21.125" style="66" customWidth="1"/>
    <col min="4611" max="4615" width="7.25" style="66" customWidth="1"/>
    <col min="4616" max="4616" width="8.375" style="66" customWidth="1"/>
    <col min="4617" max="4622" width="7.25" style="66" customWidth="1"/>
    <col min="4623" max="4623" width="18.625" style="66" customWidth="1"/>
    <col min="4624" max="4624" width="19.125" style="66" customWidth="1"/>
    <col min="4625" max="4625" width="4.375" style="66" customWidth="1"/>
    <col min="4626" max="4626" width="10.75" style="66" customWidth="1"/>
    <col min="4627" max="4864" width="9" style="66"/>
    <col min="4865" max="4865" width="3.875" style="66" customWidth="1"/>
    <col min="4866" max="4866" width="21.125" style="66" customWidth="1"/>
    <col min="4867" max="4871" width="7.25" style="66" customWidth="1"/>
    <col min="4872" max="4872" width="8.375" style="66" customWidth="1"/>
    <col min="4873" max="4878" width="7.25" style="66" customWidth="1"/>
    <col min="4879" max="4879" width="18.625" style="66" customWidth="1"/>
    <col min="4880" max="4880" width="19.125" style="66" customWidth="1"/>
    <col min="4881" max="4881" width="4.375" style="66" customWidth="1"/>
    <col min="4882" max="4882" width="10.75" style="66" customWidth="1"/>
    <col min="4883" max="5120" width="9" style="66"/>
    <col min="5121" max="5121" width="3.875" style="66" customWidth="1"/>
    <col min="5122" max="5122" width="21.125" style="66" customWidth="1"/>
    <col min="5123" max="5127" width="7.25" style="66" customWidth="1"/>
    <col min="5128" max="5128" width="8.375" style="66" customWidth="1"/>
    <col min="5129" max="5134" width="7.25" style="66" customWidth="1"/>
    <col min="5135" max="5135" width="18.625" style="66" customWidth="1"/>
    <col min="5136" max="5136" width="19.125" style="66" customWidth="1"/>
    <col min="5137" max="5137" width="4.375" style="66" customWidth="1"/>
    <col min="5138" max="5138" width="10.75" style="66" customWidth="1"/>
    <col min="5139" max="5376" width="9" style="66"/>
    <col min="5377" max="5377" width="3.875" style="66" customWidth="1"/>
    <col min="5378" max="5378" width="21.125" style="66" customWidth="1"/>
    <col min="5379" max="5383" width="7.25" style="66" customWidth="1"/>
    <col min="5384" max="5384" width="8.375" style="66" customWidth="1"/>
    <col min="5385" max="5390" width="7.25" style="66" customWidth="1"/>
    <col min="5391" max="5391" width="18.625" style="66" customWidth="1"/>
    <col min="5392" max="5392" width="19.125" style="66" customWidth="1"/>
    <col min="5393" max="5393" width="4.375" style="66" customWidth="1"/>
    <col min="5394" max="5394" width="10.75" style="66" customWidth="1"/>
    <col min="5395" max="5632" width="9" style="66"/>
    <col min="5633" max="5633" width="3.875" style="66" customWidth="1"/>
    <col min="5634" max="5634" width="21.125" style="66" customWidth="1"/>
    <col min="5635" max="5639" width="7.25" style="66" customWidth="1"/>
    <col min="5640" max="5640" width="8.375" style="66" customWidth="1"/>
    <col min="5641" max="5646" width="7.25" style="66" customWidth="1"/>
    <col min="5647" max="5647" width="18.625" style="66" customWidth="1"/>
    <col min="5648" max="5648" width="19.125" style="66" customWidth="1"/>
    <col min="5649" max="5649" width="4.375" style="66" customWidth="1"/>
    <col min="5650" max="5650" width="10.75" style="66" customWidth="1"/>
    <col min="5651" max="5888" width="9" style="66"/>
    <col min="5889" max="5889" width="3.875" style="66" customWidth="1"/>
    <col min="5890" max="5890" width="21.125" style="66" customWidth="1"/>
    <col min="5891" max="5895" width="7.25" style="66" customWidth="1"/>
    <col min="5896" max="5896" width="8.375" style="66" customWidth="1"/>
    <col min="5897" max="5902" width="7.25" style="66" customWidth="1"/>
    <col min="5903" max="5903" width="18.625" style="66" customWidth="1"/>
    <col min="5904" max="5904" width="19.125" style="66" customWidth="1"/>
    <col min="5905" max="5905" width="4.375" style="66" customWidth="1"/>
    <col min="5906" max="5906" width="10.75" style="66" customWidth="1"/>
    <col min="5907" max="6144" width="9" style="66"/>
    <col min="6145" max="6145" width="3.875" style="66" customWidth="1"/>
    <col min="6146" max="6146" width="21.125" style="66" customWidth="1"/>
    <col min="6147" max="6151" width="7.25" style="66" customWidth="1"/>
    <col min="6152" max="6152" width="8.375" style="66" customWidth="1"/>
    <col min="6153" max="6158" width="7.25" style="66" customWidth="1"/>
    <col min="6159" max="6159" width="18.625" style="66" customWidth="1"/>
    <col min="6160" max="6160" width="19.125" style="66" customWidth="1"/>
    <col min="6161" max="6161" width="4.375" style="66" customWidth="1"/>
    <col min="6162" max="6162" width="10.75" style="66" customWidth="1"/>
    <col min="6163" max="6400" width="9" style="66"/>
    <col min="6401" max="6401" width="3.875" style="66" customWidth="1"/>
    <col min="6402" max="6402" width="21.125" style="66" customWidth="1"/>
    <col min="6403" max="6407" width="7.25" style="66" customWidth="1"/>
    <col min="6408" max="6408" width="8.375" style="66" customWidth="1"/>
    <col min="6409" max="6414" width="7.25" style="66" customWidth="1"/>
    <col min="6415" max="6415" width="18.625" style="66" customWidth="1"/>
    <col min="6416" max="6416" width="19.125" style="66" customWidth="1"/>
    <col min="6417" max="6417" width="4.375" style="66" customWidth="1"/>
    <col min="6418" max="6418" width="10.75" style="66" customWidth="1"/>
    <col min="6419" max="6656" width="9" style="66"/>
    <col min="6657" max="6657" width="3.875" style="66" customWidth="1"/>
    <col min="6658" max="6658" width="21.125" style="66" customWidth="1"/>
    <col min="6659" max="6663" width="7.25" style="66" customWidth="1"/>
    <col min="6664" max="6664" width="8.375" style="66" customWidth="1"/>
    <col min="6665" max="6670" width="7.25" style="66" customWidth="1"/>
    <col min="6671" max="6671" width="18.625" style="66" customWidth="1"/>
    <col min="6672" max="6672" width="19.125" style="66" customWidth="1"/>
    <col min="6673" max="6673" width="4.375" style="66" customWidth="1"/>
    <col min="6674" max="6674" width="10.75" style="66" customWidth="1"/>
    <col min="6675" max="6912" width="9" style="66"/>
    <col min="6913" max="6913" width="3.875" style="66" customWidth="1"/>
    <col min="6914" max="6914" width="21.125" style="66" customWidth="1"/>
    <col min="6915" max="6919" width="7.25" style="66" customWidth="1"/>
    <col min="6920" max="6920" width="8.375" style="66" customWidth="1"/>
    <col min="6921" max="6926" width="7.25" style="66" customWidth="1"/>
    <col min="6927" max="6927" width="18.625" style="66" customWidth="1"/>
    <col min="6928" max="6928" width="19.125" style="66" customWidth="1"/>
    <col min="6929" max="6929" width="4.375" style="66" customWidth="1"/>
    <col min="6930" max="6930" width="10.75" style="66" customWidth="1"/>
    <col min="6931" max="7168" width="9" style="66"/>
    <col min="7169" max="7169" width="3.875" style="66" customWidth="1"/>
    <col min="7170" max="7170" width="21.125" style="66" customWidth="1"/>
    <col min="7171" max="7175" width="7.25" style="66" customWidth="1"/>
    <col min="7176" max="7176" width="8.375" style="66" customWidth="1"/>
    <col min="7177" max="7182" width="7.25" style="66" customWidth="1"/>
    <col min="7183" max="7183" width="18.625" style="66" customWidth="1"/>
    <col min="7184" max="7184" width="19.125" style="66" customWidth="1"/>
    <col min="7185" max="7185" width="4.375" style="66" customWidth="1"/>
    <col min="7186" max="7186" width="10.75" style="66" customWidth="1"/>
    <col min="7187" max="7424" width="9" style="66"/>
    <col min="7425" max="7425" width="3.875" style="66" customWidth="1"/>
    <col min="7426" max="7426" width="21.125" style="66" customWidth="1"/>
    <col min="7427" max="7431" width="7.25" style="66" customWidth="1"/>
    <col min="7432" max="7432" width="8.375" style="66" customWidth="1"/>
    <col min="7433" max="7438" width="7.25" style="66" customWidth="1"/>
    <col min="7439" max="7439" width="18.625" style="66" customWidth="1"/>
    <col min="7440" max="7440" width="19.125" style="66" customWidth="1"/>
    <col min="7441" max="7441" width="4.375" style="66" customWidth="1"/>
    <col min="7442" max="7442" width="10.75" style="66" customWidth="1"/>
    <col min="7443" max="7680" width="9" style="66"/>
    <col min="7681" max="7681" width="3.875" style="66" customWidth="1"/>
    <col min="7682" max="7682" width="21.125" style="66" customWidth="1"/>
    <col min="7683" max="7687" width="7.25" style="66" customWidth="1"/>
    <col min="7688" max="7688" width="8.375" style="66" customWidth="1"/>
    <col min="7689" max="7694" width="7.25" style="66" customWidth="1"/>
    <col min="7695" max="7695" width="18.625" style="66" customWidth="1"/>
    <col min="7696" max="7696" width="19.125" style="66" customWidth="1"/>
    <col min="7697" max="7697" width="4.375" style="66" customWidth="1"/>
    <col min="7698" max="7698" width="10.75" style="66" customWidth="1"/>
    <col min="7699" max="7936" width="9" style="66"/>
    <col min="7937" max="7937" width="3.875" style="66" customWidth="1"/>
    <col min="7938" max="7938" width="21.125" style="66" customWidth="1"/>
    <col min="7939" max="7943" width="7.25" style="66" customWidth="1"/>
    <col min="7944" max="7944" width="8.375" style="66" customWidth="1"/>
    <col min="7945" max="7950" width="7.25" style="66" customWidth="1"/>
    <col min="7951" max="7951" width="18.625" style="66" customWidth="1"/>
    <col min="7952" max="7952" width="19.125" style="66" customWidth="1"/>
    <col min="7953" max="7953" width="4.375" style="66" customWidth="1"/>
    <col min="7954" max="7954" width="10.75" style="66" customWidth="1"/>
    <col min="7955" max="8192" width="9" style="66"/>
    <col min="8193" max="8193" width="3.875" style="66" customWidth="1"/>
    <col min="8194" max="8194" width="21.125" style="66" customWidth="1"/>
    <col min="8195" max="8199" width="7.25" style="66" customWidth="1"/>
    <col min="8200" max="8200" width="8.375" style="66" customWidth="1"/>
    <col min="8201" max="8206" width="7.25" style="66" customWidth="1"/>
    <col min="8207" max="8207" width="18.625" style="66" customWidth="1"/>
    <col min="8208" max="8208" width="19.125" style="66" customWidth="1"/>
    <col min="8209" max="8209" width="4.375" style="66" customWidth="1"/>
    <col min="8210" max="8210" width="10.75" style="66" customWidth="1"/>
    <col min="8211" max="8448" width="9" style="66"/>
    <col min="8449" max="8449" width="3.875" style="66" customWidth="1"/>
    <col min="8450" max="8450" width="21.125" style="66" customWidth="1"/>
    <col min="8451" max="8455" width="7.25" style="66" customWidth="1"/>
    <col min="8456" max="8456" width="8.375" style="66" customWidth="1"/>
    <col min="8457" max="8462" width="7.25" style="66" customWidth="1"/>
    <col min="8463" max="8463" width="18.625" style="66" customWidth="1"/>
    <col min="8464" max="8464" width="19.125" style="66" customWidth="1"/>
    <col min="8465" max="8465" width="4.375" style="66" customWidth="1"/>
    <col min="8466" max="8466" width="10.75" style="66" customWidth="1"/>
    <col min="8467" max="8704" width="9" style="66"/>
    <col min="8705" max="8705" width="3.875" style="66" customWidth="1"/>
    <col min="8706" max="8706" width="21.125" style="66" customWidth="1"/>
    <col min="8707" max="8711" width="7.25" style="66" customWidth="1"/>
    <col min="8712" max="8712" width="8.375" style="66" customWidth="1"/>
    <col min="8713" max="8718" width="7.25" style="66" customWidth="1"/>
    <col min="8719" max="8719" width="18.625" style="66" customWidth="1"/>
    <col min="8720" max="8720" width="19.125" style="66" customWidth="1"/>
    <col min="8721" max="8721" width="4.375" style="66" customWidth="1"/>
    <col min="8722" max="8722" width="10.75" style="66" customWidth="1"/>
    <col min="8723" max="8960" width="9" style="66"/>
    <col min="8961" max="8961" width="3.875" style="66" customWidth="1"/>
    <col min="8962" max="8962" width="21.125" style="66" customWidth="1"/>
    <col min="8963" max="8967" width="7.25" style="66" customWidth="1"/>
    <col min="8968" max="8968" width="8.375" style="66" customWidth="1"/>
    <col min="8969" max="8974" width="7.25" style="66" customWidth="1"/>
    <col min="8975" max="8975" width="18.625" style="66" customWidth="1"/>
    <col min="8976" max="8976" width="19.125" style="66" customWidth="1"/>
    <col min="8977" max="8977" width="4.375" style="66" customWidth="1"/>
    <col min="8978" max="8978" width="10.75" style="66" customWidth="1"/>
    <col min="8979" max="9216" width="9" style="66"/>
    <col min="9217" max="9217" width="3.875" style="66" customWidth="1"/>
    <col min="9218" max="9218" width="21.125" style="66" customWidth="1"/>
    <col min="9219" max="9223" width="7.25" style="66" customWidth="1"/>
    <col min="9224" max="9224" width="8.375" style="66" customWidth="1"/>
    <col min="9225" max="9230" width="7.25" style="66" customWidth="1"/>
    <col min="9231" max="9231" width="18.625" style="66" customWidth="1"/>
    <col min="9232" max="9232" width="19.125" style="66" customWidth="1"/>
    <col min="9233" max="9233" width="4.375" style="66" customWidth="1"/>
    <col min="9234" max="9234" width="10.75" style="66" customWidth="1"/>
    <col min="9235" max="9472" width="9" style="66"/>
    <col min="9473" max="9473" width="3.875" style="66" customWidth="1"/>
    <col min="9474" max="9474" width="21.125" style="66" customWidth="1"/>
    <col min="9475" max="9479" width="7.25" style="66" customWidth="1"/>
    <col min="9480" max="9480" width="8.375" style="66" customWidth="1"/>
    <col min="9481" max="9486" width="7.25" style="66" customWidth="1"/>
    <col min="9487" max="9487" width="18.625" style="66" customWidth="1"/>
    <col min="9488" max="9488" width="19.125" style="66" customWidth="1"/>
    <col min="9489" max="9489" width="4.375" style="66" customWidth="1"/>
    <col min="9490" max="9490" width="10.75" style="66" customWidth="1"/>
    <col min="9491" max="9728" width="9" style="66"/>
    <col min="9729" max="9729" width="3.875" style="66" customWidth="1"/>
    <col min="9730" max="9730" width="21.125" style="66" customWidth="1"/>
    <col min="9731" max="9735" width="7.25" style="66" customWidth="1"/>
    <col min="9736" max="9736" width="8.375" style="66" customWidth="1"/>
    <col min="9737" max="9742" width="7.25" style="66" customWidth="1"/>
    <col min="9743" max="9743" width="18.625" style="66" customWidth="1"/>
    <col min="9744" max="9744" width="19.125" style="66" customWidth="1"/>
    <col min="9745" max="9745" width="4.375" style="66" customWidth="1"/>
    <col min="9746" max="9746" width="10.75" style="66" customWidth="1"/>
    <col min="9747" max="9984" width="9" style="66"/>
    <col min="9985" max="9985" width="3.875" style="66" customWidth="1"/>
    <col min="9986" max="9986" width="21.125" style="66" customWidth="1"/>
    <col min="9987" max="9991" width="7.25" style="66" customWidth="1"/>
    <col min="9992" max="9992" width="8.375" style="66" customWidth="1"/>
    <col min="9993" max="9998" width="7.25" style="66" customWidth="1"/>
    <col min="9999" max="9999" width="18.625" style="66" customWidth="1"/>
    <col min="10000" max="10000" width="19.125" style="66" customWidth="1"/>
    <col min="10001" max="10001" width="4.375" style="66" customWidth="1"/>
    <col min="10002" max="10002" width="10.75" style="66" customWidth="1"/>
    <col min="10003" max="10240" width="9" style="66"/>
    <col min="10241" max="10241" width="3.875" style="66" customWidth="1"/>
    <col min="10242" max="10242" width="21.125" style="66" customWidth="1"/>
    <col min="10243" max="10247" width="7.25" style="66" customWidth="1"/>
    <col min="10248" max="10248" width="8.375" style="66" customWidth="1"/>
    <col min="10249" max="10254" width="7.25" style="66" customWidth="1"/>
    <col min="10255" max="10255" width="18.625" style="66" customWidth="1"/>
    <col min="10256" max="10256" width="19.125" style="66" customWidth="1"/>
    <col min="10257" max="10257" width="4.375" style="66" customWidth="1"/>
    <col min="10258" max="10258" width="10.75" style="66" customWidth="1"/>
    <col min="10259" max="10496" width="9" style="66"/>
    <col min="10497" max="10497" width="3.875" style="66" customWidth="1"/>
    <col min="10498" max="10498" width="21.125" style="66" customWidth="1"/>
    <col min="10499" max="10503" width="7.25" style="66" customWidth="1"/>
    <col min="10504" max="10504" width="8.375" style="66" customWidth="1"/>
    <col min="10505" max="10510" width="7.25" style="66" customWidth="1"/>
    <col min="10511" max="10511" width="18.625" style="66" customWidth="1"/>
    <col min="10512" max="10512" width="19.125" style="66" customWidth="1"/>
    <col min="10513" max="10513" width="4.375" style="66" customWidth="1"/>
    <col min="10514" max="10514" width="10.75" style="66" customWidth="1"/>
    <col min="10515" max="10752" width="9" style="66"/>
    <col min="10753" max="10753" width="3.875" style="66" customWidth="1"/>
    <col min="10754" max="10754" width="21.125" style="66" customWidth="1"/>
    <col min="10755" max="10759" width="7.25" style="66" customWidth="1"/>
    <col min="10760" max="10760" width="8.375" style="66" customWidth="1"/>
    <col min="10761" max="10766" width="7.25" style="66" customWidth="1"/>
    <col min="10767" max="10767" width="18.625" style="66" customWidth="1"/>
    <col min="10768" max="10768" width="19.125" style="66" customWidth="1"/>
    <col min="10769" max="10769" width="4.375" style="66" customWidth="1"/>
    <col min="10770" max="10770" width="10.75" style="66" customWidth="1"/>
    <col min="10771" max="11008" width="9" style="66"/>
    <col min="11009" max="11009" width="3.875" style="66" customWidth="1"/>
    <col min="11010" max="11010" width="21.125" style="66" customWidth="1"/>
    <col min="11011" max="11015" width="7.25" style="66" customWidth="1"/>
    <col min="11016" max="11016" width="8.375" style="66" customWidth="1"/>
    <col min="11017" max="11022" width="7.25" style="66" customWidth="1"/>
    <col min="11023" max="11023" width="18.625" style="66" customWidth="1"/>
    <col min="11024" max="11024" width="19.125" style="66" customWidth="1"/>
    <col min="11025" max="11025" width="4.375" style="66" customWidth="1"/>
    <col min="11026" max="11026" width="10.75" style="66" customWidth="1"/>
    <col min="11027" max="11264" width="9" style="66"/>
    <col min="11265" max="11265" width="3.875" style="66" customWidth="1"/>
    <col min="11266" max="11266" width="21.125" style="66" customWidth="1"/>
    <col min="11267" max="11271" width="7.25" style="66" customWidth="1"/>
    <col min="11272" max="11272" width="8.375" style="66" customWidth="1"/>
    <col min="11273" max="11278" width="7.25" style="66" customWidth="1"/>
    <col min="11279" max="11279" width="18.625" style="66" customWidth="1"/>
    <col min="11280" max="11280" width="19.125" style="66" customWidth="1"/>
    <col min="11281" max="11281" width="4.375" style="66" customWidth="1"/>
    <col min="11282" max="11282" width="10.75" style="66" customWidth="1"/>
    <col min="11283" max="11520" width="9" style="66"/>
    <col min="11521" max="11521" width="3.875" style="66" customWidth="1"/>
    <col min="11522" max="11522" width="21.125" style="66" customWidth="1"/>
    <col min="11523" max="11527" width="7.25" style="66" customWidth="1"/>
    <col min="11528" max="11528" width="8.375" style="66" customWidth="1"/>
    <col min="11529" max="11534" width="7.25" style="66" customWidth="1"/>
    <col min="11535" max="11535" width="18.625" style="66" customWidth="1"/>
    <col min="11536" max="11536" width="19.125" style="66" customWidth="1"/>
    <col min="11537" max="11537" width="4.375" style="66" customWidth="1"/>
    <col min="11538" max="11538" width="10.75" style="66" customWidth="1"/>
    <col min="11539" max="11776" width="9" style="66"/>
    <col min="11777" max="11777" width="3.875" style="66" customWidth="1"/>
    <col min="11778" max="11778" width="21.125" style="66" customWidth="1"/>
    <col min="11779" max="11783" width="7.25" style="66" customWidth="1"/>
    <col min="11784" max="11784" width="8.375" style="66" customWidth="1"/>
    <col min="11785" max="11790" width="7.25" style="66" customWidth="1"/>
    <col min="11791" max="11791" width="18.625" style="66" customWidth="1"/>
    <col min="11792" max="11792" width="19.125" style="66" customWidth="1"/>
    <col min="11793" max="11793" width="4.375" style="66" customWidth="1"/>
    <col min="11794" max="11794" width="10.75" style="66" customWidth="1"/>
    <col min="11795" max="12032" width="9" style="66"/>
    <col min="12033" max="12033" width="3.875" style="66" customWidth="1"/>
    <col min="12034" max="12034" width="21.125" style="66" customWidth="1"/>
    <col min="12035" max="12039" width="7.25" style="66" customWidth="1"/>
    <col min="12040" max="12040" width="8.375" style="66" customWidth="1"/>
    <col min="12041" max="12046" width="7.25" style="66" customWidth="1"/>
    <col min="12047" max="12047" width="18.625" style="66" customWidth="1"/>
    <col min="12048" max="12048" width="19.125" style="66" customWidth="1"/>
    <col min="12049" max="12049" width="4.375" style="66" customWidth="1"/>
    <col min="12050" max="12050" width="10.75" style="66" customWidth="1"/>
    <col min="12051" max="12288" width="9" style="66"/>
    <col min="12289" max="12289" width="3.875" style="66" customWidth="1"/>
    <col min="12290" max="12290" width="21.125" style="66" customWidth="1"/>
    <col min="12291" max="12295" width="7.25" style="66" customWidth="1"/>
    <col min="12296" max="12296" width="8.375" style="66" customWidth="1"/>
    <col min="12297" max="12302" width="7.25" style="66" customWidth="1"/>
    <col min="12303" max="12303" width="18.625" style="66" customWidth="1"/>
    <col min="12304" max="12304" width="19.125" style="66" customWidth="1"/>
    <col min="12305" max="12305" width="4.375" style="66" customWidth="1"/>
    <col min="12306" max="12306" width="10.75" style="66" customWidth="1"/>
    <col min="12307" max="12544" width="9" style="66"/>
    <col min="12545" max="12545" width="3.875" style="66" customWidth="1"/>
    <col min="12546" max="12546" width="21.125" style="66" customWidth="1"/>
    <col min="12547" max="12551" width="7.25" style="66" customWidth="1"/>
    <col min="12552" max="12552" width="8.375" style="66" customWidth="1"/>
    <col min="12553" max="12558" width="7.25" style="66" customWidth="1"/>
    <col min="12559" max="12559" width="18.625" style="66" customWidth="1"/>
    <col min="12560" max="12560" width="19.125" style="66" customWidth="1"/>
    <col min="12561" max="12561" width="4.375" style="66" customWidth="1"/>
    <col min="12562" max="12562" width="10.75" style="66" customWidth="1"/>
    <col min="12563" max="12800" width="9" style="66"/>
    <col min="12801" max="12801" width="3.875" style="66" customWidth="1"/>
    <col min="12802" max="12802" width="21.125" style="66" customWidth="1"/>
    <col min="12803" max="12807" width="7.25" style="66" customWidth="1"/>
    <col min="12808" max="12808" width="8.375" style="66" customWidth="1"/>
    <col min="12809" max="12814" width="7.25" style="66" customWidth="1"/>
    <col min="12815" max="12815" width="18.625" style="66" customWidth="1"/>
    <col min="12816" max="12816" width="19.125" style="66" customWidth="1"/>
    <col min="12817" max="12817" width="4.375" style="66" customWidth="1"/>
    <col min="12818" max="12818" width="10.75" style="66" customWidth="1"/>
    <col min="12819" max="13056" width="9" style="66"/>
    <col min="13057" max="13057" width="3.875" style="66" customWidth="1"/>
    <col min="13058" max="13058" width="21.125" style="66" customWidth="1"/>
    <col min="13059" max="13063" width="7.25" style="66" customWidth="1"/>
    <col min="13064" max="13064" width="8.375" style="66" customWidth="1"/>
    <col min="13065" max="13070" width="7.25" style="66" customWidth="1"/>
    <col min="13071" max="13071" width="18.625" style="66" customWidth="1"/>
    <col min="13072" max="13072" width="19.125" style="66" customWidth="1"/>
    <col min="13073" max="13073" width="4.375" style="66" customWidth="1"/>
    <col min="13074" max="13074" width="10.75" style="66" customWidth="1"/>
    <col min="13075" max="13312" width="9" style="66"/>
    <col min="13313" max="13313" width="3.875" style="66" customWidth="1"/>
    <col min="13314" max="13314" width="21.125" style="66" customWidth="1"/>
    <col min="13315" max="13319" width="7.25" style="66" customWidth="1"/>
    <col min="13320" max="13320" width="8.375" style="66" customWidth="1"/>
    <col min="13321" max="13326" width="7.25" style="66" customWidth="1"/>
    <col min="13327" max="13327" width="18.625" style="66" customWidth="1"/>
    <col min="13328" max="13328" width="19.125" style="66" customWidth="1"/>
    <col min="13329" max="13329" width="4.375" style="66" customWidth="1"/>
    <col min="13330" max="13330" width="10.75" style="66" customWidth="1"/>
    <col min="13331" max="13568" width="9" style="66"/>
    <col min="13569" max="13569" width="3.875" style="66" customWidth="1"/>
    <col min="13570" max="13570" width="21.125" style="66" customWidth="1"/>
    <col min="13571" max="13575" width="7.25" style="66" customWidth="1"/>
    <col min="13576" max="13576" width="8.375" style="66" customWidth="1"/>
    <col min="13577" max="13582" width="7.25" style="66" customWidth="1"/>
    <col min="13583" max="13583" width="18.625" style="66" customWidth="1"/>
    <col min="13584" max="13584" width="19.125" style="66" customWidth="1"/>
    <col min="13585" max="13585" width="4.375" style="66" customWidth="1"/>
    <col min="13586" max="13586" width="10.75" style="66" customWidth="1"/>
    <col min="13587" max="13824" width="9" style="66"/>
    <col min="13825" max="13825" width="3.875" style="66" customWidth="1"/>
    <col min="13826" max="13826" width="21.125" style="66" customWidth="1"/>
    <col min="13827" max="13831" width="7.25" style="66" customWidth="1"/>
    <col min="13832" max="13832" width="8.375" style="66" customWidth="1"/>
    <col min="13833" max="13838" width="7.25" style="66" customWidth="1"/>
    <col min="13839" max="13839" width="18.625" style="66" customWidth="1"/>
    <col min="13840" max="13840" width="19.125" style="66" customWidth="1"/>
    <col min="13841" max="13841" width="4.375" style="66" customWidth="1"/>
    <col min="13842" max="13842" width="10.75" style="66" customWidth="1"/>
    <col min="13843" max="14080" width="9" style="66"/>
    <col min="14081" max="14081" width="3.875" style="66" customWidth="1"/>
    <col min="14082" max="14082" width="21.125" style="66" customWidth="1"/>
    <col min="14083" max="14087" width="7.25" style="66" customWidth="1"/>
    <col min="14088" max="14088" width="8.375" style="66" customWidth="1"/>
    <col min="14089" max="14094" width="7.25" style="66" customWidth="1"/>
    <col min="14095" max="14095" width="18.625" style="66" customWidth="1"/>
    <col min="14096" max="14096" width="19.125" style="66" customWidth="1"/>
    <col min="14097" max="14097" width="4.375" style="66" customWidth="1"/>
    <col min="14098" max="14098" width="10.75" style="66" customWidth="1"/>
    <col min="14099" max="14336" width="9" style="66"/>
    <col min="14337" max="14337" width="3.875" style="66" customWidth="1"/>
    <col min="14338" max="14338" width="21.125" style="66" customWidth="1"/>
    <col min="14339" max="14343" width="7.25" style="66" customWidth="1"/>
    <col min="14344" max="14344" width="8.375" style="66" customWidth="1"/>
    <col min="14345" max="14350" width="7.25" style="66" customWidth="1"/>
    <col min="14351" max="14351" width="18.625" style="66" customWidth="1"/>
    <col min="14352" max="14352" width="19.125" style="66" customWidth="1"/>
    <col min="14353" max="14353" width="4.375" style="66" customWidth="1"/>
    <col min="14354" max="14354" width="10.75" style="66" customWidth="1"/>
    <col min="14355" max="14592" width="9" style="66"/>
    <col min="14593" max="14593" width="3.875" style="66" customWidth="1"/>
    <col min="14594" max="14594" width="21.125" style="66" customWidth="1"/>
    <col min="14595" max="14599" width="7.25" style="66" customWidth="1"/>
    <col min="14600" max="14600" width="8.375" style="66" customWidth="1"/>
    <col min="14601" max="14606" width="7.25" style="66" customWidth="1"/>
    <col min="14607" max="14607" width="18.625" style="66" customWidth="1"/>
    <col min="14608" max="14608" width="19.125" style="66" customWidth="1"/>
    <col min="14609" max="14609" width="4.375" style="66" customWidth="1"/>
    <col min="14610" max="14610" width="10.75" style="66" customWidth="1"/>
    <col min="14611" max="14848" width="9" style="66"/>
    <col min="14849" max="14849" width="3.875" style="66" customWidth="1"/>
    <col min="14850" max="14850" width="21.125" style="66" customWidth="1"/>
    <col min="14851" max="14855" width="7.25" style="66" customWidth="1"/>
    <col min="14856" max="14856" width="8.375" style="66" customWidth="1"/>
    <col min="14857" max="14862" width="7.25" style="66" customWidth="1"/>
    <col min="14863" max="14863" width="18.625" style="66" customWidth="1"/>
    <col min="14864" max="14864" width="19.125" style="66" customWidth="1"/>
    <col min="14865" max="14865" width="4.375" style="66" customWidth="1"/>
    <col min="14866" max="14866" width="10.75" style="66" customWidth="1"/>
    <col min="14867" max="15104" width="9" style="66"/>
    <col min="15105" max="15105" width="3.875" style="66" customWidth="1"/>
    <col min="15106" max="15106" width="21.125" style="66" customWidth="1"/>
    <col min="15107" max="15111" width="7.25" style="66" customWidth="1"/>
    <col min="15112" max="15112" width="8.375" style="66" customWidth="1"/>
    <col min="15113" max="15118" width="7.25" style="66" customWidth="1"/>
    <col min="15119" max="15119" width="18.625" style="66" customWidth="1"/>
    <col min="15120" max="15120" width="19.125" style="66" customWidth="1"/>
    <col min="15121" max="15121" width="4.375" style="66" customWidth="1"/>
    <col min="15122" max="15122" width="10.75" style="66" customWidth="1"/>
    <col min="15123" max="15360" width="9" style="66"/>
    <col min="15361" max="15361" width="3.875" style="66" customWidth="1"/>
    <col min="15362" max="15362" width="21.125" style="66" customWidth="1"/>
    <col min="15363" max="15367" width="7.25" style="66" customWidth="1"/>
    <col min="15368" max="15368" width="8.375" style="66" customWidth="1"/>
    <col min="15369" max="15374" width="7.25" style="66" customWidth="1"/>
    <col min="15375" max="15375" width="18.625" style="66" customWidth="1"/>
    <col min="15376" max="15376" width="19.125" style="66" customWidth="1"/>
    <col min="15377" max="15377" width="4.375" style="66" customWidth="1"/>
    <col min="15378" max="15378" width="10.75" style="66" customWidth="1"/>
    <col min="15379" max="15616" width="9" style="66"/>
    <col min="15617" max="15617" width="3.875" style="66" customWidth="1"/>
    <col min="15618" max="15618" width="21.125" style="66" customWidth="1"/>
    <col min="15619" max="15623" width="7.25" style="66" customWidth="1"/>
    <col min="15624" max="15624" width="8.375" style="66" customWidth="1"/>
    <col min="15625" max="15630" width="7.25" style="66" customWidth="1"/>
    <col min="15631" max="15631" width="18.625" style="66" customWidth="1"/>
    <col min="15632" max="15632" width="19.125" style="66" customWidth="1"/>
    <col min="15633" max="15633" width="4.375" style="66" customWidth="1"/>
    <col min="15634" max="15634" width="10.75" style="66" customWidth="1"/>
    <col min="15635" max="15872" width="9" style="66"/>
    <col min="15873" max="15873" width="3.875" style="66" customWidth="1"/>
    <col min="15874" max="15874" width="21.125" style="66" customWidth="1"/>
    <col min="15875" max="15879" width="7.25" style="66" customWidth="1"/>
    <col min="15880" max="15880" width="8.375" style="66" customWidth="1"/>
    <col min="15881" max="15886" width="7.25" style="66" customWidth="1"/>
    <col min="15887" max="15887" width="18.625" style="66" customWidth="1"/>
    <col min="15888" max="15888" width="19.125" style="66" customWidth="1"/>
    <col min="15889" max="15889" width="4.375" style="66" customWidth="1"/>
    <col min="15890" max="15890" width="10.75" style="66" customWidth="1"/>
    <col min="15891" max="16128" width="9" style="66"/>
    <col min="16129" max="16129" width="3.875" style="66" customWidth="1"/>
    <col min="16130" max="16130" width="21.125" style="66" customWidth="1"/>
    <col min="16131" max="16135" width="7.25" style="66" customWidth="1"/>
    <col min="16136" max="16136" width="8.375" style="66" customWidth="1"/>
    <col min="16137" max="16142" width="7.25" style="66" customWidth="1"/>
    <col min="16143" max="16143" width="18.625" style="66" customWidth="1"/>
    <col min="16144" max="16144" width="19.125" style="66" customWidth="1"/>
    <col min="16145" max="16145" width="4.375" style="66" customWidth="1"/>
    <col min="16146" max="16146" width="10.75" style="66" customWidth="1"/>
    <col min="16147" max="16384" width="9" style="66"/>
  </cols>
  <sheetData>
    <row r="1" spans="1:19" ht="24" customHeight="1">
      <c r="A1" s="962" t="s">
        <v>60</v>
      </c>
      <c r="B1" s="962"/>
      <c r="C1" s="962"/>
      <c r="D1" s="962"/>
      <c r="E1" s="962"/>
      <c r="F1" s="962"/>
      <c r="G1" s="962"/>
      <c r="H1" s="962"/>
      <c r="I1" s="962"/>
      <c r="J1" s="962"/>
      <c r="K1" s="962"/>
      <c r="L1" s="962"/>
      <c r="M1" s="962"/>
      <c r="N1" s="962"/>
      <c r="O1" s="962"/>
      <c r="P1" s="962"/>
    </row>
    <row r="2" spans="1:19" ht="24" customHeight="1">
      <c r="A2" s="86" t="s">
        <v>505</v>
      </c>
      <c r="B2" s="379"/>
      <c r="C2" s="163"/>
      <c r="D2" s="163"/>
      <c r="E2" s="163"/>
      <c r="F2" s="163"/>
      <c r="G2" s="163"/>
      <c r="H2" s="163"/>
      <c r="I2" s="163"/>
      <c r="J2" s="163"/>
      <c r="K2" s="163"/>
      <c r="L2" s="163"/>
      <c r="M2" s="163"/>
      <c r="N2" s="163"/>
      <c r="O2" s="163"/>
      <c r="P2" s="163"/>
    </row>
    <row r="3" spans="1:19" s="67" customFormat="1" ht="14.25" customHeight="1">
      <c r="A3" s="67" t="s">
        <v>506</v>
      </c>
      <c r="B3" s="76"/>
      <c r="C3" s="76"/>
      <c r="D3" s="77"/>
      <c r="E3" s="77"/>
      <c r="F3" s="77"/>
      <c r="G3" s="77"/>
    </row>
    <row r="4" spans="1:19">
      <c r="A4" s="67" t="s">
        <v>507</v>
      </c>
    </row>
    <row r="5" spans="1:19">
      <c r="A5" s="164" t="s">
        <v>508</v>
      </c>
    </row>
    <row r="6" spans="1:19" ht="15.95" customHeight="1">
      <c r="A6" s="380" t="s">
        <v>509</v>
      </c>
      <c r="B6" s="381"/>
    </row>
    <row r="7" spans="1:19" ht="15" customHeight="1">
      <c r="A7" s="967" t="s">
        <v>51</v>
      </c>
      <c r="B7" s="979" t="s">
        <v>510</v>
      </c>
      <c r="C7" s="963" t="s">
        <v>385</v>
      </c>
      <c r="D7" s="964"/>
      <c r="E7" s="963" t="s">
        <v>386</v>
      </c>
      <c r="F7" s="964"/>
      <c r="G7" s="963" t="s">
        <v>394</v>
      </c>
      <c r="H7" s="964"/>
      <c r="I7" s="963" t="s">
        <v>395</v>
      </c>
      <c r="J7" s="964"/>
      <c r="K7" s="963" t="s">
        <v>387</v>
      </c>
      <c r="L7" s="964"/>
      <c r="M7" s="963" t="s">
        <v>511</v>
      </c>
      <c r="N7" s="964"/>
      <c r="O7" s="969" t="s">
        <v>512</v>
      </c>
      <c r="P7" s="971" t="s">
        <v>513</v>
      </c>
      <c r="R7" s="994" t="s">
        <v>514</v>
      </c>
      <c r="S7" s="995"/>
    </row>
    <row r="8" spans="1:19" ht="15" customHeight="1">
      <c r="A8" s="968"/>
      <c r="B8" s="980"/>
      <c r="C8" s="382" t="s">
        <v>515</v>
      </c>
      <c r="D8" s="382" t="s">
        <v>516</v>
      </c>
      <c r="E8" s="383" t="s">
        <v>515</v>
      </c>
      <c r="F8" s="382" t="s">
        <v>516</v>
      </c>
      <c r="G8" s="382" t="s">
        <v>515</v>
      </c>
      <c r="H8" s="382" t="s">
        <v>516</v>
      </c>
      <c r="I8" s="405" t="s">
        <v>515</v>
      </c>
      <c r="J8" s="405" t="s">
        <v>516</v>
      </c>
      <c r="K8" s="405" t="s">
        <v>515</v>
      </c>
      <c r="L8" s="405" t="s">
        <v>516</v>
      </c>
      <c r="M8" s="382" t="s">
        <v>515</v>
      </c>
      <c r="N8" s="405" t="s">
        <v>516</v>
      </c>
      <c r="O8" s="970"/>
      <c r="P8" s="972"/>
      <c r="R8" s="996"/>
      <c r="S8" s="997"/>
    </row>
    <row r="9" spans="1:19" ht="15" customHeight="1">
      <c r="A9" s="384">
        <v>1</v>
      </c>
      <c r="B9" s="385" t="s">
        <v>517</v>
      </c>
      <c r="C9" s="386">
        <f>$M9*$S$9</f>
        <v>7.9257</v>
      </c>
      <c r="D9" s="387">
        <v>6</v>
      </c>
      <c r="E9" s="386">
        <f>$M9*$S$11</f>
        <v>171.7235</v>
      </c>
      <c r="F9" s="386">
        <f>L50</f>
        <v>188.75</v>
      </c>
      <c r="G9" s="386">
        <f>$M9*$S$13</f>
        <v>79.257000000000005</v>
      </c>
      <c r="H9" s="386">
        <f>L95</f>
        <v>152.75</v>
      </c>
      <c r="I9" s="386">
        <f>M9*$S$15</f>
        <v>0</v>
      </c>
      <c r="J9" s="386">
        <f>L140</f>
        <v>0</v>
      </c>
      <c r="K9" s="386">
        <f>M9*$S$17</f>
        <v>5.2838000000000003</v>
      </c>
      <c r="L9" s="387">
        <v>2</v>
      </c>
      <c r="M9" s="406">
        <v>264.19</v>
      </c>
      <c r="N9" s="391">
        <f>SUM(D9,F9,H9,J9,L9)</f>
        <v>349.5</v>
      </c>
      <c r="O9" s="407">
        <f>N9/M9</f>
        <v>1.32291154093645</v>
      </c>
      <c r="P9" s="408">
        <f>N9/$N$14</f>
        <v>0.99466382070437598</v>
      </c>
      <c r="R9" s="989" t="s">
        <v>385</v>
      </c>
      <c r="S9" s="998">
        <v>0.03</v>
      </c>
    </row>
    <row r="10" spans="1:19" ht="15" customHeight="1">
      <c r="A10" s="384">
        <v>2</v>
      </c>
      <c r="B10" s="385" t="s">
        <v>518</v>
      </c>
      <c r="C10" s="386">
        <f>$M10*$S$9</f>
        <v>0.34710000000000002</v>
      </c>
      <c r="D10" s="387">
        <v>0</v>
      </c>
      <c r="E10" s="386">
        <f>$M10*$S$11</f>
        <v>7.5205000000000002</v>
      </c>
      <c r="F10" s="386">
        <f>L51</f>
        <v>0</v>
      </c>
      <c r="G10" s="386">
        <f>$M10*$S$13</f>
        <v>3.4710000000000001</v>
      </c>
      <c r="H10" s="386">
        <f>L96</f>
        <v>0</v>
      </c>
      <c r="I10" s="386">
        <f>M10*$S$15</f>
        <v>0</v>
      </c>
      <c r="J10" s="386">
        <f>L141</f>
        <v>0</v>
      </c>
      <c r="K10" s="386">
        <f>M10*$S$17</f>
        <v>0.23139999999999999</v>
      </c>
      <c r="L10" s="387">
        <v>0</v>
      </c>
      <c r="M10" s="406">
        <v>11.57</v>
      </c>
      <c r="N10" s="391">
        <f>SUM(D10,F10,H10,J10,L10)</f>
        <v>0</v>
      </c>
      <c r="O10" s="407">
        <f>N10/M10</f>
        <v>0</v>
      </c>
      <c r="P10" s="408">
        <f>N10/$N$14</f>
        <v>0</v>
      </c>
      <c r="R10" s="990"/>
      <c r="S10" s="999"/>
    </row>
    <row r="11" spans="1:19" ht="15" customHeight="1">
      <c r="A11" s="384">
        <v>3</v>
      </c>
      <c r="B11" s="385" t="s">
        <v>519</v>
      </c>
      <c r="C11" s="386">
        <f>$M11*$S$9</f>
        <v>0.17369999999999999</v>
      </c>
      <c r="D11" s="387">
        <v>0</v>
      </c>
      <c r="E11" s="386">
        <f>$M11*$S$11</f>
        <v>3.7635000000000001</v>
      </c>
      <c r="F11" s="386">
        <f>L52</f>
        <v>0</v>
      </c>
      <c r="G11" s="386">
        <f>$M11*$S$13</f>
        <v>1.7370000000000001</v>
      </c>
      <c r="H11" s="386">
        <f>L97</f>
        <v>0</v>
      </c>
      <c r="I11" s="386">
        <f>M11*$S$15</f>
        <v>0</v>
      </c>
      <c r="J11" s="386">
        <f>L142</f>
        <v>0</v>
      </c>
      <c r="K11" s="386">
        <f>M11*$S$17</f>
        <v>0.1158</v>
      </c>
      <c r="L11" s="387">
        <v>0</v>
      </c>
      <c r="M11" s="406">
        <v>5.79</v>
      </c>
      <c r="N11" s="391">
        <f>SUM(D11,F11,H11,J11,L11)</f>
        <v>0</v>
      </c>
      <c r="O11" s="407">
        <f>N11/M11</f>
        <v>0</v>
      </c>
      <c r="P11" s="408">
        <f>N11/$N$14</f>
        <v>0</v>
      </c>
      <c r="R11" s="991" t="s">
        <v>386</v>
      </c>
      <c r="S11" s="1000">
        <v>0.65</v>
      </c>
    </row>
    <row r="12" spans="1:19" ht="15" customHeight="1">
      <c r="A12" s="384">
        <v>4</v>
      </c>
      <c r="B12" s="385" t="s">
        <v>520</v>
      </c>
      <c r="C12" s="386">
        <f>$M12*$S$9</f>
        <v>0.17369999999999999</v>
      </c>
      <c r="D12" s="387">
        <v>0</v>
      </c>
      <c r="E12" s="386">
        <f>$M12*$S$11</f>
        <v>3.7635000000000001</v>
      </c>
      <c r="F12" s="386">
        <f>L53</f>
        <v>1.25</v>
      </c>
      <c r="G12" s="386">
        <f>$M12*$S$13</f>
        <v>1.7370000000000001</v>
      </c>
      <c r="H12" s="386">
        <f>L98</f>
        <v>0</v>
      </c>
      <c r="I12" s="386">
        <f>M12*$S$15</f>
        <v>0</v>
      </c>
      <c r="J12" s="386">
        <f>L143</f>
        <v>0</v>
      </c>
      <c r="K12" s="386">
        <f>M12*$S$17</f>
        <v>0.1158</v>
      </c>
      <c r="L12" s="387">
        <f>5/8</f>
        <v>0.625</v>
      </c>
      <c r="M12" s="406">
        <v>5.79</v>
      </c>
      <c r="N12" s="391">
        <f>SUM(D12,F12,H12,J12,L12)</f>
        <v>1.875</v>
      </c>
      <c r="O12" s="407">
        <f>N12/M12</f>
        <v>0.32383419689119203</v>
      </c>
      <c r="P12" s="408">
        <f>N12/$N$14</f>
        <v>5.3361792956243296E-3</v>
      </c>
      <c r="R12" s="990"/>
      <c r="S12" s="999"/>
    </row>
    <row r="13" spans="1:19" ht="15" customHeight="1">
      <c r="A13" s="384">
        <v>5</v>
      </c>
      <c r="B13" s="385" t="s">
        <v>521</v>
      </c>
      <c r="C13" s="386">
        <f>$M13*$S$9</f>
        <v>6.0900000000000003E-2</v>
      </c>
      <c r="D13" s="387">
        <v>0</v>
      </c>
      <c r="E13" s="386">
        <f>$M13*$S$11</f>
        <v>1.3194999999999999</v>
      </c>
      <c r="F13" s="386">
        <f>L54</f>
        <v>0</v>
      </c>
      <c r="G13" s="386">
        <f>$M13*$S$13</f>
        <v>0.60899999999999999</v>
      </c>
      <c r="H13" s="386">
        <f>L99</f>
        <v>0</v>
      </c>
      <c r="I13" s="386">
        <f>M13*$S$15</f>
        <v>0</v>
      </c>
      <c r="J13" s="386">
        <f>L144</f>
        <v>0</v>
      </c>
      <c r="K13" s="386">
        <f>M13*$S$17</f>
        <v>4.0599999999999997E-2</v>
      </c>
      <c r="L13" s="387">
        <v>0</v>
      </c>
      <c r="M13" s="406">
        <v>2.0299999999999998</v>
      </c>
      <c r="N13" s="391">
        <f>SUM(D13,F13,H13,J13,L13)</f>
        <v>0</v>
      </c>
      <c r="O13" s="407">
        <f>N13/M13</f>
        <v>0</v>
      </c>
      <c r="P13" s="408">
        <f>N13/$N$14</f>
        <v>0</v>
      </c>
      <c r="R13" s="992" t="s">
        <v>394</v>
      </c>
      <c r="S13" s="1000">
        <v>0.3</v>
      </c>
    </row>
    <row r="14" spans="1:19" ht="15" customHeight="1">
      <c r="A14" s="384">
        <v>6</v>
      </c>
      <c r="B14" s="385" t="s">
        <v>522</v>
      </c>
      <c r="C14" s="388">
        <f t="shared" ref="C14:N14" si="0">SUM(C9:C13)</f>
        <v>8.6811000000000007</v>
      </c>
      <c r="D14" s="388">
        <f t="shared" si="0"/>
        <v>6</v>
      </c>
      <c r="E14" s="388">
        <f t="shared" si="0"/>
        <v>188.09049999999999</v>
      </c>
      <c r="F14" s="388">
        <f t="shared" si="0"/>
        <v>190</v>
      </c>
      <c r="G14" s="388">
        <f t="shared" si="0"/>
        <v>86.811000000000007</v>
      </c>
      <c r="H14" s="388">
        <f t="shared" si="0"/>
        <v>152.75</v>
      </c>
      <c r="I14" s="409">
        <f t="shared" si="0"/>
        <v>0</v>
      </c>
      <c r="J14" s="409">
        <f t="shared" si="0"/>
        <v>0</v>
      </c>
      <c r="K14" s="409">
        <f t="shared" si="0"/>
        <v>5.7873999999999999</v>
      </c>
      <c r="L14" s="409">
        <f t="shared" si="0"/>
        <v>2.625</v>
      </c>
      <c r="M14" s="410">
        <f t="shared" si="0"/>
        <v>289.37</v>
      </c>
      <c r="N14" s="411">
        <f t="shared" si="0"/>
        <v>351.375</v>
      </c>
      <c r="O14" s="407"/>
      <c r="P14" s="408"/>
      <c r="R14" s="993"/>
      <c r="S14" s="999"/>
    </row>
    <row r="15" spans="1:19" ht="15" customHeight="1">
      <c r="A15" s="389">
        <v>7</v>
      </c>
      <c r="B15" s="390" t="s">
        <v>523</v>
      </c>
      <c r="C15" s="965">
        <v>142</v>
      </c>
      <c r="D15" s="966"/>
      <c r="E15" s="965">
        <f>规模!C8</f>
        <v>97.8</v>
      </c>
      <c r="F15" s="966"/>
      <c r="G15" s="965">
        <f>规模!C13</f>
        <v>44.2</v>
      </c>
      <c r="H15" s="966"/>
      <c r="I15" s="965" t="e">
        <f>规模!C18</f>
        <v>#REF!</v>
      </c>
      <c r="J15" s="966"/>
      <c r="K15" s="965">
        <f>规模!C23</f>
        <v>142</v>
      </c>
      <c r="L15" s="966"/>
      <c r="M15" s="965">
        <f>K15</f>
        <v>142</v>
      </c>
      <c r="N15" s="966"/>
      <c r="O15" s="407"/>
      <c r="P15" s="412"/>
      <c r="R15" s="991" t="s">
        <v>395</v>
      </c>
      <c r="S15" s="1001">
        <v>0</v>
      </c>
    </row>
    <row r="16" spans="1:19" s="222" customFormat="1" ht="15" customHeight="1">
      <c r="A16" s="389">
        <v>8</v>
      </c>
      <c r="B16" s="390" t="s">
        <v>524</v>
      </c>
      <c r="C16" s="973">
        <f>D14/C14</f>
        <v>0.69115665065487097</v>
      </c>
      <c r="D16" s="974"/>
      <c r="E16" s="973">
        <f>F14/E14</f>
        <v>1.0101520278802001</v>
      </c>
      <c r="F16" s="974"/>
      <c r="G16" s="973">
        <f>H14/G14</f>
        <v>1.7595696397921901</v>
      </c>
      <c r="H16" s="974"/>
      <c r="I16" s="973" t="e">
        <f>J14/I14</f>
        <v>#DIV/0!</v>
      </c>
      <c r="J16" s="974"/>
      <c r="K16" s="973">
        <f>L14/K14</f>
        <v>0.45357155199225901</v>
      </c>
      <c r="L16" s="974"/>
      <c r="M16" s="973">
        <f>N14/M14</f>
        <v>1.21427584061928</v>
      </c>
      <c r="N16" s="974"/>
      <c r="O16" s="407"/>
      <c r="P16" s="412"/>
      <c r="R16" s="990"/>
      <c r="S16" s="1002"/>
    </row>
    <row r="17" spans="1:19" s="222" customFormat="1" ht="15" customHeight="1">
      <c r="A17" s="389">
        <v>9</v>
      </c>
      <c r="B17" s="390" t="s">
        <v>525</v>
      </c>
      <c r="C17" s="975">
        <f>D14/C14-1</f>
        <v>-0.30884334934512903</v>
      </c>
      <c r="D17" s="976"/>
      <c r="E17" s="975">
        <f>F14/E14-1</f>
        <v>1.0152027880196099E-2</v>
      </c>
      <c r="F17" s="976"/>
      <c r="G17" s="975">
        <f>H14/G14-1</f>
        <v>0.75956963979219305</v>
      </c>
      <c r="H17" s="976"/>
      <c r="I17" s="975" t="e">
        <f>J14/I14-1</f>
        <v>#DIV/0!</v>
      </c>
      <c r="J17" s="976"/>
      <c r="K17" s="975">
        <f>L14/K14-1</f>
        <v>-0.54642844800774104</v>
      </c>
      <c r="L17" s="976"/>
      <c r="M17" s="975">
        <f>N14/M14-1</f>
        <v>0.21427584061927599</v>
      </c>
      <c r="N17" s="976"/>
      <c r="O17" s="407"/>
      <c r="P17" s="986"/>
      <c r="R17" s="420" t="s">
        <v>387</v>
      </c>
      <c r="S17" s="427">
        <v>0.02</v>
      </c>
    </row>
    <row r="18" spans="1:19" s="378" customFormat="1" ht="15" customHeight="1">
      <c r="A18" s="389">
        <v>10</v>
      </c>
      <c r="B18" s="392" t="s">
        <v>526</v>
      </c>
      <c r="C18" s="975">
        <f>D14/C14-100%</f>
        <v>-0.30884334934512903</v>
      </c>
      <c r="D18" s="976"/>
      <c r="E18" s="975">
        <f>(D14+F14)/(C14+E14)-100%</f>
        <v>-3.92129758562709E-3</v>
      </c>
      <c r="F18" s="976"/>
      <c r="G18" s="975">
        <f>(D14+F14+H14)/(C14+E14+G14)-100%</f>
        <v>0.229800417938195</v>
      </c>
      <c r="H18" s="976"/>
      <c r="I18" s="975">
        <f>(D14+F14+H14+J14)/(C14+E14+G14+I14)-100%</f>
        <v>0.229800417938195</v>
      </c>
      <c r="J18" s="976"/>
      <c r="K18" s="975">
        <f>(D14+F14+H14+J14+L14)/(C14+E14+G14+I14+K14)-100%</f>
        <v>0.21427584061927701</v>
      </c>
      <c r="L18" s="976"/>
      <c r="M18" s="975">
        <f>K18</f>
        <v>0.21427584061927701</v>
      </c>
      <c r="N18" s="976"/>
      <c r="O18" s="407"/>
      <c r="P18" s="987"/>
      <c r="R18" s="425"/>
      <c r="S18" s="428"/>
    </row>
    <row r="19" spans="1:19" s="378" customFormat="1" ht="15" customHeight="1">
      <c r="A19" s="393">
        <v>11</v>
      </c>
      <c r="B19" s="394" t="s">
        <v>527</v>
      </c>
      <c r="C19" s="977">
        <f>D9/$N9</f>
        <v>1.7167381974248899E-2</v>
      </c>
      <c r="D19" s="978"/>
      <c r="E19" s="977">
        <f>F9/$N9</f>
        <v>0.54005722460658101</v>
      </c>
      <c r="F19" s="978"/>
      <c r="G19" s="977">
        <f>H9/$N9</f>
        <v>0.43705293276108698</v>
      </c>
      <c r="H19" s="978"/>
      <c r="I19" s="977">
        <f>J9/N9</f>
        <v>0</v>
      </c>
      <c r="J19" s="978"/>
      <c r="K19" s="977">
        <f>L9/N9</f>
        <v>5.72246065808298E-3</v>
      </c>
      <c r="L19" s="978"/>
      <c r="M19" s="977"/>
      <c r="N19" s="978"/>
      <c r="O19" s="413"/>
      <c r="P19" s="988"/>
      <c r="R19" s="66"/>
      <c r="S19" s="66"/>
    </row>
    <row r="20" spans="1:19">
      <c r="A20" s="395"/>
      <c r="B20" s="183"/>
      <c r="C20" s="396"/>
      <c r="D20" s="396"/>
      <c r="E20" s="396"/>
      <c r="F20" s="396"/>
      <c r="G20" s="396"/>
      <c r="H20" s="396"/>
      <c r="I20" s="396"/>
      <c r="L20" s="396"/>
      <c r="M20" s="396"/>
      <c r="N20" s="396"/>
    </row>
    <row r="21" spans="1:19" ht="24.95" customHeight="1">
      <c r="B21" s="390" t="s">
        <v>528</v>
      </c>
      <c r="C21" s="390"/>
      <c r="D21" s="390"/>
      <c r="E21" s="397" t="s">
        <v>385</v>
      </c>
      <c r="F21" s="397" t="s">
        <v>338</v>
      </c>
      <c r="G21" s="397" t="s">
        <v>339</v>
      </c>
      <c r="H21" s="397" t="s">
        <v>340</v>
      </c>
      <c r="I21" s="397" t="s">
        <v>387</v>
      </c>
      <c r="K21" s="414" t="s">
        <v>219</v>
      </c>
      <c r="L21" s="414" t="s">
        <v>220</v>
      </c>
      <c r="Q21" s="429" t="s">
        <v>529</v>
      </c>
      <c r="R21" s="430"/>
      <c r="S21" s="431"/>
    </row>
    <row r="22" spans="1:19" ht="12" customHeight="1">
      <c r="B22" s="981" t="s">
        <v>530</v>
      </c>
      <c r="C22" s="983" t="s">
        <v>529</v>
      </c>
      <c r="D22" s="206" t="s">
        <v>163</v>
      </c>
      <c r="E22" s="398">
        <v>3.3E-3</v>
      </c>
      <c r="F22" s="398">
        <v>0.29799999999999999</v>
      </c>
      <c r="G22" s="398">
        <v>0.29799999999999999</v>
      </c>
      <c r="H22" s="398"/>
      <c r="I22" s="398">
        <v>0</v>
      </c>
      <c r="K22" s="414">
        <v>0.48520000000000002</v>
      </c>
      <c r="L22" s="414">
        <v>0.29799999999999999</v>
      </c>
      <c r="P22" s="66" t="s">
        <v>123</v>
      </c>
      <c r="Q22" s="83" t="s">
        <v>163</v>
      </c>
      <c r="R22" s="83" t="s">
        <v>164</v>
      </c>
      <c r="S22" s="83" t="s">
        <v>342</v>
      </c>
    </row>
    <row r="23" spans="1:19" ht="16.5">
      <c r="B23" s="982"/>
      <c r="C23" s="984"/>
      <c r="D23" s="207" t="s">
        <v>164</v>
      </c>
      <c r="E23" s="399">
        <v>0.15</v>
      </c>
      <c r="F23" s="399">
        <v>0.51170000000000004</v>
      </c>
      <c r="G23" s="399">
        <v>0.51170000000000004</v>
      </c>
      <c r="H23" s="399"/>
      <c r="I23" s="399">
        <v>2.53E-2</v>
      </c>
      <c r="K23" s="414">
        <v>0.66900000000000004</v>
      </c>
      <c r="L23" s="414">
        <v>0.48199999999999998</v>
      </c>
      <c r="O23" s="415" t="s">
        <v>385</v>
      </c>
      <c r="P23" s="416">
        <f>C17</f>
        <v>-0.30884334934512903</v>
      </c>
      <c r="Q23" s="223">
        <v>-0.38769999999999999</v>
      </c>
      <c r="R23" s="223">
        <v>4.4999999999999997E-3</v>
      </c>
      <c r="S23" s="223">
        <v>0.3</v>
      </c>
    </row>
    <row r="24" spans="1:19" ht="16.5">
      <c r="B24" s="982"/>
      <c r="C24" s="985"/>
      <c r="D24" s="206" t="s">
        <v>342</v>
      </c>
      <c r="E24" s="398">
        <v>0.29670000000000002</v>
      </c>
      <c r="F24" s="398">
        <v>0.66610000000000003</v>
      </c>
      <c r="G24" s="398">
        <v>0.66610000000000003</v>
      </c>
      <c r="H24" s="398"/>
      <c r="I24" s="398">
        <v>7.8399999999999997E-2</v>
      </c>
      <c r="K24" s="414">
        <v>0.85270000000000001</v>
      </c>
      <c r="L24" s="414">
        <v>0.66610000000000003</v>
      </c>
      <c r="O24" s="417" t="s">
        <v>386</v>
      </c>
      <c r="P24" s="416">
        <f>E17</f>
        <v>1.0152027880196099E-2</v>
      </c>
      <c r="Q24" s="223">
        <v>-0.38769999999999999</v>
      </c>
      <c r="R24" s="223">
        <v>4.4999999999999997E-3</v>
      </c>
      <c r="S24" s="223">
        <v>0.3</v>
      </c>
    </row>
    <row r="25" spans="1:19" ht="16.5">
      <c r="B25" s="982"/>
      <c r="C25" s="400" t="s">
        <v>515</v>
      </c>
      <c r="D25" s="306" t="s">
        <v>531</v>
      </c>
      <c r="E25" s="401">
        <f>C14/C15</f>
        <v>6.1134507042253497E-2</v>
      </c>
      <c r="F25" s="401">
        <f>E15/E14</f>
        <v>0.51996246487727982</v>
      </c>
      <c r="G25" s="401">
        <f>G15/G14</f>
        <v>0.50915206598242202</v>
      </c>
      <c r="H25" s="401" t="e">
        <f>I14/I15</f>
        <v>#REF!</v>
      </c>
      <c r="I25" s="401">
        <f>K14/K15</f>
        <v>4.0756338028169012E-2</v>
      </c>
      <c r="O25" s="418" t="s">
        <v>394</v>
      </c>
      <c r="P25" s="416">
        <f>G17</f>
        <v>0.75956963979219305</v>
      </c>
      <c r="Q25" s="223">
        <v>-0.38769999999999999</v>
      </c>
      <c r="R25" s="223">
        <v>4.4999999999999997E-3</v>
      </c>
      <c r="S25" s="223">
        <v>0.3</v>
      </c>
    </row>
    <row r="26" spans="1:19" ht="24">
      <c r="B26" s="982"/>
      <c r="C26" s="400" t="s">
        <v>516</v>
      </c>
      <c r="D26" s="306" t="s">
        <v>532</v>
      </c>
      <c r="E26" s="401">
        <f>D14/C15</f>
        <v>4.2253521126760597E-2</v>
      </c>
      <c r="F26" s="401">
        <f>E15/F14</f>
        <v>0.51473684210526316</v>
      </c>
      <c r="G26" s="401">
        <f>G15/H14</f>
        <v>0.28936170212765999</v>
      </c>
      <c r="H26" s="401" t="e">
        <f>J14/I15</f>
        <v>#REF!</v>
      </c>
      <c r="I26" s="419">
        <f>L14/K15</f>
        <v>1.8485915492957746E-2</v>
      </c>
      <c r="O26" s="420" t="s">
        <v>387</v>
      </c>
      <c r="P26" s="416">
        <f>K17</f>
        <v>-0.54642844800774104</v>
      </c>
      <c r="Q26" s="223">
        <v>-0.38769999999999999</v>
      </c>
      <c r="R26" s="223">
        <v>4.4999999999999997E-3</v>
      </c>
      <c r="S26" s="223">
        <v>0.3</v>
      </c>
    </row>
    <row r="28" spans="1:19">
      <c r="O28" s="421"/>
      <c r="P28" s="422"/>
    </row>
    <row r="29" spans="1:19">
      <c r="P29" s="422"/>
    </row>
    <row r="30" spans="1:19">
      <c r="O30" s="423"/>
    </row>
    <row r="38" spans="1:17" ht="14.25" customHeight="1"/>
    <row r="40" spans="1:17" ht="14.25">
      <c r="A40" s="402"/>
    </row>
    <row r="44" spans="1:17" ht="12" customHeight="1"/>
    <row r="47" spans="1:17" ht="13.5" customHeight="1">
      <c r="A47" s="380" t="s">
        <v>386</v>
      </c>
    </row>
    <row r="48" spans="1:17" ht="15" customHeight="1" outlineLevel="1">
      <c r="A48" s="967" t="s">
        <v>51</v>
      </c>
      <c r="B48" s="979" t="s">
        <v>510</v>
      </c>
      <c r="C48" s="963" t="s">
        <v>498</v>
      </c>
      <c r="D48" s="964"/>
      <c r="E48" s="963" t="s">
        <v>499</v>
      </c>
      <c r="F48" s="964"/>
      <c r="G48" s="963" t="s">
        <v>500</v>
      </c>
      <c r="H48" s="964"/>
      <c r="I48" s="963" t="s">
        <v>501</v>
      </c>
      <c r="J48" s="964"/>
      <c r="K48" s="963" t="s">
        <v>511</v>
      </c>
      <c r="L48" s="964"/>
      <c r="M48" s="969" t="s">
        <v>512</v>
      </c>
      <c r="N48" s="971" t="s">
        <v>513</v>
      </c>
      <c r="P48" s="994" t="s">
        <v>514</v>
      </c>
      <c r="Q48" s="995"/>
    </row>
    <row r="49" spans="1:19" ht="15" customHeight="1" outlineLevel="1">
      <c r="A49" s="968"/>
      <c r="B49" s="980"/>
      <c r="C49" s="382" t="s">
        <v>515</v>
      </c>
      <c r="D49" s="382" t="s">
        <v>516</v>
      </c>
      <c r="E49" s="383" t="s">
        <v>515</v>
      </c>
      <c r="F49" s="382" t="s">
        <v>516</v>
      </c>
      <c r="G49" s="382" t="s">
        <v>515</v>
      </c>
      <c r="H49" s="382" t="s">
        <v>516</v>
      </c>
      <c r="I49" s="405" t="s">
        <v>515</v>
      </c>
      <c r="J49" s="405" t="s">
        <v>516</v>
      </c>
      <c r="K49" s="382" t="s">
        <v>515</v>
      </c>
      <c r="L49" s="405" t="s">
        <v>516</v>
      </c>
      <c r="M49" s="970"/>
      <c r="N49" s="972"/>
      <c r="P49" s="996"/>
      <c r="Q49" s="997"/>
    </row>
    <row r="50" spans="1:19" ht="15" customHeight="1" outlineLevel="1">
      <c r="A50" s="384">
        <v>1</v>
      </c>
      <c r="B50" s="385" t="s">
        <v>517</v>
      </c>
      <c r="C50" s="386">
        <f>$K50*Q50</f>
        <v>17.172350000000002</v>
      </c>
      <c r="D50" s="387">
        <f>50/8</f>
        <v>6.25</v>
      </c>
      <c r="E50" s="386">
        <f>$K50*Q52</f>
        <v>42.930875</v>
      </c>
      <c r="F50" s="403">
        <f>369/8</f>
        <v>46.125</v>
      </c>
      <c r="G50" s="386">
        <f>K50*Q54</f>
        <v>51.517049999999998</v>
      </c>
      <c r="H50" s="404">
        <v>111.25</v>
      </c>
      <c r="I50" s="386">
        <f>K50*Q56</f>
        <v>60.103225000000002</v>
      </c>
      <c r="J50" s="387">
        <v>25.125</v>
      </c>
      <c r="K50" s="407">
        <f>E9</f>
        <v>171.7235</v>
      </c>
      <c r="L50" s="391">
        <f>D50+F50+H50+J50</f>
        <v>188.75</v>
      </c>
      <c r="M50" s="407">
        <f>L50/K50</f>
        <v>1.0991506695356199</v>
      </c>
      <c r="N50" s="408">
        <f>L50/$L$55</f>
        <v>0.99342105263157898</v>
      </c>
      <c r="P50" s="989" t="s">
        <v>498</v>
      </c>
      <c r="Q50" s="998">
        <v>0.1</v>
      </c>
    </row>
    <row r="51" spans="1:19" ht="15" customHeight="1" outlineLevel="1">
      <c r="A51" s="384">
        <v>2</v>
      </c>
      <c r="B51" s="385" t="s">
        <v>518</v>
      </c>
      <c r="C51" s="386">
        <f>$K51*Q50</f>
        <v>0.75205</v>
      </c>
      <c r="D51" s="387">
        <v>0</v>
      </c>
      <c r="E51" s="386">
        <f>K51*Q52</f>
        <v>1.880125</v>
      </c>
      <c r="F51" s="403">
        <v>0</v>
      </c>
      <c r="G51" s="386">
        <f>K51*Q54</f>
        <v>2.2561499999999999</v>
      </c>
      <c r="H51" s="404">
        <v>0</v>
      </c>
      <c r="I51" s="386">
        <f>K51*Q56</f>
        <v>2.6321750000000002</v>
      </c>
      <c r="J51" s="387">
        <v>0</v>
      </c>
      <c r="K51" s="407">
        <f>E10</f>
        <v>7.5205000000000002</v>
      </c>
      <c r="L51" s="391">
        <f>D51+F51+H51+J51</f>
        <v>0</v>
      </c>
      <c r="M51" s="407">
        <f>L51/K51</f>
        <v>0</v>
      </c>
      <c r="N51" s="408">
        <f>L51/$L$55</f>
        <v>0</v>
      </c>
      <c r="P51" s="990"/>
      <c r="Q51" s="999"/>
    </row>
    <row r="52" spans="1:19" ht="15" customHeight="1" outlineLevel="1">
      <c r="A52" s="384">
        <v>3</v>
      </c>
      <c r="B52" s="385" t="s">
        <v>519</v>
      </c>
      <c r="C52" s="386">
        <f>K52*Q50</f>
        <v>0.37635000000000002</v>
      </c>
      <c r="D52" s="387">
        <v>0</v>
      </c>
      <c r="E52" s="386">
        <f>K52*Q52</f>
        <v>0.94087500000000002</v>
      </c>
      <c r="F52" s="403">
        <v>0</v>
      </c>
      <c r="G52" s="386">
        <f>K52*Q54</f>
        <v>1.1290500000000001</v>
      </c>
      <c r="H52" s="404">
        <v>0</v>
      </c>
      <c r="I52" s="386">
        <f>K52*Q56</f>
        <v>1.3172250000000001</v>
      </c>
      <c r="J52" s="387">
        <v>0</v>
      </c>
      <c r="K52" s="407">
        <f>E11</f>
        <v>3.7635000000000001</v>
      </c>
      <c r="L52" s="391">
        <f>D52+F52+H52+J52</f>
        <v>0</v>
      </c>
      <c r="M52" s="407">
        <f>L52/K52</f>
        <v>0</v>
      </c>
      <c r="N52" s="408">
        <f>L52/$L$55</f>
        <v>0</v>
      </c>
      <c r="P52" s="991" t="s">
        <v>499</v>
      </c>
      <c r="Q52" s="1000">
        <v>0.25</v>
      </c>
    </row>
    <row r="53" spans="1:19" ht="15" customHeight="1" outlineLevel="1">
      <c r="A53" s="384">
        <v>4</v>
      </c>
      <c r="B53" s="385" t="s">
        <v>520</v>
      </c>
      <c r="C53" s="386">
        <f>K53*Q50</f>
        <v>0.37635000000000002</v>
      </c>
      <c r="D53" s="387">
        <v>0</v>
      </c>
      <c r="E53" s="386">
        <f>K53*Q52</f>
        <v>0.94087500000000002</v>
      </c>
      <c r="F53" s="403">
        <f>2/8</f>
        <v>0.25</v>
      </c>
      <c r="G53" s="386">
        <f>K53*Q54</f>
        <v>1.1290500000000001</v>
      </c>
      <c r="H53" s="404">
        <v>1</v>
      </c>
      <c r="I53" s="386">
        <f>K53*Q56</f>
        <v>1.3172250000000001</v>
      </c>
      <c r="J53" s="387">
        <v>0</v>
      </c>
      <c r="K53" s="407">
        <f>E12</f>
        <v>3.7635000000000001</v>
      </c>
      <c r="L53" s="391">
        <f>D53+F53+H53+J53</f>
        <v>1.25</v>
      </c>
      <c r="M53" s="407">
        <f>L53/K53</f>
        <v>0.33213763783712003</v>
      </c>
      <c r="N53" s="408">
        <f>L53/$L$55</f>
        <v>6.5789473684210497E-3</v>
      </c>
      <c r="P53" s="990"/>
      <c r="Q53" s="999"/>
    </row>
    <row r="54" spans="1:19" ht="15" customHeight="1" outlineLevel="1">
      <c r="A54" s="384">
        <v>5</v>
      </c>
      <c r="B54" s="385" t="s">
        <v>521</v>
      </c>
      <c r="C54" s="386">
        <f>K54*Q50</f>
        <v>0.13195000000000001</v>
      </c>
      <c r="D54" s="387">
        <v>0</v>
      </c>
      <c r="E54" s="386">
        <f>K54*Q52</f>
        <v>0.32987499999999997</v>
      </c>
      <c r="F54" s="403">
        <v>0</v>
      </c>
      <c r="G54" s="386">
        <f>K54*Q54</f>
        <v>0.39584999999999998</v>
      </c>
      <c r="H54" s="404">
        <v>0</v>
      </c>
      <c r="I54" s="386">
        <f>K54*Q56</f>
        <v>0.46182499999999999</v>
      </c>
      <c r="J54" s="387">
        <v>0</v>
      </c>
      <c r="K54" s="407">
        <f>E13</f>
        <v>1.3194999999999999</v>
      </c>
      <c r="L54" s="391">
        <f>D54+F54+H54+J54</f>
        <v>0</v>
      </c>
      <c r="M54" s="407">
        <f>L54/K54</f>
        <v>0</v>
      </c>
      <c r="N54" s="408">
        <f>L54/$L$55</f>
        <v>0</v>
      </c>
      <c r="P54" s="992" t="s">
        <v>500</v>
      </c>
      <c r="Q54" s="1000">
        <v>0.3</v>
      </c>
    </row>
    <row r="55" spans="1:19" ht="15" customHeight="1" outlineLevel="1">
      <c r="A55" s="384">
        <v>6</v>
      </c>
      <c r="B55" s="385" t="s">
        <v>522</v>
      </c>
      <c r="C55" s="388">
        <f t="shared" ref="C55:L55" si="1">SUM(C50:C54)</f>
        <v>18.809049999999999</v>
      </c>
      <c r="D55" s="388">
        <f t="shared" si="1"/>
        <v>6.25</v>
      </c>
      <c r="E55" s="388">
        <f t="shared" si="1"/>
        <v>47.022624999999998</v>
      </c>
      <c r="F55" s="388">
        <f t="shared" si="1"/>
        <v>46.375</v>
      </c>
      <c r="G55" s="388">
        <f t="shared" si="1"/>
        <v>56.427149999999997</v>
      </c>
      <c r="H55" s="388">
        <f t="shared" si="1"/>
        <v>112.25</v>
      </c>
      <c r="I55" s="409">
        <f t="shared" si="1"/>
        <v>65.831675000000004</v>
      </c>
      <c r="J55" s="409">
        <f t="shared" si="1"/>
        <v>25.125</v>
      </c>
      <c r="K55" s="410">
        <f t="shared" si="1"/>
        <v>188.09049999999999</v>
      </c>
      <c r="L55" s="411">
        <f t="shared" si="1"/>
        <v>190</v>
      </c>
      <c r="M55" s="407"/>
      <c r="N55" s="408"/>
      <c r="P55" s="993"/>
      <c r="Q55" s="999"/>
    </row>
    <row r="56" spans="1:19" ht="15" customHeight="1" outlineLevel="1">
      <c r="A56" s="389">
        <v>7</v>
      </c>
      <c r="B56" s="390" t="s">
        <v>523</v>
      </c>
      <c r="C56" s="965">
        <f>规模!C9</f>
        <v>97.8</v>
      </c>
      <c r="D56" s="966"/>
      <c r="E56" s="965">
        <f>规模!C10</f>
        <v>97.8</v>
      </c>
      <c r="F56" s="966"/>
      <c r="G56" s="965">
        <f>规模!C11</f>
        <v>97.8</v>
      </c>
      <c r="H56" s="966"/>
      <c r="I56" s="965">
        <f>规模!C12</f>
        <v>97.8</v>
      </c>
      <c r="J56" s="966"/>
      <c r="K56" s="965">
        <f>I56</f>
        <v>97.8</v>
      </c>
      <c r="L56" s="966"/>
      <c r="M56" s="407"/>
      <c r="N56" s="412"/>
      <c r="P56" s="991" t="s">
        <v>501</v>
      </c>
      <c r="Q56" s="1001">
        <v>0.35</v>
      </c>
    </row>
    <row r="57" spans="1:19" s="222" customFormat="1" ht="15" customHeight="1" outlineLevel="1">
      <c r="A57" s="389">
        <v>8</v>
      </c>
      <c r="B57" s="390" t="s">
        <v>533</v>
      </c>
      <c r="C57" s="973">
        <f>D55/C55</f>
        <v>0.33228685127638002</v>
      </c>
      <c r="D57" s="974"/>
      <c r="E57" s="973">
        <f>F55/E55</f>
        <v>0.98622737458829701</v>
      </c>
      <c r="F57" s="974"/>
      <c r="G57" s="973">
        <f>H55/G55</f>
        <v>1.98929061630793</v>
      </c>
      <c r="H57" s="974"/>
      <c r="I57" s="973">
        <f>J55/I55</f>
        <v>0.38165518346601401</v>
      </c>
      <c r="J57" s="974"/>
      <c r="K57" s="973">
        <f>L55/K55</f>
        <v>1.0101520278802001</v>
      </c>
      <c r="L57" s="974"/>
      <c r="M57" s="407"/>
      <c r="N57" s="412"/>
      <c r="P57" s="990"/>
      <c r="Q57" s="1002"/>
    </row>
    <row r="58" spans="1:19" s="222" customFormat="1" ht="15" customHeight="1" outlineLevel="1">
      <c r="A58" s="389">
        <v>9</v>
      </c>
      <c r="B58" s="390" t="s">
        <v>525</v>
      </c>
      <c r="C58" s="975">
        <f>D55/C55-1</f>
        <v>-0.66771314872361998</v>
      </c>
      <c r="D58" s="976"/>
      <c r="E58" s="975">
        <f>F55/E55-1</f>
        <v>-1.37726254117033E-2</v>
      </c>
      <c r="F58" s="976"/>
      <c r="G58" s="975">
        <f>H55/G55-1</f>
        <v>0.98929061630793003</v>
      </c>
      <c r="H58" s="976"/>
      <c r="I58" s="975">
        <f>J55/I55-1</f>
        <v>-0.61834481653398599</v>
      </c>
      <c r="J58" s="976"/>
      <c r="K58" s="975">
        <f>L55/K55-1</f>
        <v>1.0152027880196099E-2</v>
      </c>
      <c r="L58" s="976"/>
      <c r="M58" s="407"/>
      <c r="N58" s="986"/>
      <c r="P58" s="424"/>
      <c r="Q58" s="427"/>
    </row>
    <row r="59" spans="1:19" s="378" customFormat="1" ht="15" customHeight="1" outlineLevel="1">
      <c r="A59" s="389">
        <v>10</v>
      </c>
      <c r="B59" s="392" t="s">
        <v>534</v>
      </c>
      <c r="C59" s="975">
        <f>D55/C55-100%</f>
        <v>-0.66771314872361998</v>
      </c>
      <c r="D59" s="976"/>
      <c r="E59" s="975">
        <f>(D55+F55)/(C55+E55)-100%</f>
        <v>-0.200612774929394</v>
      </c>
      <c r="F59" s="976"/>
      <c r="G59" s="975">
        <f>(D55+F55+H55)/(C55+E55+G55)-100%</f>
        <v>0.34857340564167899</v>
      </c>
      <c r="H59" s="976"/>
      <c r="I59" s="975">
        <f>(D55+F55+H55+J55)/(C55+E55+G55+I55)-100%</f>
        <v>1.0152027880196099E-2</v>
      </c>
      <c r="J59" s="976"/>
      <c r="K59" s="975">
        <f>I59</f>
        <v>1.0152027880196099E-2</v>
      </c>
      <c r="L59" s="976"/>
      <c r="M59" s="407"/>
      <c r="N59" s="987"/>
      <c r="P59" s="425"/>
      <c r="Q59" s="428"/>
    </row>
    <row r="60" spans="1:19" s="378" customFormat="1" ht="15" customHeight="1" outlineLevel="1">
      <c r="A60" s="393">
        <v>11</v>
      </c>
      <c r="B60" s="394" t="s">
        <v>535</v>
      </c>
      <c r="C60" s="977">
        <f>D50/$L50</f>
        <v>3.3112582781456998E-2</v>
      </c>
      <c r="D60" s="978"/>
      <c r="E60" s="977">
        <f>F50/$L50</f>
        <v>0.24437086092715199</v>
      </c>
      <c r="F60" s="978"/>
      <c r="G60" s="977">
        <f>H50/$L50</f>
        <v>0.58940397350993401</v>
      </c>
      <c r="H60" s="978"/>
      <c r="I60" s="977">
        <f>J50/L50</f>
        <v>0.13311258278145699</v>
      </c>
      <c r="J60" s="978"/>
      <c r="K60" s="977"/>
      <c r="L60" s="978"/>
      <c r="M60" s="413"/>
      <c r="N60" s="988"/>
      <c r="P60" s="66"/>
      <c r="Q60" s="66"/>
    </row>
    <row r="61" spans="1:19" outlineLevel="1">
      <c r="A61" s="395"/>
      <c r="B61" s="183"/>
      <c r="C61" s="396"/>
      <c r="D61" s="396"/>
      <c r="E61" s="396"/>
      <c r="F61" s="396"/>
      <c r="G61" s="396"/>
      <c r="H61" s="396"/>
      <c r="I61" s="396"/>
      <c r="J61" s="396"/>
      <c r="K61" s="396"/>
      <c r="L61" s="396"/>
      <c r="M61" s="396"/>
      <c r="N61" s="396"/>
      <c r="O61" s="396"/>
      <c r="P61" s="183"/>
    </row>
    <row r="62" spans="1:19" outlineLevel="1">
      <c r="B62" s="390" t="s">
        <v>528</v>
      </c>
      <c r="C62" s="390"/>
      <c r="D62" s="390"/>
      <c r="E62" s="390" t="s">
        <v>498</v>
      </c>
      <c r="F62" s="390" t="s">
        <v>499</v>
      </c>
      <c r="G62" s="390" t="s">
        <v>500</v>
      </c>
      <c r="H62" s="390" t="s">
        <v>501</v>
      </c>
      <c r="Q62" s="429" t="s">
        <v>529</v>
      </c>
      <c r="R62" s="430"/>
      <c r="S62" s="431"/>
    </row>
    <row r="63" spans="1:19" ht="12" customHeight="1" outlineLevel="1">
      <c r="B63" s="981" t="s">
        <v>536</v>
      </c>
      <c r="C63" s="983" t="s">
        <v>529</v>
      </c>
      <c r="D63" s="206" t="s">
        <v>163</v>
      </c>
      <c r="E63" s="398">
        <v>1.2E-2</v>
      </c>
      <c r="F63" s="398">
        <v>1E-4</v>
      </c>
      <c r="G63" s="398">
        <v>0.1326</v>
      </c>
      <c r="H63" s="398">
        <v>0</v>
      </c>
      <c r="P63" s="426" t="s">
        <v>123</v>
      </c>
      <c r="Q63" s="83" t="s">
        <v>163</v>
      </c>
      <c r="R63" s="83" t="s">
        <v>164</v>
      </c>
      <c r="S63" s="83" t="s">
        <v>342</v>
      </c>
    </row>
    <row r="64" spans="1:19" ht="16.5" outlineLevel="1">
      <c r="B64" s="982"/>
      <c r="C64" s="984"/>
      <c r="D64" s="207" t="s">
        <v>164</v>
      </c>
      <c r="E64" s="399">
        <v>0.13200000000000001</v>
      </c>
      <c r="F64" s="399">
        <v>0.223</v>
      </c>
      <c r="G64" s="399">
        <v>0.93</v>
      </c>
      <c r="H64" s="399">
        <v>0.75</v>
      </c>
      <c r="O64" s="66" t="s">
        <v>498</v>
      </c>
      <c r="P64" s="422">
        <f>C58</f>
        <v>-0.66771314872361998</v>
      </c>
      <c r="Q64" s="223">
        <v>-0.38769999999999999</v>
      </c>
      <c r="R64" s="223">
        <v>4.4999999999999997E-3</v>
      </c>
      <c r="S64" s="223">
        <v>0.3</v>
      </c>
    </row>
    <row r="65" spans="2:19" ht="16.5" outlineLevel="1">
      <c r="B65" s="982"/>
      <c r="C65" s="985"/>
      <c r="D65" s="206" t="s">
        <v>342</v>
      </c>
      <c r="E65" s="398">
        <v>0.252</v>
      </c>
      <c r="F65" s="398">
        <v>0.44590000000000002</v>
      </c>
      <c r="G65" s="398">
        <v>1.7274</v>
      </c>
      <c r="H65" s="398">
        <v>1.5</v>
      </c>
      <c r="O65" s="66" t="s">
        <v>499</v>
      </c>
      <c r="P65" s="422">
        <f>E58</f>
        <v>-1.37726254117033E-2</v>
      </c>
      <c r="Q65" s="223">
        <v>-0.38769999999999999</v>
      </c>
      <c r="R65" s="223">
        <v>4.4999999999999997E-3</v>
      </c>
      <c r="S65" s="223">
        <v>0.3</v>
      </c>
    </row>
    <row r="66" spans="2:19" ht="16.5" outlineLevel="1">
      <c r="B66" s="982"/>
      <c r="C66" s="400" t="s">
        <v>515</v>
      </c>
      <c r="D66" s="306" t="s">
        <v>531</v>
      </c>
      <c r="E66" s="401">
        <f>C55/C56</f>
        <v>0.19232157464212679</v>
      </c>
      <c r="F66" s="401">
        <f>E55/E56</f>
        <v>0.48080393660531695</v>
      </c>
      <c r="G66" s="401">
        <f>G55/G56</f>
        <v>0.57696472392638032</v>
      </c>
      <c r="H66" s="401">
        <f>I55/I56</f>
        <v>0.6731255112474438</v>
      </c>
      <c r="O66" s="66" t="s">
        <v>500</v>
      </c>
      <c r="P66" s="422">
        <f>G58</f>
        <v>0.98929061630793003</v>
      </c>
      <c r="Q66" s="223">
        <v>-0.38769999999999999</v>
      </c>
      <c r="R66" s="223">
        <v>4.4999999999999997E-3</v>
      </c>
      <c r="S66" s="223">
        <v>0.3</v>
      </c>
    </row>
    <row r="67" spans="2:19" ht="16.5" outlineLevel="1">
      <c r="B67" s="982"/>
      <c r="C67" s="400" t="s">
        <v>516</v>
      </c>
      <c r="D67" s="306" t="s">
        <v>532</v>
      </c>
      <c r="E67" s="401">
        <f>D55/C56</f>
        <v>6.3905930470347649E-2</v>
      </c>
      <c r="F67" s="401">
        <f>F55/E56</f>
        <v>0.47418200408997957</v>
      </c>
      <c r="G67" s="401">
        <f>H55/G56</f>
        <v>1.1477505112474438</v>
      </c>
      <c r="H67" s="401">
        <f>J55/I56</f>
        <v>0.25690184049079756</v>
      </c>
      <c r="O67" s="66" t="s">
        <v>501</v>
      </c>
      <c r="P67" s="422">
        <f>I58</f>
        <v>-0.61834481653398599</v>
      </c>
      <c r="Q67" s="223">
        <v>-0.38769999999999999</v>
      </c>
      <c r="R67" s="223">
        <v>4.4999999999999997E-3</v>
      </c>
      <c r="S67" s="223">
        <v>0.3</v>
      </c>
    </row>
    <row r="68" spans="2:19" outlineLevel="1"/>
    <row r="69" spans="2:19" outlineLevel="1">
      <c r="P69" s="422"/>
    </row>
    <row r="70" spans="2:19" outlineLevel="1">
      <c r="P70" s="422"/>
    </row>
    <row r="71" spans="2:19" outlineLevel="1"/>
    <row r="72" spans="2:19" outlineLevel="1"/>
    <row r="73" spans="2:19" outlineLevel="1"/>
    <row r="74" spans="2:19" outlineLevel="1"/>
    <row r="75" spans="2:19" outlineLevel="1"/>
    <row r="76" spans="2:19" outlineLevel="1"/>
    <row r="77" spans="2:19" outlineLevel="1"/>
    <row r="78" spans="2:19" outlineLevel="1"/>
    <row r="79" spans="2:19" ht="14.25" customHeight="1" outlineLevel="1"/>
    <row r="80" spans="2:19" outlineLevel="1"/>
    <row r="81" spans="1:17" ht="14.25" outlineLevel="1">
      <c r="A81" s="402"/>
    </row>
    <row r="82" spans="1:17" outlineLevel="1"/>
    <row r="83" spans="1:17" outlineLevel="1"/>
    <row r="84" spans="1:17" outlineLevel="1"/>
    <row r="85" spans="1:17" ht="12" customHeight="1" outlineLevel="1"/>
    <row r="86" spans="1:17" outlineLevel="1"/>
    <row r="87" spans="1:17" outlineLevel="1"/>
    <row r="88" spans="1:17" outlineLevel="1"/>
    <row r="89" spans="1:17" outlineLevel="1"/>
    <row r="90" spans="1:17" outlineLevel="1"/>
    <row r="92" spans="1:17" ht="13.5" customHeight="1">
      <c r="A92" s="380" t="s">
        <v>394</v>
      </c>
    </row>
    <row r="93" spans="1:17" ht="15" customHeight="1" outlineLevel="1">
      <c r="A93" s="967" t="s">
        <v>51</v>
      </c>
      <c r="B93" s="979" t="s">
        <v>510</v>
      </c>
      <c r="C93" s="963" t="s">
        <v>498</v>
      </c>
      <c r="D93" s="964"/>
      <c r="E93" s="963" t="s">
        <v>499</v>
      </c>
      <c r="F93" s="964"/>
      <c r="G93" s="963" t="s">
        <v>500</v>
      </c>
      <c r="H93" s="964"/>
      <c r="I93" s="963" t="s">
        <v>501</v>
      </c>
      <c r="J93" s="964"/>
      <c r="K93" s="963" t="s">
        <v>511</v>
      </c>
      <c r="L93" s="964"/>
      <c r="M93" s="969" t="s">
        <v>512</v>
      </c>
      <c r="N93" s="971" t="s">
        <v>513</v>
      </c>
      <c r="P93" s="994" t="s">
        <v>514</v>
      </c>
      <c r="Q93" s="995"/>
    </row>
    <row r="94" spans="1:17" ht="15" customHeight="1" outlineLevel="1">
      <c r="A94" s="968"/>
      <c r="B94" s="980"/>
      <c r="C94" s="382" t="s">
        <v>515</v>
      </c>
      <c r="D94" s="382" t="s">
        <v>516</v>
      </c>
      <c r="E94" s="383" t="s">
        <v>515</v>
      </c>
      <c r="F94" s="382" t="s">
        <v>516</v>
      </c>
      <c r="G94" s="382" t="s">
        <v>515</v>
      </c>
      <c r="H94" s="382" t="s">
        <v>516</v>
      </c>
      <c r="I94" s="405" t="s">
        <v>515</v>
      </c>
      <c r="J94" s="405" t="s">
        <v>516</v>
      </c>
      <c r="K94" s="382" t="s">
        <v>515</v>
      </c>
      <c r="L94" s="405" t="s">
        <v>516</v>
      </c>
      <c r="M94" s="970"/>
      <c r="N94" s="972"/>
      <c r="P94" s="996"/>
      <c r="Q94" s="997"/>
    </row>
    <row r="95" spans="1:17" ht="15" customHeight="1" outlineLevel="1">
      <c r="A95" s="384">
        <v>1</v>
      </c>
      <c r="B95" s="385" t="s">
        <v>517</v>
      </c>
      <c r="C95" s="386">
        <f>$K95*Q95</f>
        <v>0</v>
      </c>
      <c r="D95" s="387">
        <v>0</v>
      </c>
      <c r="E95" s="386">
        <f>$K95*Q97</f>
        <v>23.777100000000001</v>
      </c>
      <c r="F95" s="403">
        <f>132/8</f>
        <v>16.5</v>
      </c>
      <c r="G95" s="386">
        <f>K95*Q99</f>
        <v>23.777100000000001</v>
      </c>
      <c r="H95" s="404">
        <v>125.25</v>
      </c>
      <c r="I95" s="386">
        <f>K95*Q101</f>
        <v>31.7028</v>
      </c>
      <c r="J95" s="387">
        <v>11</v>
      </c>
      <c r="K95" s="407">
        <f>G9</f>
        <v>79.257000000000005</v>
      </c>
      <c r="L95" s="391">
        <f>D95+F95+H95+J95</f>
        <v>152.75</v>
      </c>
      <c r="M95" s="407">
        <f>L95/K95</f>
        <v>1.92727456249921</v>
      </c>
      <c r="N95" s="408">
        <f>L95/$L$100</f>
        <v>1</v>
      </c>
      <c r="P95" s="989" t="s">
        <v>498</v>
      </c>
      <c r="Q95" s="998">
        <v>0</v>
      </c>
    </row>
    <row r="96" spans="1:17" ht="15" customHeight="1" outlineLevel="1">
      <c r="A96" s="384">
        <v>2</v>
      </c>
      <c r="B96" s="385" t="s">
        <v>518</v>
      </c>
      <c r="C96" s="386">
        <f>$K96*Q95</f>
        <v>0</v>
      </c>
      <c r="D96" s="387">
        <v>0</v>
      </c>
      <c r="E96" s="386">
        <f>K96*Q97</f>
        <v>1.0412999999999999</v>
      </c>
      <c r="F96" s="403">
        <v>0</v>
      </c>
      <c r="G96" s="386">
        <f>K96*Q99</f>
        <v>1.0412999999999999</v>
      </c>
      <c r="H96" s="404">
        <v>0</v>
      </c>
      <c r="I96" s="386">
        <f>K96*Q101</f>
        <v>1.3884000000000001</v>
      </c>
      <c r="J96" s="387">
        <v>0</v>
      </c>
      <c r="K96" s="407">
        <f>G10</f>
        <v>3.4710000000000001</v>
      </c>
      <c r="L96" s="391">
        <f>D96+F96+H96+J96</f>
        <v>0</v>
      </c>
      <c r="M96" s="407">
        <f>L96/K96</f>
        <v>0</v>
      </c>
      <c r="N96" s="408">
        <f>L96/$L$100</f>
        <v>0</v>
      </c>
      <c r="P96" s="990"/>
      <c r="Q96" s="999"/>
    </row>
    <row r="97" spans="1:19" ht="15" customHeight="1" outlineLevel="1">
      <c r="A97" s="384">
        <v>3</v>
      </c>
      <c r="B97" s="385" t="s">
        <v>519</v>
      </c>
      <c r="C97" s="386">
        <f>K97*Q95</f>
        <v>0</v>
      </c>
      <c r="D97" s="387">
        <v>0</v>
      </c>
      <c r="E97" s="386">
        <f>K97*Q97</f>
        <v>0.52110000000000001</v>
      </c>
      <c r="F97" s="403">
        <v>0</v>
      </c>
      <c r="G97" s="386">
        <f>K97*Q99</f>
        <v>0.52110000000000001</v>
      </c>
      <c r="H97" s="404">
        <v>0</v>
      </c>
      <c r="I97" s="386">
        <f>K97*Q101</f>
        <v>0.69479999999999997</v>
      </c>
      <c r="J97" s="387">
        <v>0</v>
      </c>
      <c r="K97" s="407">
        <f>G11</f>
        <v>1.7370000000000001</v>
      </c>
      <c r="L97" s="391">
        <f>D97+F97+H97+J97</f>
        <v>0</v>
      </c>
      <c r="M97" s="407">
        <f>L97/K97</f>
        <v>0</v>
      </c>
      <c r="N97" s="408">
        <f>L97/$L$100</f>
        <v>0</v>
      </c>
      <c r="P97" s="991" t="s">
        <v>499</v>
      </c>
      <c r="Q97" s="1000">
        <v>0.3</v>
      </c>
    </row>
    <row r="98" spans="1:19" ht="15" customHeight="1" outlineLevel="1">
      <c r="A98" s="384">
        <v>4</v>
      </c>
      <c r="B98" s="385" t="s">
        <v>520</v>
      </c>
      <c r="C98" s="386">
        <f>K98*Q95</f>
        <v>0</v>
      </c>
      <c r="D98" s="387">
        <v>0</v>
      </c>
      <c r="E98" s="386">
        <f>K98*Q97</f>
        <v>0.52110000000000001</v>
      </c>
      <c r="F98" s="403">
        <v>0</v>
      </c>
      <c r="G98" s="386">
        <f>K98*Q99</f>
        <v>0.52110000000000001</v>
      </c>
      <c r="H98" s="404">
        <v>0</v>
      </c>
      <c r="I98" s="386">
        <f>K98*Q101</f>
        <v>0.69479999999999997</v>
      </c>
      <c r="J98" s="387">
        <v>0</v>
      </c>
      <c r="K98" s="407">
        <f>G12</f>
        <v>1.7370000000000001</v>
      </c>
      <c r="L98" s="391">
        <f>D98+F98+H98+J98</f>
        <v>0</v>
      </c>
      <c r="M98" s="407">
        <f>L98/K98</f>
        <v>0</v>
      </c>
      <c r="N98" s="408">
        <f>L98/$L$100</f>
        <v>0</v>
      </c>
      <c r="P98" s="990"/>
      <c r="Q98" s="999"/>
    </row>
    <row r="99" spans="1:19" ht="15" customHeight="1" outlineLevel="1">
      <c r="A99" s="384">
        <v>5</v>
      </c>
      <c r="B99" s="385" t="s">
        <v>521</v>
      </c>
      <c r="C99" s="386">
        <f>K99*Q95</f>
        <v>0</v>
      </c>
      <c r="D99" s="387">
        <v>0</v>
      </c>
      <c r="E99" s="386">
        <f>K99*Q97</f>
        <v>0.1827</v>
      </c>
      <c r="F99" s="403">
        <v>0</v>
      </c>
      <c r="G99" s="386">
        <f>K99*Q99</f>
        <v>0.1827</v>
      </c>
      <c r="H99" s="404">
        <v>0</v>
      </c>
      <c r="I99" s="386">
        <f>K99*Q101</f>
        <v>0.24360000000000001</v>
      </c>
      <c r="J99" s="387">
        <v>0</v>
      </c>
      <c r="K99" s="407">
        <f>G13</f>
        <v>0.60899999999999999</v>
      </c>
      <c r="L99" s="391">
        <f>D99+F99+H99+J99</f>
        <v>0</v>
      </c>
      <c r="M99" s="407">
        <f>L99/K99</f>
        <v>0</v>
      </c>
      <c r="N99" s="408">
        <f>L99/$L$100</f>
        <v>0</v>
      </c>
      <c r="P99" s="992" t="s">
        <v>500</v>
      </c>
      <c r="Q99" s="1000">
        <v>0.3</v>
      </c>
    </row>
    <row r="100" spans="1:19" ht="15" customHeight="1" outlineLevel="1">
      <c r="A100" s="384">
        <v>6</v>
      </c>
      <c r="B100" s="385" t="s">
        <v>537</v>
      </c>
      <c r="C100" s="388">
        <f t="shared" ref="C100:L100" si="2">SUM(C95:C99)</f>
        <v>0</v>
      </c>
      <c r="D100" s="388">
        <f t="shared" si="2"/>
        <v>0</v>
      </c>
      <c r="E100" s="388">
        <f t="shared" si="2"/>
        <v>26.043299999999999</v>
      </c>
      <c r="F100" s="388">
        <f t="shared" si="2"/>
        <v>16.5</v>
      </c>
      <c r="G100" s="388">
        <f t="shared" si="2"/>
        <v>26.043299999999999</v>
      </c>
      <c r="H100" s="388">
        <f t="shared" si="2"/>
        <v>125.25</v>
      </c>
      <c r="I100" s="409">
        <f t="shared" si="2"/>
        <v>34.724400000000003</v>
      </c>
      <c r="J100" s="409">
        <f t="shared" si="2"/>
        <v>11</v>
      </c>
      <c r="K100" s="410">
        <f t="shared" si="2"/>
        <v>86.811000000000007</v>
      </c>
      <c r="L100" s="411">
        <f t="shared" si="2"/>
        <v>152.75</v>
      </c>
      <c r="M100" s="407"/>
      <c r="N100" s="408"/>
      <c r="P100" s="993"/>
      <c r="Q100" s="999"/>
    </row>
    <row r="101" spans="1:19" ht="15" customHeight="1" outlineLevel="1">
      <c r="A101" s="389">
        <v>7</v>
      </c>
      <c r="B101" s="390" t="s">
        <v>523</v>
      </c>
      <c r="C101" s="965">
        <f>规模!C14</f>
        <v>44.2</v>
      </c>
      <c r="D101" s="966"/>
      <c r="E101" s="965">
        <f>规模!C15</f>
        <v>44.2</v>
      </c>
      <c r="F101" s="966"/>
      <c r="G101" s="965">
        <f>规模!C16</f>
        <v>44.2</v>
      </c>
      <c r="H101" s="966"/>
      <c r="I101" s="965">
        <f>规模!C17</f>
        <v>44.2</v>
      </c>
      <c r="J101" s="966"/>
      <c r="K101" s="965">
        <f>I101</f>
        <v>44.2</v>
      </c>
      <c r="L101" s="966"/>
      <c r="M101" s="407"/>
      <c r="N101" s="412"/>
      <c r="P101" s="991" t="s">
        <v>501</v>
      </c>
      <c r="Q101" s="1001">
        <v>0.4</v>
      </c>
    </row>
    <row r="102" spans="1:19" s="222" customFormat="1" ht="15" customHeight="1" outlineLevel="1">
      <c r="A102" s="389">
        <v>8</v>
      </c>
      <c r="B102" s="390" t="s">
        <v>533</v>
      </c>
      <c r="C102" s="973" t="e">
        <f>D100/C100</f>
        <v>#DIV/0!</v>
      </c>
      <c r="D102" s="974"/>
      <c r="E102" s="973">
        <f>F100/E100</f>
        <v>0.633560263100298</v>
      </c>
      <c r="F102" s="974"/>
      <c r="G102" s="973">
        <f>H100/G100</f>
        <v>4.8092983608068103</v>
      </c>
      <c r="H102" s="974"/>
      <c r="I102" s="973">
        <f>J100/I100</f>
        <v>0.316780131550149</v>
      </c>
      <c r="J102" s="974"/>
      <c r="K102" s="973">
        <f>L100/K100</f>
        <v>1.7595696397921901</v>
      </c>
      <c r="L102" s="974"/>
      <c r="M102" s="407"/>
      <c r="N102" s="412"/>
      <c r="P102" s="990"/>
      <c r="Q102" s="1002"/>
    </row>
    <row r="103" spans="1:19" s="222" customFormat="1" ht="15" customHeight="1" outlineLevel="1">
      <c r="A103" s="389">
        <v>9</v>
      </c>
      <c r="B103" s="390" t="s">
        <v>525</v>
      </c>
      <c r="C103" s="975" t="e">
        <f>D100/C100-1</f>
        <v>#DIV/0!</v>
      </c>
      <c r="D103" s="976"/>
      <c r="E103" s="975">
        <f>F100/E100-1</f>
        <v>-0.366439736899702</v>
      </c>
      <c r="F103" s="976"/>
      <c r="G103" s="975">
        <f>H100/G100-1</f>
        <v>3.8092983608068098</v>
      </c>
      <c r="H103" s="976"/>
      <c r="I103" s="975">
        <f>J100/I100-1</f>
        <v>-0.68321986844985105</v>
      </c>
      <c r="J103" s="976"/>
      <c r="K103" s="975">
        <f>L100/K100-1</f>
        <v>0.75956963979219305</v>
      </c>
      <c r="L103" s="976"/>
      <c r="M103" s="407"/>
      <c r="N103" s="986"/>
      <c r="P103" s="424"/>
      <c r="Q103" s="427"/>
    </row>
    <row r="104" spans="1:19" s="378" customFormat="1" ht="15" customHeight="1" outlineLevel="1">
      <c r="A104" s="389">
        <v>10</v>
      </c>
      <c r="B104" s="392" t="s">
        <v>534</v>
      </c>
      <c r="C104" s="975" t="e">
        <f>D100/C100-100%</f>
        <v>#DIV/0!</v>
      </c>
      <c r="D104" s="976"/>
      <c r="E104" s="975">
        <f>(D100+F100)/(C100+E100)-100%</f>
        <v>-0.366439736899702</v>
      </c>
      <c r="F104" s="976"/>
      <c r="G104" s="975">
        <f>(D100+F100+H100)/(C100+E100+G100)-100%</f>
        <v>1.72142931195355</v>
      </c>
      <c r="H104" s="976"/>
      <c r="I104" s="975">
        <f>(D100+F100+H100+J100)/(C100+E100+G100+I100)-100%</f>
        <v>0.75956963979219205</v>
      </c>
      <c r="J104" s="976"/>
      <c r="K104" s="975">
        <f>I104</f>
        <v>0.75956963979219205</v>
      </c>
      <c r="L104" s="976"/>
      <c r="M104" s="407"/>
      <c r="N104" s="987"/>
      <c r="P104" s="425"/>
      <c r="Q104" s="428"/>
    </row>
    <row r="105" spans="1:19" s="378" customFormat="1" ht="15" customHeight="1" outlineLevel="1">
      <c r="A105" s="393">
        <v>11</v>
      </c>
      <c r="B105" s="394" t="s">
        <v>535</v>
      </c>
      <c r="C105" s="977">
        <f>D95/$L95</f>
        <v>0</v>
      </c>
      <c r="D105" s="978"/>
      <c r="E105" s="977">
        <f>F95/$L95</f>
        <v>0.10801963993453401</v>
      </c>
      <c r="F105" s="978"/>
      <c r="G105" s="977">
        <f>H95/$L95</f>
        <v>0.81996726677577703</v>
      </c>
      <c r="H105" s="978"/>
      <c r="I105" s="977">
        <f>J95/L95</f>
        <v>7.2013093289688995E-2</v>
      </c>
      <c r="J105" s="978"/>
      <c r="K105" s="977"/>
      <c r="L105" s="978"/>
      <c r="M105" s="413"/>
      <c r="N105" s="988"/>
      <c r="P105" s="66"/>
      <c r="Q105" s="66"/>
    </row>
    <row r="106" spans="1:19" outlineLevel="1">
      <c r="A106" s="395"/>
      <c r="B106" s="183"/>
      <c r="C106" s="396"/>
      <c r="D106" s="396"/>
      <c r="E106" s="396"/>
      <c r="F106" s="396"/>
      <c r="G106" s="396"/>
      <c r="H106" s="396"/>
      <c r="I106" s="396"/>
      <c r="J106" s="396"/>
      <c r="K106" s="396"/>
      <c r="L106" s="396"/>
      <c r="M106" s="396"/>
      <c r="N106" s="396"/>
      <c r="O106" s="396"/>
      <c r="P106" s="183"/>
    </row>
    <row r="107" spans="1:19" outlineLevel="1">
      <c r="B107" s="390" t="s">
        <v>528</v>
      </c>
      <c r="C107" s="390"/>
      <c r="D107" s="390"/>
      <c r="E107" s="390" t="s">
        <v>498</v>
      </c>
      <c r="F107" s="390" t="s">
        <v>499</v>
      </c>
      <c r="G107" s="390" t="s">
        <v>500</v>
      </c>
      <c r="H107" s="390" t="s">
        <v>501</v>
      </c>
      <c r="Q107" s="429" t="s">
        <v>529</v>
      </c>
      <c r="R107" s="430"/>
      <c r="S107" s="431"/>
    </row>
    <row r="108" spans="1:19" ht="12" customHeight="1" outlineLevel="1">
      <c r="B108" s="981" t="s">
        <v>536</v>
      </c>
      <c r="C108" s="983" t="s">
        <v>529</v>
      </c>
      <c r="D108" s="206" t="s">
        <v>163</v>
      </c>
      <c r="E108" s="398">
        <v>1.2E-2</v>
      </c>
      <c r="F108" s="398">
        <v>1E-4</v>
      </c>
      <c r="G108" s="398">
        <v>0.1326</v>
      </c>
      <c r="H108" s="398">
        <v>0</v>
      </c>
      <c r="P108" s="426" t="s">
        <v>123</v>
      </c>
      <c r="Q108" s="83" t="s">
        <v>163</v>
      </c>
      <c r="R108" s="83" t="s">
        <v>164</v>
      </c>
      <c r="S108" s="83" t="s">
        <v>342</v>
      </c>
    </row>
    <row r="109" spans="1:19" ht="16.5" outlineLevel="1">
      <c r="B109" s="982"/>
      <c r="C109" s="984"/>
      <c r="D109" s="207" t="s">
        <v>164</v>
      </c>
      <c r="E109" s="399">
        <v>0.13200000000000001</v>
      </c>
      <c r="F109" s="399">
        <v>0.223</v>
      </c>
      <c r="G109" s="399">
        <v>0.93</v>
      </c>
      <c r="H109" s="399">
        <v>0.75</v>
      </c>
      <c r="O109" s="66" t="s">
        <v>498</v>
      </c>
      <c r="P109" s="422" t="e">
        <f>C103</f>
        <v>#DIV/0!</v>
      </c>
      <c r="Q109" s="223">
        <v>-0.38769999999999999</v>
      </c>
      <c r="R109" s="223">
        <v>4.4999999999999997E-3</v>
      </c>
      <c r="S109" s="223">
        <v>0.3</v>
      </c>
    </row>
    <row r="110" spans="1:19" ht="16.5" outlineLevel="1">
      <c r="B110" s="982"/>
      <c r="C110" s="985"/>
      <c r="D110" s="206" t="s">
        <v>342</v>
      </c>
      <c r="E110" s="398">
        <v>0.252</v>
      </c>
      <c r="F110" s="398">
        <v>0.44590000000000002</v>
      </c>
      <c r="G110" s="398">
        <v>1.7274</v>
      </c>
      <c r="H110" s="398">
        <v>1.5</v>
      </c>
      <c r="O110" s="66" t="s">
        <v>499</v>
      </c>
      <c r="P110" s="422">
        <f>E103</f>
        <v>-0.366439736899702</v>
      </c>
      <c r="Q110" s="223">
        <v>-0.38769999999999999</v>
      </c>
      <c r="R110" s="223">
        <v>4.4999999999999997E-3</v>
      </c>
      <c r="S110" s="223">
        <v>0.3</v>
      </c>
    </row>
    <row r="111" spans="1:19" ht="16.5" outlineLevel="1">
      <c r="B111" s="982"/>
      <c r="C111" s="400" t="s">
        <v>515</v>
      </c>
      <c r="D111" s="306" t="s">
        <v>531</v>
      </c>
      <c r="E111" s="401">
        <f>C100/C101</f>
        <v>0</v>
      </c>
      <c r="F111" s="401">
        <f>E100/E101</f>
        <v>0.58921493212669696</v>
      </c>
      <c r="G111" s="401">
        <f>G100/G101</f>
        <v>0.58921493212669696</v>
      </c>
      <c r="H111" s="401">
        <f>I100/I101</f>
        <v>0.78561990950226201</v>
      </c>
      <c r="O111" s="66" t="s">
        <v>500</v>
      </c>
      <c r="P111" s="422">
        <f>G103</f>
        <v>3.8092983608068098</v>
      </c>
      <c r="Q111" s="223">
        <v>-0.38769999999999999</v>
      </c>
      <c r="R111" s="223">
        <v>4.4999999999999997E-3</v>
      </c>
      <c r="S111" s="223">
        <v>0.3</v>
      </c>
    </row>
    <row r="112" spans="1:19" ht="16.5" outlineLevel="1">
      <c r="B112" s="982"/>
      <c r="C112" s="400" t="s">
        <v>516</v>
      </c>
      <c r="D112" s="306" t="s">
        <v>532</v>
      </c>
      <c r="E112" s="401">
        <f>D100/C101</f>
        <v>0</v>
      </c>
      <c r="F112" s="401">
        <f>F100/E101</f>
        <v>0.37330316742081399</v>
      </c>
      <c r="G112" s="401">
        <f>H100/G101</f>
        <v>2.83371040723982</v>
      </c>
      <c r="H112" s="401">
        <f>J100/I101</f>
        <v>0.24886877828054299</v>
      </c>
      <c r="O112" s="66" t="s">
        <v>501</v>
      </c>
      <c r="P112" s="422">
        <f>I103</f>
        <v>-0.68321986844985105</v>
      </c>
      <c r="Q112" s="223">
        <v>-0.38769999999999999</v>
      </c>
      <c r="R112" s="223">
        <v>4.4999999999999997E-3</v>
      </c>
      <c r="S112" s="223">
        <v>0.3</v>
      </c>
    </row>
    <row r="113" spans="1:16" outlineLevel="1"/>
    <row r="114" spans="1:16" outlineLevel="1">
      <c r="P114" s="422"/>
    </row>
    <row r="115" spans="1:16" outlineLevel="1">
      <c r="P115" s="422"/>
    </row>
    <row r="116" spans="1:16" outlineLevel="1"/>
    <row r="117" spans="1:16" outlineLevel="1"/>
    <row r="118" spans="1:16" outlineLevel="1"/>
    <row r="119" spans="1:16" outlineLevel="1"/>
    <row r="120" spans="1:16" outlineLevel="1"/>
    <row r="121" spans="1:16" outlineLevel="1"/>
    <row r="122" spans="1:16" outlineLevel="1"/>
    <row r="123" spans="1:16" outlineLevel="1"/>
    <row r="124" spans="1:16" ht="14.25" customHeight="1" outlineLevel="1"/>
    <row r="125" spans="1:16" outlineLevel="1"/>
    <row r="126" spans="1:16" ht="14.25" outlineLevel="1">
      <c r="A126" s="402"/>
    </row>
    <row r="127" spans="1:16" outlineLevel="1"/>
    <row r="128" spans="1:16" outlineLevel="1"/>
    <row r="129" spans="1:17" outlineLevel="1"/>
    <row r="130" spans="1:17" ht="12" customHeight="1" outlineLevel="1"/>
    <row r="131" spans="1:17" outlineLevel="1"/>
    <row r="132" spans="1:17" outlineLevel="1"/>
    <row r="133" spans="1:17" outlineLevel="1"/>
    <row r="134" spans="1:17" outlineLevel="1"/>
    <row r="135" spans="1:17" outlineLevel="1"/>
    <row r="137" spans="1:17" ht="13.5" customHeight="1">
      <c r="A137" s="380" t="s">
        <v>395</v>
      </c>
    </row>
    <row r="138" spans="1:17" ht="15" customHeight="1" outlineLevel="1">
      <c r="A138" s="967" t="s">
        <v>51</v>
      </c>
      <c r="B138" s="979" t="s">
        <v>510</v>
      </c>
      <c r="C138" s="963" t="s">
        <v>498</v>
      </c>
      <c r="D138" s="964"/>
      <c r="E138" s="963" t="s">
        <v>499</v>
      </c>
      <c r="F138" s="964"/>
      <c r="G138" s="963" t="s">
        <v>500</v>
      </c>
      <c r="H138" s="964"/>
      <c r="I138" s="963" t="s">
        <v>501</v>
      </c>
      <c r="J138" s="964"/>
      <c r="K138" s="963" t="s">
        <v>511</v>
      </c>
      <c r="L138" s="964"/>
      <c r="M138" s="969" t="s">
        <v>512</v>
      </c>
      <c r="N138" s="971" t="s">
        <v>513</v>
      </c>
      <c r="P138" s="994" t="s">
        <v>514</v>
      </c>
      <c r="Q138" s="995"/>
    </row>
    <row r="139" spans="1:17" ht="15" customHeight="1" outlineLevel="1">
      <c r="A139" s="968"/>
      <c r="B139" s="980"/>
      <c r="C139" s="382" t="s">
        <v>515</v>
      </c>
      <c r="D139" s="382" t="s">
        <v>516</v>
      </c>
      <c r="E139" s="383" t="s">
        <v>515</v>
      </c>
      <c r="F139" s="382" t="s">
        <v>516</v>
      </c>
      <c r="G139" s="382" t="s">
        <v>515</v>
      </c>
      <c r="H139" s="382" t="s">
        <v>516</v>
      </c>
      <c r="I139" s="405" t="s">
        <v>515</v>
      </c>
      <c r="J139" s="405" t="s">
        <v>516</v>
      </c>
      <c r="K139" s="382" t="s">
        <v>515</v>
      </c>
      <c r="L139" s="405" t="s">
        <v>516</v>
      </c>
      <c r="M139" s="970"/>
      <c r="N139" s="972"/>
      <c r="P139" s="996"/>
      <c r="Q139" s="997"/>
    </row>
    <row r="140" spans="1:17" ht="15" customHeight="1" outlineLevel="1">
      <c r="A140" s="384">
        <v>1</v>
      </c>
      <c r="B140" s="385" t="s">
        <v>517</v>
      </c>
      <c r="C140" s="386">
        <f>$K140*Q140</f>
        <v>0</v>
      </c>
      <c r="D140" s="387"/>
      <c r="E140" s="386">
        <f>$K140*Q142</f>
        <v>0</v>
      </c>
      <c r="F140" s="403"/>
      <c r="G140" s="386">
        <f>K140*Q144</f>
        <v>0</v>
      </c>
      <c r="H140" s="404"/>
      <c r="I140" s="386">
        <f>K140*Q146</f>
        <v>0</v>
      </c>
      <c r="J140" s="387"/>
      <c r="K140" s="406">
        <v>450</v>
      </c>
      <c r="L140" s="391">
        <f>D140+F140+H140+J140</f>
        <v>0</v>
      </c>
      <c r="M140" s="407">
        <f>L140/K140</f>
        <v>0</v>
      </c>
      <c r="N140" s="408" t="e">
        <f>L140/$L$145</f>
        <v>#DIV/0!</v>
      </c>
      <c r="P140" s="989" t="s">
        <v>498</v>
      </c>
      <c r="Q140" s="998"/>
    </row>
    <row r="141" spans="1:17" ht="15" customHeight="1" outlineLevel="1">
      <c r="A141" s="384">
        <v>2</v>
      </c>
      <c r="B141" s="385" t="s">
        <v>518</v>
      </c>
      <c r="C141" s="386">
        <f>$K141*Q140</f>
        <v>0</v>
      </c>
      <c r="D141" s="387"/>
      <c r="E141" s="386">
        <f>K141*Q142</f>
        <v>0</v>
      </c>
      <c r="F141" s="403"/>
      <c r="G141" s="386">
        <f>K141*Q144</f>
        <v>0</v>
      </c>
      <c r="H141" s="404"/>
      <c r="I141" s="386">
        <f>K141*Q146</f>
        <v>0</v>
      </c>
      <c r="J141" s="387"/>
      <c r="K141" s="406">
        <v>45</v>
      </c>
      <c r="L141" s="391">
        <f>D141+F141+H141+J141</f>
        <v>0</v>
      </c>
      <c r="M141" s="407">
        <f>L141/K141</f>
        <v>0</v>
      </c>
      <c r="N141" s="408" t="e">
        <f>L141/$L$145</f>
        <v>#DIV/0!</v>
      </c>
      <c r="P141" s="990"/>
      <c r="Q141" s="999"/>
    </row>
    <row r="142" spans="1:17" ht="15" customHeight="1" outlineLevel="1">
      <c r="A142" s="384">
        <v>3</v>
      </c>
      <c r="B142" s="385" t="s">
        <v>519</v>
      </c>
      <c r="C142" s="386">
        <f>K142*Q140</f>
        <v>0</v>
      </c>
      <c r="D142" s="387"/>
      <c r="E142" s="386">
        <f>K142*Q142</f>
        <v>0</v>
      </c>
      <c r="F142" s="403"/>
      <c r="G142" s="386">
        <f>K142*Q144</f>
        <v>0</v>
      </c>
      <c r="H142" s="404"/>
      <c r="I142" s="386">
        <f>K142*Q146</f>
        <v>0</v>
      </c>
      <c r="J142" s="387"/>
      <c r="K142" s="406">
        <v>22.5</v>
      </c>
      <c r="L142" s="391">
        <f>D142+F142+H142+J142</f>
        <v>0</v>
      </c>
      <c r="M142" s="407">
        <f>L142/K142</f>
        <v>0</v>
      </c>
      <c r="N142" s="408" t="e">
        <f>L142/$L$145</f>
        <v>#DIV/0!</v>
      </c>
      <c r="P142" s="991" t="s">
        <v>499</v>
      </c>
      <c r="Q142" s="1000"/>
    </row>
    <row r="143" spans="1:17" ht="15" customHeight="1" outlineLevel="1">
      <c r="A143" s="384">
        <v>4</v>
      </c>
      <c r="B143" s="385" t="s">
        <v>520</v>
      </c>
      <c r="C143" s="386">
        <f>K143*Q140</f>
        <v>0</v>
      </c>
      <c r="D143" s="387"/>
      <c r="E143" s="386">
        <f>K143*Q142</f>
        <v>0</v>
      </c>
      <c r="F143" s="403"/>
      <c r="G143" s="386">
        <f>K143*Q144</f>
        <v>0</v>
      </c>
      <c r="H143" s="404"/>
      <c r="I143" s="386">
        <f>K143*Q146</f>
        <v>0</v>
      </c>
      <c r="J143" s="387"/>
      <c r="K143" s="406">
        <v>22.5</v>
      </c>
      <c r="L143" s="391">
        <f>D143+F143+H143+J143</f>
        <v>0</v>
      </c>
      <c r="M143" s="407">
        <f>L143/K143</f>
        <v>0</v>
      </c>
      <c r="N143" s="408" t="e">
        <f>L143/$L$145</f>
        <v>#DIV/0!</v>
      </c>
      <c r="P143" s="990"/>
      <c r="Q143" s="999"/>
    </row>
    <row r="144" spans="1:17" ht="15" customHeight="1" outlineLevel="1">
      <c r="A144" s="384">
        <v>5</v>
      </c>
      <c r="B144" s="385" t="s">
        <v>521</v>
      </c>
      <c r="C144" s="386">
        <f>K144*Q140</f>
        <v>0</v>
      </c>
      <c r="D144" s="387"/>
      <c r="E144" s="386">
        <f>K144*Q142</f>
        <v>0</v>
      </c>
      <c r="F144" s="403"/>
      <c r="G144" s="386">
        <f>K144*Q144</f>
        <v>0</v>
      </c>
      <c r="H144" s="404"/>
      <c r="I144" s="386">
        <f>K144*Q146</f>
        <v>0</v>
      </c>
      <c r="J144" s="387"/>
      <c r="K144" s="406">
        <v>9</v>
      </c>
      <c r="L144" s="391">
        <f>D144+F144+H144+J144</f>
        <v>0</v>
      </c>
      <c r="M144" s="407">
        <f>L144/K144</f>
        <v>0</v>
      </c>
      <c r="N144" s="408" t="e">
        <f>L144/$L$145</f>
        <v>#DIV/0!</v>
      </c>
      <c r="P144" s="992" t="s">
        <v>500</v>
      </c>
      <c r="Q144" s="1000"/>
    </row>
    <row r="145" spans="1:17" ht="15" customHeight="1" outlineLevel="1">
      <c r="A145" s="384">
        <v>6</v>
      </c>
      <c r="B145" s="385" t="s">
        <v>537</v>
      </c>
      <c r="C145" s="388">
        <f t="shared" ref="C145:L145" si="3">SUM(C140:C144)</f>
        <v>0</v>
      </c>
      <c r="D145" s="388">
        <f t="shared" si="3"/>
        <v>0</v>
      </c>
      <c r="E145" s="388">
        <f t="shared" si="3"/>
        <v>0</v>
      </c>
      <c r="F145" s="388">
        <f t="shared" si="3"/>
        <v>0</v>
      </c>
      <c r="G145" s="388">
        <f t="shared" si="3"/>
        <v>0</v>
      </c>
      <c r="H145" s="388">
        <f t="shared" si="3"/>
        <v>0</v>
      </c>
      <c r="I145" s="409">
        <f t="shared" si="3"/>
        <v>0</v>
      </c>
      <c r="J145" s="409">
        <f t="shared" si="3"/>
        <v>0</v>
      </c>
      <c r="K145" s="410">
        <f t="shared" si="3"/>
        <v>549</v>
      </c>
      <c r="L145" s="411">
        <f t="shared" si="3"/>
        <v>0</v>
      </c>
      <c r="M145" s="407"/>
      <c r="N145" s="408"/>
      <c r="P145" s="993"/>
      <c r="Q145" s="999"/>
    </row>
    <row r="146" spans="1:17" ht="15" customHeight="1" outlineLevel="1">
      <c r="A146" s="389">
        <v>7</v>
      </c>
      <c r="B146" s="390" t="s">
        <v>523</v>
      </c>
      <c r="C146" s="965" t="e">
        <f>规模!$C19</f>
        <v>#REF!</v>
      </c>
      <c r="D146" s="966"/>
      <c r="E146" s="965" t="e">
        <f>规模!$C20</f>
        <v>#REF!</v>
      </c>
      <c r="F146" s="966"/>
      <c r="G146" s="965" t="e">
        <f>规模!$C21</f>
        <v>#REF!</v>
      </c>
      <c r="H146" s="966"/>
      <c r="I146" s="965" t="e">
        <f>规模!$C22</f>
        <v>#REF!</v>
      </c>
      <c r="J146" s="966"/>
      <c r="K146" s="965" t="e">
        <f>I146</f>
        <v>#REF!</v>
      </c>
      <c r="L146" s="966"/>
      <c r="M146" s="407"/>
      <c r="N146" s="412"/>
      <c r="P146" s="991" t="s">
        <v>501</v>
      </c>
      <c r="Q146" s="1001"/>
    </row>
    <row r="147" spans="1:17" s="222" customFormat="1" ht="15" customHeight="1" outlineLevel="1">
      <c r="A147" s="389">
        <v>8</v>
      </c>
      <c r="B147" s="390" t="s">
        <v>533</v>
      </c>
      <c r="C147" s="973" t="e">
        <f>D145/C145</f>
        <v>#DIV/0!</v>
      </c>
      <c r="D147" s="974"/>
      <c r="E147" s="973" t="e">
        <f>F145/E145</f>
        <v>#DIV/0!</v>
      </c>
      <c r="F147" s="974"/>
      <c r="G147" s="973" t="e">
        <f>H145/G145</f>
        <v>#DIV/0!</v>
      </c>
      <c r="H147" s="974"/>
      <c r="I147" s="973" t="e">
        <f>J145/I145</f>
        <v>#DIV/0!</v>
      </c>
      <c r="J147" s="974"/>
      <c r="K147" s="973">
        <f>L145/K145</f>
        <v>0</v>
      </c>
      <c r="L147" s="974"/>
      <c r="M147" s="407"/>
      <c r="N147" s="412"/>
      <c r="P147" s="990"/>
      <c r="Q147" s="1002"/>
    </row>
    <row r="148" spans="1:17" s="222" customFormat="1" ht="15" customHeight="1" outlineLevel="1">
      <c r="A148" s="389">
        <v>9</v>
      </c>
      <c r="B148" s="390" t="s">
        <v>525</v>
      </c>
      <c r="C148" s="975" t="e">
        <f>D145/C145-1</f>
        <v>#DIV/0!</v>
      </c>
      <c r="D148" s="976"/>
      <c r="E148" s="975" t="e">
        <f>F145/E145-1</f>
        <v>#DIV/0!</v>
      </c>
      <c r="F148" s="976"/>
      <c r="G148" s="975" t="e">
        <f>H145/G145-1</f>
        <v>#DIV/0!</v>
      </c>
      <c r="H148" s="976"/>
      <c r="I148" s="975" t="e">
        <f>J145/I145-1</f>
        <v>#DIV/0!</v>
      </c>
      <c r="J148" s="976"/>
      <c r="K148" s="975">
        <f>L145/K145-1</f>
        <v>-1</v>
      </c>
      <c r="L148" s="976"/>
      <c r="M148" s="407"/>
      <c r="N148" s="986"/>
      <c r="P148" s="424"/>
      <c r="Q148" s="427"/>
    </row>
    <row r="149" spans="1:17" s="378" customFormat="1" ht="15" customHeight="1" outlineLevel="1">
      <c r="A149" s="389">
        <v>10</v>
      </c>
      <c r="B149" s="392" t="s">
        <v>534</v>
      </c>
      <c r="C149" s="975" t="e">
        <f>D145/C145-100%</f>
        <v>#DIV/0!</v>
      </c>
      <c r="D149" s="976"/>
      <c r="E149" s="975" t="e">
        <f>(D145+F145)/(C145+E145)-100%</f>
        <v>#DIV/0!</v>
      </c>
      <c r="F149" s="976"/>
      <c r="G149" s="975" t="e">
        <f>(D145+F145+H145)/(C145+E145+G145)-100%</f>
        <v>#DIV/0!</v>
      </c>
      <c r="H149" s="976"/>
      <c r="I149" s="975" t="e">
        <f>(D145+F145+H145+J145)/(C145+E145+G145+I145)-100%</f>
        <v>#DIV/0!</v>
      </c>
      <c r="J149" s="976"/>
      <c r="K149" s="975" t="e">
        <f>I149</f>
        <v>#DIV/0!</v>
      </c>
      <c r="L149" s="976"/>
      <c r="M149" s="407"/>
      <c r="N149" s="987"/>
      <c r="P149" s="425"/>
      <c r="Q149" s="428"/>
    </row>
    <row r="150" spans="1:17" s="378" customFormat="1" ht="15" customHeight="1" outlineLevel="1">
      <c r="A150" s="393">
        <v>11</v>
      </c>
      <c r="B150" s="394" t="s">
        <v>535</v>
      </c>
      <c r="C150" s="977" t="e">
        <f>D140/$L140</f>
        <v>#DIV/0!</v>
      </c>
      <c r="D150" s="978"/>
      <c r="E150" s="977" t="e">
        <f>F140/$L140</f>
        <v>#DIV/0!</v>
      </c>
      <c r="F150" s="978"/>
      <c r="G150" s="977" t="e">
        <f>H140/$L140</f>
        <v>#DIV/0!</v>
      </c>
      <c r="H150" s="978"/>
      <c r="I150" s="977" t="e">
        <f>J140/L140</f>
        <v>#DIV/0!</v>
      </c>
      <c r="J150" s="978"/>
      <c r="K150" s="977"/>
      <c r="L150" s="978"/>
      <c r="M150" s="413"/>
      <c r="N150" s="988"/>
      <c r="P150" s="66"/>
      <c r="Q150" s="66"/>
    </row>
    <row r="151" spans="1:17" outlineLevel="1">
      <c r="A151" s="395"/>
      <c r="B151" s="183"/>
      <c r="C151" s="396"/>
      <c r="D151" s="396"/>
      <c r="E151" s="396"/>
      <c r="F151" s="396"/>
      <c r="G151" s="396"/>
      <c r="H151" s="396"/>
      <c r="I151" s="396"/>
      <c r="J151" s="396"/>
      <c r="K151" s="396"/>
      <c r="L151" s="396"/>
      <c r="M151" s="396"/>
      <c r="N151" s="396"/>
      <c r="O151" s="396"/>
      <c r="P151" s="183"/>
    </row>
    <row r="152" spans="1:17" outlineLevel="1">
      <c r="B152" s="390" t="s">
        <v>528</v>
      </c>
      <c r="C152" s="390"/>
      <c r="D152" s="390"/>
      <c r="E152" s="390" t="s">
        <v>498</v>
      </c>
      <c r="F152" s="390" t="s">
        <v>499</v>
      </c>
      <c r="G152" s="390" t="s">
        <v>500</v>
      </c>
      <c r="H152" s="390" t="s">
        <v>501</v>
      </c>
    </row>
    <row r="153" spans="1:17" ht="12" customHeight="1" outlineLevel="1">
      <c r="B153" s="981" t="s">
        <v>536</v>
      </c>
      <c r="C153" s="983" t="s">
        <v>529</v>
      </c>
      <c r="D153" s="206" t="s">
        <v>163</v>
      </c>
      <c r="E153" s="398"/>
      <c r="F153" s="398"/>
      <c r="G153" s="398"/>
      <c r="H153" s="398"/>
    </row>
    <row r="154" spans="1:17" outlineLevel="1">
      <c r="B154" s="982"/>
      <c r="C154" s="984"/>
      <c r="D154" s="207" t="s">
        <v>164</v>
      </c>
      <c r="E154" s="207"/>
      <c r="F154" s="207"/>
      <c r="G154" s="207"/>
      <c r="H154" s="207"/>
      <c r="O154" s="66" t="s">
        <v>498</v>
      </c>
      <c r="P154" s="422" t="e">
        <f>C149</f>
        <v>#DIV/0!</v>
      </c>
    </row>
    <row r="155" spans="1:17" outlineLevel="1">
      <c r="B155" s="982"/>
      <c r="C155" s="985"/>
      <c r="D155" s="206" t="s">
        <v>342</v>
      </c>
      <c r="E155" s="398"/>
      <c r="F155" s="398"/>
      <c r="G155" s="398"/>
      <c r="H155" s="398"/>
      <c r="O155" s="66" t="s">
        <v>499</v>
      </c>
      <c r="P155" s="422" t="e">
        <f>E149</f>
        <v>#DIV/0!</v>
      </c>
    </row>
    <row r="156" spans="1:17" outlineLevel="1">
      <c r="B156" s="982"/>
      <c r="C156" s="400" t="s">
        <v>515</v>
      </c>
      <c r="D156" s="306" t="s">
        <v>531</v>
      </c>
      <c r="E156" s="401" t="e">
        <f>C145/C146</f>
        <v>#REF!</v>
      </c>
      <c r="F156" s="401" t="e">
        <f>E145/E146</f>
        <v>#REF!</v>
      </c>
      <c r="G156" s="401" t="e">
        <f>G145/G146</f>
        <v>#REF!</v>
      </c>
      <c r="H156" s="401" t="e">
        <f>I145/I146</f>
        <v>#REF!</v>
      </c>
      <c r="O156" s="66" t="s">
        <v>500</v>
      </c>
      <c r="P156" s="422" t="e">
        <f>G149</f>
        <v>#DIV/0!</v>
      </c>
    </row>
    <row r="157" spans="1:17" outlineLevel="1">
      <c r="B157" s="982"/>
      <c r="C157" s="400" t="s">
        <v>516</v>
      </c>
      <c r="D157" s="306" t="s">
        <v>532</v>
      </c>
      <c r="E157" s="401" t="e">
        <f>D145/C146</f>
        <v>#REF!</v>
      </c>
      <c r="F157" s="401" t="e">
        <f>F145/E146</f>
        <v>#REF!</v>
      </c>
      <c r="G157" s="401" t="e">
        <f>H145/G146</f>
        <v>#REF!</v>
      </c>
      <c r="H157" s="401" t="e">
        <f>J145/I146</f>
        <v>#REF!</v>
      </c>
      <c r="O157" s="66" t="s">
        <v>501</v>
      </c>
      <c r="P157" s="422" t="e">
        <f>I149</f>
        <v>#DIV/0!</v>
      </c>
    </row>
    <row r="158" spans="1:17" outlineLevel="1"/>
    <row r="159" spans="1:17" outlineLevel="1">
      <c r="P159" s="422"/>
    </row>
    <row r="160" spans="1:17" outlineLevel="1">
      <c r="P160" s="422"/>
    </row>
    <row r="161" spans="1:1" outlineLevel="1"/>
    <row r="162" spans="1:1" outlineLevel="1"/>
    <row r="163" spans="1:1" outlineLevel="1"/>
    <row r="164" spans="1:1" outlineLevel="1"/>
    <row r="165" spans="1:1" outlineLevel="1"/>
    <row r="166" spans="1:1" outlineLevel="1"/>
    <row r="167" spans="1:1" outlineLevel="1"/>
    <row r="168" spans="1:1" outlineLevel="1"/>
    <row r="169" spans="1:1" ht="14.25" customHeight="1" outlineLevel="1"/>
    <row r="170" spans="1:1" outlineLevel="1"/>
    <row r="171" spans="1:1" ht="14.25" outlineLevel="1">
      <c r="A171" s="402"/>
    </row>
    <row r="172" spans="1:1" outlineLevel="1"/>
    <row r="173" spans="1:1" outlineLevel="1"/>
    <row r="174" spans="1:1" outlineLevel="1"/>
    <row r="175" spans="1:1" ht="12" customHeight="1" outlineLevel="1"/>
    <row r="176" spans="1:1" outlineLevel="1"/>
    <row r="177" outlineLevel="1"/>
    <row r="178" outlineLevel="1"/>
    <row r="179" outlineLevel="1"/>
    <row r="180" outlineLevel="1"/>
  </sheetData>
  <protectedRanges>
    <protectedRange sqref="O21:P21 L21:L22" name="区域1_2_1" securityDescriptor=""/>
  </protectedRanges>
  <mergeCells count="191">
    <mergeCell ref="R7:S8"/>
    <mergeCell ref="R9:R10"/>
    <mergeCell ref="R11:R12"/>
    <mergeCell ref="R13:R14"/>
    <mergeCell ref="R15:R16"/>
    <mergeCell ref="S9:S10"/>
    <mergeCell ref="S11:S12"/>
    <mergeCell ref="S13:S14"/>
    <mergeCell ref="S15:S16"/>
    <mergeCell ref="P140:P141"/>
    <mergeCell ref="P142:P143"/>
    <mergeCell ref="P144:P145"/>
    <mergeCell ref="P146:P147"/>
    <mergeCell ref="Q50:Q51"/>
    <mergeCell ref="Q52:Q53"/>
    <mergeCell ref="Q54:Q55"/>
    <mergeCell ref="Q56:Q57"/>
    <mergeCell ref="Q95:Q96"/>
    <mergeCell ref="Q97:Q98"/>
    <mergeCell ref="Q99:Q100"/>
    <mergeCell ref="Q101:Q102"/>
    <mergeCell ref="Q140:Q141"/>
    <mergeCell ref="Q142:Q143"/>
    <mergeCell ref="Q144:Q145"/>
    <mergeCell ref="Q146:Q147"/>
    <mergeCell ref="P93:Q94"/>
    <mergeCell ref="P138:Q139"/>
    <mergeCell ref="P17:P19"/>
    <mergeCell ref="P50:P51"/>
    <mergeCell ref="P52:P53"/>
    <mergeCell ref="P54:P55"/>
    <mergeCell ref="P56:P57"/>
    <mergeCell ref="P95:P96"/>
    <mergeCell ref="P97:P98"/>
    <mergeCell ref="P99:P100"/>
    <mergeCell ref="P101:P102"/>
    <mergeCell ref="P48:Q49"/>
    <mergeCell ref="B153:B157"/>
    <mergeCell ref="C22:C24"/>
    <mergeCell ref="C63:C65"/>
    <mergeCell ref="C108:C110"/>
    <mergeCell ref="C153:C155"/>
    <mergeCell ref="M48:M49"/>
    <mergeCell ref="M93:M94"/>
    <mergeCell ref="M138:M139"/>
    <mergeCell ref="N48:N49"/>
    <mergeCell ref="N58:N60"/>
    <mergeCell ref="N93:N94"/>
    <mergeCell ref="N103:N105"/>
    <mergeCell ref="N138:N139"/>
    <mergeCell ref="N148:N150"/>
    <mergeCell ref="C149:D149"/>
    <mergeCell ref="E149:F149"/>
    <mergeCell ref="G149:H149"/>
    <mergeCell ref="I149:J149"/>
    <mergeCell ref="K149:L149"/>
    <mergeCell ref="C150:D150"/>
    <mergeCell ref="E150:F150"/>
    <mergeCell ref="G150:H150"/>
    <mergeCell ref="I150:J150"/>
    <mergeCell ref="K150:L150"/>
    <mergeCell ref="A48:A49"/>
    <mergeCell ref="A93:A94"/>
    <mergeCell ref="A138:A139"/>
    <mergeCell ref="B7:B8"/>
    <mergeCell ref="B22:B26"/>
    <mergeCell ref="B48:B49"/>
    <mergeCell ref="B63:B67"/>
    <mergeCell ref="B93:B94"/>
    <mergeCell ref="B108:B112"/>
    <mergeCell ref="B138:B139"/>
    <mergeCell ref="C147:D147"/>
    <mergeCell ref="E147:F147"/>
    <mergeCell ref="G147:H147"/>
    <mergeCell ref="I147:J147"/>
    <mergeCell ref="K147:L147"/>
    <mergeCell ref="C148:D148"/>
    <mergeCell ref="E148:F148"/>
    <mergeCell ref="G148:H148"/>
    <mergeCell ref="I148:J148"/>
    <mergeCell ref="K148:L148"/>
    <mergeCell ref="C138:D138"/>
    <mergeCell ref="E138:F138"/>
    <mergeCell ref="G138:H138"/>
    <mergeCell ref="I138:J138"/>
    <mergeCell ref="K138:L138"/>
    <mergeCell ref="C146:D146"/>
    <mergeCell ref="E146:F146"/>
    <mergeCell ref="G146:H146"/>
    <mergeCell ref="I146:J146"/>
    <mergeCell ref="K146:L146"/>
    <mergeCell ref="C104:D104"/>
    <mergeCell ref="E104:F104"/>
    <mergeCell ref="G104:H104"/>
    <mergeCell ref="I104:J104"/>
    <mergeCell ref="K104:L104"/>
    <mergeCell ref="C105:D105"/>
    <mergeCell ref="E105:F105"/>
    <mergeCell ref="G105:H105"/>
    <mergeCell ref="I105:J105"/>
    <mergeCell ref="K105:L105"/>
    <mergeCell ref="C102:D102"/>
    <mergeCell ref="E102:F102"/>
    <mergeCell ref="G102:H102"/>
    <mergeCell ref="I102:J102"/>
    <mergeCell ref="K102:L102"/>
    <mergeCell ref="C103:D103"/>
    <mergeCell ref="E103:F103"/>
    <mergeCell ref="G103:H103"/>
    <mergeCell ref="I103:J103"/>
    <mergeCell ref="K103:L103"/>
    <mergeCell ref="C93:D93"/>
    <mergeCell ref="E93:F93"/>
    <mergeCell ref="G93:H93"/>
    <mergeCell ref="I93:J93"/>
    <mergeCell ref="K93:L93"/>
    <mergeCell ref="C101:D101"/>
    <mergeCell ref="E101:F101"/>
    <mergeCell ref="G101:H101"/>
    <mergeCell ref="I101:J101"/>
    <mergeCell ref="K101:L101"/>
    <mergeCell ref="C59:D59"/>
    <mergeCell ref="E59:F59"/>
    <mergeCell ref="G59:H59"/>
    <mergeCell ref="I59:J59"/>
    <mergeCell ref="K59:L59"/>
    <mergeCell ref="C60:D60"/>
    <mergeCell ref="E60:F60"/>
    <mergeCell ref="G60:H60"/>
    <mergeCell ref="I60:J60"/>
    <mergeCell ref="K60:L60"/>
    <mergeCell ref="C57:D57"/>
    <mergeCell ref="E57:F57"/>
    <mergeCell ref="G57:H57"/>
    <mergeCell ref="I57:J57"/>
    <mergeCell ref="K57:L57"/>
    <mergeCell ref="C58:D58"/>
    <mergeCell ref="E58:F58"/>
    <mergeCell ref="G58:H58"/>
    <mergeCell ref="I58:J58"/>
    <mergeCell ref="K58:L58"/>
    <mergeCell ref="C48:D48"/>
    <mergeCell ref="E48:F48"/>
    <mergeCell ref="G48:H48"/>
    <mergeCell ref="I48:J48"/>
    <mergeCell ref="K48:L48"/>
    <mergeCell ref="C56:D56"/>
    <mergeCell ref="E56:F56"/>
    <mergeCell ref="G56:H56"/>
    <mergeCell ref="I56:J56"/>
    <mergeCell ref="K56:L56"/>
    <mergeCell ref="C18:D18"/>
    <mergeCell ref="E18:F18"/>
    <mergeCell ref="G18:H18"/>
    <mergeCell ref="I18:J18"/>
    <mergeCell ref="K18:L18"/>
    <mergeCell ref="M18:N18"/>
    <mergeCell ref="C19:D19"/>
    <mergeCell ref="E19:F19"/>
    <mergeCell ref="G19:H19"/>
    <mergeCell ref="I19:J19"/>
    <mergeCell ref="K19:L19"/>
    <mergeCell ref="M19:N19"/>
    <mergeCell ref="C16:D16"/>
    <mergeCell ref="E16:F16"/>
    <mergeCell ref="G16:H16"/>
    <mergeCell ref="I16:J16"/>
    <mergeCell ref="K16:L16"/>
    <mergeCell ref="M16:N16"/>
    <mergeCell ref="C17:D17"/>
    <mergeCell ref="E17:F17"/>
    <mergeCell ref="G17:H17"/>
    <mergeCell ref="I17:J17"/>
    <mergeCell ref="K17:L17"/>
    <mergeCell ref="M17:N17"/>
    <mergeCell ref="A1:P1"/>
    <mergeCell ref="C7:D7"/>
    <mergeCell ref="E7:F7"/>
    <mergeCell ref="G7:H7"/>
    <mergeCell ref="I7:J7"/>
    <mergeCell ref="K7:L7"/>
    <mergeCell ref="M7:N7"/>
    <mergeCell ref="C15:D15"/>
    <mergeCell ref="E15:F15"/>
    <mergeCell ref="G15:H15"/>
    <mergeCell ref="I15:J15"/>
    <mergeCell ref="K15:L15"/>
    <mergeCell ref="M15:N15"/>
    <mergeCell ref="A7:A8"/>
    <mergeCell ref="O7:O8"/>
    <mergeCell ref="P7:P8"/>
  </mergeCells>
  <phoneticPr fontId="149" type="noConversion"/>
  <pageMargins left="0.69930555555555596" right="0.69930555555555596" top="0.75" bottom="0.75" header="0.3" footer="0.3"/>
  <pageSetup paperSize="9" orientation="portrait"/>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I44"/>
  <sheetViews>
    <sheetView topLeftCell="A4" workbookViewId="0">
      <selection activeCell="E28" sqref="E28"/>
    </sheetView>
  </sheetViews>
  <sheetFormatPr defaultColWidth="9" defaultRowHeight="12"/>
  <cols>
    <col min="1" max="1" width="7.375" style="270" customWidth="1"/>
    <col min="2" max="2" width="20.875" style="66" customWidth="1"/>
    <col min="3" max="3" width="23.125" style="270" customWidth="1"/>
    <col min="4" max="4" width="17.375" style="270" customWidth="1"/>
    <col min="5" max="5" width="21.625" style="270" customWidth="1"/>
    <col min="6" max="6" width="9.75" style="66" customWidth="1"/>
    <col min="7" max="7" width="8.25" style="66" customWidth="1"/>
    <col min="8" max="8" width="8" style="66" customWidth="1"/>
    <col min="9" max="9" width="4.5" style="66" customWidth="1"/>
    <col min="10" max="10" width="6.75" style="66" customWidth="1"/>
    <col min="11" max="11" width="5.375" style="66" customWidth="1"/>
    <col min="12" max="12" width="6" style="66" customWidth="1"/>
    <col min="13" max="256" width="9" style="66"/>
    <col min="257" max="257" width="2.75" style="66" customWidth="1"/>
    <col min="258" max="258" width="20.875" style="66" customWidth="1"/>
    <col min="259" max="259" width="23.125" style="66" customWidth="1"/>
    <col min="260" max="260" width="15.125" style="66" customWidth="1"/>
    <col min="261" max="261" width="21.625" style="66" customWidth="1"/>
    <col min="262" max="262" width="9.75" style="66" customWidth="1"/>
    <col min="263" max="263" width="8.25" style="66" customWidth="1"/>
    <col min="264" max="264" width="8" style="66" customWidth="1"/>
    <col min="265" max="265" width="4.5" style="66" customWidth="1"/>
    <col min="266" max="266" width="6.75" style="66" customWidth="1"/>
    <col min="267" max="267" width="5.375" style="66" customWidth="1"/>
    <col min="268" max="268" width="6" style="66" customWidth="1"/>
    <col min="269" max="512" width="9" style="66"/>
    <col min="513" max="513" width="2.75" style="66" customWidth="1"/>
    <col min="514" max="514" width="20.875" style="66" customWidth="1"/>
    <col min="515" max="515" width="23.125" style="66" customWidth="1"/>
    <col min="516" max="516" width="15.125" style="66" customWidth="1"/>
    <col min="517" max="517" width="21.625" style="66" customWidth="1"/>
    <col min="518" max="518" width="9.75" style="66" customWidth="1"/>
    <col min="519" max="519" width="8.25" style="66" customWidth="1"/>
    <col min="520" max="520" width="8" style="66" customWidth="1"/>
    <col min="521" max="521" width="4.5" style="66" customWidth="1"/>
    <col min="522" max="522" width="6.75" style="66" customWidth="1"/>
    <col min="523" max="523" width="5.375" style="66" customWidth="1"/>
    <col min="524" max="524" width="6" style="66" customWidth="1"/>
    <col min="525" max="768" width="9" style="66"/>
    <col min="769" max="769" width="2.75" style="66" customWidth="1"/>
    <col min="770" max="770" width="20.875" style="66" customWidth="1"/>
    <col min="771" max="771" width="23.125" style="66" customWidth="1"/>
    <col min="772" max="772" width="15.125" style="66" customWidth="1"/>
    <col min="773" max="773" width="21.625" style="66" customWidth="1"/>
    <col min="774" max="774" width="9.75" style="66" customWidth="1"/>
    <col min="775" max="775" width="8.25" style="66" customWidth="1"/>
    <col min="776" max="776" width="8" style="66" customWidth="1"/>
    <col min="777" max="777" width="4.5" style="66" customWidth="1"/>
    <col min="778" max="778" width="6.75" style="66" customWidth="1"/>
    <col min="779" max="779" width="5.375" style="66" customWidth="1"/>
    <col min="780" max="780" width="6" style="66" customWidth="1"/>
    <col min="781" max="1024" width="9" style="66"/>
    <col min="1025" max="1025" width="2.75" style="66" customWidth="1"/>
    <col min="1026" max="1026" width="20.875" style="66" customWidth="1"/>
    <col min="1027" max="1027" width="23.125" style="66" customWidth="1"/>
    <col min="1028" max="1028" width="15.125" style="66" customWidth="1"/>
    <col min="1029" max="1029" width="21.625" style="66" customWidth="1"/>
    <col min="1030" max="1030" width="9.75" style="66" customWidth="1"/>
    <col min="1031" max="1031" width="8.25" style="66" customWidth="1"/>
    <col min="1032" max="1032" width="8" style="66" customWidth="1"/>
    <col min="1033" max="1033" width="4.5" style="66" customWidth="1"/>
    <col min="1034" max="1034" width="6.75" style="66" customWidth="1"/>
    <col min="1035" max="1035" width="5.375" style="66" customWidth="1"/>
    <col min="1036" max="1036" width="6" style="66" customWidth="1"/>
    <col min="1037" max="1280" width="9" style="66"/>
    <col min="1281" max="1281" width="2.75" style="66" customWidth="1"/>
    <col min="1282" max="1282" width="20.875" style="66" customWidth="1"/>
    <col min="1283" max="1283" width="23.125" style="66" customWidth="1"/>
    <col min="1284" max="1284" width="15.125" style="66" customWidth="1"/>
    <col min="1285" max="1285" width="21.625" style="66" customWidth="1"/>
    <col min="1286" max="1286" width="9.75" style="66" customWidth="1"/>
    <col min="1287" max="1287" width="8.25" style="66" customWidth="1"/>
    <col min="1288" max="1288" width="8" style="66" customWidth="1"/>
    <col min="1289" max="1289" width="4.5" style="66" customWidth="1"/>
    <col min="1290" max="1290" width="6.75" style="66" customWidth="1"/>
    <col min="1291" max="1291" width="5.375" style="66" customWidth="1"/>
    <col min="1292" max="1292" width="6" style="66" customWidth="1"/>
    <col min="1293" max="1536" width="9" style="66"/>
    <col min="1537" max="1537" width="2.75" style="66" customWidth="1"/>
    <col min="1538" max="1538" width="20.875" style="66" customWidth="1"/>
    <col min="1539" max="1539" width="23.125" style="66" customWidth="1"/>
    <col min="1540" max="1540" width="15.125" style="66" customWidth="1"/>
    <col min="1541" max="1541" width="21.625" style="66" customWidth="1"/>
    <col min="1542" max="1542" width="9.75" style="66" customWidth="1"/>
    <col min="1543" max="1543" width="8.25" style="66" customWidth="1"/>
    <col min="1544" max="1544" width="8" style="66" customWidth="1"/>
    <col min="1545" max="1545" width="4.5" style="66" customWidth="1"/>
    <col min="1546" max="1546" width="6.75" style="66" customWidth="1"/>
    <col min="1547" max="1547" width="5.375" style="66" customWidth="1"/>
    <col min="1548" max="1548" width="6" style="66" customWidth="1"/>
    <col min="1549" max="1792" width="9" style="66"/>
    <col min="1793" max="1793" width="2.75" style="66" customWidth="1"/>
    <col min="1794" max="1794" width="20.875" style="66" customWidth="1"/>
    <col min="1795" max="1795" width="23.125" style="66" customWidth="1"/>
    <col min="1796" max="1796" width="15.125" style="66" customWidth="1"/>
    <col min="1797" max="1797" width="21.625" style="66" customWidth="1"/>
    <col min="1798" max="1798" width="9.75" style="66" customWidth="1"/>
    <col min="1799" max="1799" width="8.25" style="66" customWidth="1"/>
    <col min="1800" max="1800" width="8" style="66" customWidth="1"/>
    <col min="1801" max="1801" width="4.5" style="66" customWidth="1"/>
    <col min="1802" max="1802" width="6.75" style="66" customWidth="1"/>
    <col min="1803" max="1803" width="5.375" style="66" customWidth="1"/>
    <col min="1804" max="1804" width="6" style="66" customWidth="1"/>
    <col min="1805" max="2048" width="9" style="66"/>
    <col min="2049" max="2049" width="2.75" style="66" customWidth="1"/>
    <col min="2050" max="2050" width="20.875" style="66" customWidth="1"/>
    <col min="2051" max="2051" width="23.125" style="66" customWidth="1"/>
    <col min="2052" max="2052" width="15.125" style="66" customWidth="1"/>
    <col min="2053" max="2053" width="21.625" style="66" customWidth="1"/>
    <col min="2054" max="2054" width="9.75" style="66" customWidth="1"/>
    <col min="2055" max="2055" width="8.25" style="66" customWidth="1"/>
    <col min="2056" max="2056" width="8" style="66" customWidth="1"/>
    <col min="2057" max="2057" width="4.5" style="66" customWidth="1"/>
    <col min="2058" max="2058" width="6.75" style="66" customWidth="1"/>
    <col min="2059" max="2059" width="5.375" style="66" customWidth="1"/>
    <col min="2060" max="2060" width="6" style="66" customWidth="1"/>
    <col min="2061" max="2304" width="9" style="66"/>
    <col min="2305" max="2305" width="2.75" style="66" customWidth="1"/>
    <col min="2306" max="2306" width="20.875" style="66" customWidth="1"/>
    <col min="2307" max="2307" width="23.125" style="66" customWidth="1"/>
    <col min="2308" max="2308" width="15.125" style="66" customWidth="1"/>
    <col min="2309" max="2309" width="21.625" style="66" customWidth="1"/>
    <col min="2310" max="2310" width="9.75" style="66" customWidth="1"/>
    <col min="2311" max="2311" width="8.25" style="66" customWidth="1"/>
    <col min="2312" max="2312" width="8" style="66" customWidth="1"/>
    <col min="2313" max="2313" width="4.5" style="66" customWidth="1"/>
    <col min="2314" max="2314" width="6.75" style="66" customWidth="1"/>
    <col min="2315" max="2315" width="5.375" style="66" customWidth="1"/>
    <col min="2316" max="2316" width="6" style="66" customWidth="1"/>
    <col min="2317" max="2560" width="9" style="66"/>
    <col min="2561" max="2561" width="2.75" style="66" customWidth="1"/>
    <col min="2562" max="2562" width="20.875" style="66" customWidth="1"/>
    <col min="2563" max="2563" width="23.125" style="66" customWidth="1"/>
    <col min="2564" max="2564" width="15.125" style="66" customWidth="1"/>
    <col min="2565" max="2565" width="21.625" style="66" customWidth="1"/>
    <col min="2566" max="2566" width="9.75" style="66" customWidth="1"/>
    <col min="2567" max="2567" width="8.25" style="66" customWidth="1"/>
    <col min="2568" max="2568" width="8" style="66" customWidth="1"/>
    <col min="2569" max="2569" width="4.5" style="66" customWidth="1"/>
    <col min="2570" max="2570" width="6.75" style="66" customWidth="1"/>
    <col min="2571" max="2571" width="5.375" style="66" customWidth="1"/>
    <col min="2572" max="2572" width="6" style="66" customWidth="1"/>
    <col min="2573" max="2816" width="9" style="66"/>
    <col min="2817" max="2817" width="2.75" style="66" customWidth="1"/>
    <col min="2818" max="2818" width="20.875" style="66" customWidth="1"/>
    <col min="2819" max="2819" width="23.125" style="66" customWidth="1"/>
    <col min="2820" max="2820" width="15.125" style="66" customWidth="1"/>
    <col min="2821" max="2821" width="21.625" style="66" customWidth="1"/>
    <col min="2822" max="2822" width="9.75" style="66" customWidth="1"/>
    <col min="2823" max="2823" width="8.25" style="66" customWidth="1"/>
    <col min="2824" max="2824" width="8" style="66" customWidth="1"/>
    <col min="2825" max="2825" width="4.5" style="66" customWidth="1"/>
    <col min="2826" max="2826" width="6.75" style="66" customWidth="1"/>
    <col min="2827" max="2827" width="5.375" style="66" customWidth="1"/>
    <col min="2828" max="2828" width="6" style="66" customWidth="1"/>
    <col min="2829" max="3072" width="9" style="66"/>
    <col min="3073" max="3073" width="2.75" style="66" customWidth="1"/>
    <col min="3074" max="3074" width="20.875" style="66" customWidth="1"/>
    <col min="3075" max="3075" width="23.125" style="66" customWidth="1"/>
    <col min="3076" max="3076" width="15.125" style="66" customWidth="1"/>
    <col min="3077" max="3077" width="21.625" style="66" customWidth="1"/>
    <col min="3078" max="3078" width="9.75" style="66" customWidth="1"/>
    <col min="3079" max="3079" width="8.25" style="66" customWidth="1"/>
    <col min="3080" max="3080" width="8" style="66" customWidth="1"/>
    <col min="3081" max="3081" width="4.5" style="66" customWidth="1"/>
    <col min="3082" max="3082" width="6.75" style="66" customWidth="1"/>
    <col min="3083" max="3083" width="5.375" style="66" customWidth="1"/>
    <col min="3084" max="3084" width="6" style="66" customWidth="1"/>
    <col min="3085" max="3328" width="9" style="66"/>
    <col min="3329" max="3329" width="2.75" style="66" customWidth="1"/>
    <col min="3330" max="3330" width="20.875" style="66" customWidth="1"/>
    <col min="3331" max="3331" width="23.125" style="66" customWidth="1"/>
    <col min="3332" max="3332" width="15.125" style="66" customWidth="1"/>
    <col min="3333" max="3333" width="21.625" style="66" customWidth="1"/>
    <col min="3334" max="3334" width="9.75" style="66" customWidth="1"/>
    <col min="3335" max="3335" width="8.25" style="66" customWidth="1"/>
    <col min="3336" max="3336" width="8" style="66" customWidth="1"/>
    <col min="3337" max="3337" width="4.5" style="66" customWidth="1"/>
    <col min="3338" max="3338" width="6.75" style="66" customWidth="1"/>
    <col min="3339" max="3339" width="5.375" style="66" customWidth="1"/>
    <col min="3340" max="3340" width="6" style="66" customWidth="1"/>
    <col min="3341" max="3584" width="9" style="66"/>
    <col min="3585" max="3585" width="2.75" style="66" customWidth="1"/>
    <col min="3586" max="3586" width="20.875" style="66" customWidth="1"/>
    <col min="3587" max="3587" width="23.125" style="66" customWidth="1"/>
    <col min="3588" max="3588" width="15.125" style="66" customWidth="1"/>
    <col min="3589" max="3589" width="21.625" style="66" customWidth="1"/>
    <col min="3590" max="3590" width="9.75" style="66" customWidth="1"/>
    <col min="3591" max="3591" width="8.25" style="66" customWidth="1"/>
    <col min="3592" max="3592" width="8" style="66" customWidth="1"/>
    <col min="3593" max="3593" width="4.5" style="66" customWidth="1"/>
    <col min="3594" max="3594" width="6.75" style="66" customWidth="1"/>
    <col min="3595" max="3595" width="5.375" style="66" customWidth="1"/>
    <col min="3596" max="3596" width="6" style="66" customWidth="1"/>
    <col min="3597" max="3840" width="9" style="66"/>
    <col min="3841" max="3841" width="2.75" style="66" customWidth="1"/>
    <col min="3842" max="3842" width="20.875" style="66" customWidth="1"/>
    <col min="3843" max="3843" width="23.125" style="66" customWidth="1"/>
    <col min="3844" max="3844" width="15.125" style="66" customWidth="1"/>
    <col min="3845" max="3845" width="21.625" style="66" customWidth="1"/>
    <col min="3846" max="3846" width="9.75" style="66" customWidth="1"/>
    <col min="3847" max="3847" width="8.25" style="66" customWidth="1"/>
    <col min="3848" max="3848" width="8" style="66" customWidth="1"/>
    <col min="3849" max="3849" width="4.5" style="66" customWidth="1"/>
    <col min="3850" max="3850" width="6.75" style="66" customWidth="1"/>
    <col min="3851" max="3851" width="5.375" style="66" customWidth="1"/>
    <col min="3852" max="3852" width="6" style="66" customWidth="1"/>
    <col min="3853" max="4096" width="9" style="66"/>
    <col min="4097" max="4097" width="2.75" style="66" customWidth="1"/>
    <col min="4098" max="4098" width="20.875" style="66" customWidth="1"/>
    <col min="4099" max="4099" width="23.125" style="66" customWidth="1"/>
    <col min="4100" max="4100" width="15.125" style="66" customWidth="1"/>
    <col min="4101" max="4101" width="21.625" style="66" customWidth="1"/>
    <col min="4102" max="4102" width="9.75" style="66" customWidth="1"/>
    <col min="4103" max="4103" width="8.25" style="66" customWidth="1"/>
    <col min="4104" max="4104" width="8" style="66" customWidth="1"/>
    <col min="4105" max="4105" width="4.5" style="66" customWidth="1"/>
    <col min="4106" max="4106" width="6.75" style="66" customWidth="1"/>
    <col min="4107" max="4107" width="5.375" style="66" customWidth="1"/>
    <col min="4108" max="4108" width="6" style="66" customWidth="1"/>
    <col min="4109" max="4352" width="9" style="66"/>
    <col min="4353" max="4353" width="2.75" style="66" customWidth="1"/>
    <col min="4354" max="4354" width="20.875" style="66" customWidth="1"/>
    <col min="4355" max="4355" width="23.125" style="66" customWidth="1"/>
    <col min="4356" max="4356" width="15.125" style="66" customWidth="1"/>
    <col min="4357" max="4357" width="21.625" style="66" customWidth="1"/>
    <col min="4358" max="4358" width="9.75" style="66" customWidth="1"/>
    <col min="4359" max="4359" width="8.25" style="66" customWidth="1"/>
    <col min="4360" max="4360" width="8" style="66" customWidth="1"/>
    <col min="4361" max="4361" width="4.5" style="66" customWidth="1"/>
    <col min="4362" max="4362" width="6.75" style="66" customWidth="1"/>
    <col min="4363" max="4363" width="5.375" style="66" customWidth="1"/>
    <col min="4364" max="4364" width="6" style="66" customWidth="1"/>
    <col min="4365" max="4608" width="9" style="66"/>
    <col min="4609" max="4609" width="2.75" style="66" customWidth="1"/>
    <col min="4610" max="4610" width="20.875" style="66" customWidth="1"/>
    <col min="4611" max="4611" width="23.125" style="66" customWidth="1"/>
    <col min="4612" max="4612" width="15.125" style="66" customWidth="1"/>
    <col min="4613" max="4613" width="21.625" style="66" customWidth="1"/>
    <col min="4614" max="4614" width="9.75" style="66" customWidth="1"/>
    <col min="4615" max="4615" width="8.25" style="66" customWidth="1"/>
    <col min="4616" max="4616" width="8" style="66" customWidth="1"/>
    <col min="4617" max="4617" width="4.5" style="66" customWidth="1"/>
    <col min="4618" max="4618" width="6.75" style="66" customWidth="1"/>
    <col min="4619" max="4619" width="5.375" style="66" customWidth="1"/>
    <col min="4620" max="4620" width="6" style="66" customWidth="1"/>
    <col min="4621" max="4864" width="9" style="66"/>
    <col min="4865" max="4865" width="2.75" style="66" customWidth="1"/>
    <col min="4866" max="4866" width="20.875" style="66" customWidth="1"/>
    <col min="4867" max="4867" width="23.125" style="66" customWidth="1"/>
    <col min="4868" max="4868" width="15.125" style="66" customWidth="1"/>
    <col min="4869" max="4869" width="21.625" style="66" customWidth="1"/>
    <col min="4870" max="4870" width="9.75" style="66" customWidth="1"/>
    <col min="4871" max="4871" width="8.25" style="66" customWidth="1"/>
    <col min="4872" max="4872" width="8" style="66" customWidth="1"/>
    <col min="4873" max="4873" width="4.5" style="66" customWidth="1"/>
    <col min="4874" max="4874" width="6.75" style="66" customWidth="1"/>
    <col min="4875" max="4875" width="5.375" style="66" customWidth="1"/>
    <col min="4876" max="4876" width="6" style="66" customWidth="1"/>
    <col min="4877" max="5120" width="9" style="66"/>
    <col min="5121" max="5121" width="2.75" style="66" customWidth="1"/>
    <col min="5122" max="5122" width="20.875" style="66" customWidth="1"/>
    <col min="5123" max="5123" width="23.125" style="66" customWidth="1"/>
    <col min="5124" max="5124" width="15.125" style="66" customWidth="1"/>
    <col min="5125" max="5125" width="21.625" style="66" customWidth="1"/>
    <col min="5126" max="5126" width="9.75" style="66" customWidth="1"/>
    <col min="5127" max="5127" width="8.25" style="66" customWidth="1"/>
    <col min="5128" max="5128" width="8" style="66" customWidth="1"/>
    <col min="5129" max="5129" width="4.5" style="66" customWidth="1"/>
    <col min="5130" max="5130" width="6.75" style="66" customWidth="1"/>
    <col min="5131" max="5131" width="5.375" style="66" customWidth="1"/>
    <col min="5132" max="5132" width="6" style="66" customWidth="1"/>
    <col min="5133" max="5376" width="9" style="66"/>
    <col min="5377" max="5377" width="2.75" style="66" customWidth="1"/>
    <col min="5378" max="5378" width="20.875" style="66" customWidth="1"/>
    <col min="5379" max="5379" width="23.125" style="66" customWidth="1"/>
    <col min="5380" max="5380" width="15.125" style="66" customWidth="1"/>
    <col min="5381" max="5381" width="21.625" style="66" customWidth="1"/>
    <col min="5382" max="5382" width="9.75" style="66" customWidth="1"/>
    <col min="5383" max="5383" width="8.25" style="66" customWidth="1"/>
    <col min="5384" max="5384" width="8" style="66" customWidth="1"/>
    <col min="5385" max="5385" width="4.5" style="66" customWidth="1"/>
    <col min="5386" max="5386" width="6.75" style="66" customWidth="1"/>
    <col min="5387" max="5387" width="5.375" style="66" customWidth="1"/>
    <col min="5388" max="5388" width="6" style="66" customWidth="1"/>
    <col min="5389" max="5632" width="9" style="66"/>
    <col min="5633" max="5633" width="2.75" style="66" customWidth="1"/>
    <col min="5634" max="5634" width="20.875" style="66" customWidth="1"/>
    <col min="5635" max="5635" width="23.125" style="66" customWidth="1"/>
    <col min="5636" max="5636" width="15.125" style="66" customWidth="1"/>
    <col min="5637" max="5637" width="21.625" style="66" customWidth="1"/>
    <col min="5638" max="5638" width="9.75" style="66" customWidth="1"/>
    <col min="5639" max="5639" width="8.25" style="66" customWidth="1"/>
    <col min="5640" max="5640" width="8" style="66" customWidth="1"/>
    <col min="5641" max="5641" width="4.5" style="66" customWidth="1"/>
    <col min="5642" max="5642" width="6.75" style="66" customWidth="1"/>
    <col min="5643" max="5643" width="5.375" style="66" customWidth="1"/>
    <col min="5644" max="5644" width="6" style="66" customWidth="1"/>
    <col min="5645" max="5888" width="9" style="66"/>
    <col min="5889" max="5889" width="2.75" style="66" customWidth="1"/>
    <col min="5890" max="5890" width="20.875" style="66" customWidth="1"/>
    <col min="5891" max="5891" width="23.125" style="66" customWidth="1"/>
    <col min="5892" max="5892" width="15.125" style="66" customWidth="1"/>
    <col min="5893" max="5893" width="21.625" style="66" customWidth="1"/>
    <col min="5894" max="5894" width="9.75" style="66" customWidth="1"/>
    <col min="5895" max="5895" width="8.25" style="66" customWidth="1"/>
    <col min="5896" max="5896" width="8" style="66" customWidth="1"/>
    <col min="5897" max="5897" width="4.5" style="66" customWidth="1"/>
    <col min="5898" max="5898" width="6.75" style="66" customWidth="1"/>
    <col min="5899" max="5899" width="5.375" style="66" customWidth="1"/>
    <col min="5900" max="5900" width="6" style="66" customWidth="1"/>
    <col min="5901" max="6144" width="9" style="66"/>
    <col min="6145" max="6145" width="2.75" style="66" customWidth="1"/>
    <col min="6146" max="6146" width="20.875" style="66" customWidth="1"/>
    <col min="6147" max="6147" width="23.125" style="66" customWidth="1"/>
    <col min="6148" max="6148" width="15.125" style="66" customWidth="1"/>
    <col min="6149" max="6149" width="21.625" style="66" customWidth="1"/>
    <col min="6150" max="6150" width="9.75" style="66" customWidth="1"/>
    <col min="6151" max="6151" width="8.25" style="66" customWidth="1"/>
    <col min="6152" max="6152" width="8" style="66" customWidth="1"/>
    <col min="6153" max="6153" width="4.5" style="66" customWidth="1"/>
    <col min="6154" max="6154" width="6.75" style="66" customWidth="1"/>
    <col min="6155" max="6155" width="5.375" style="66" customWidth="1"/>
    <col min="6156" max="6156" width="6" style="66" customWidth="1"/>
    <col min="6157" max="6400" width="9" style="66"/>
    <col min="6401" max="6401" width="2.75" style="66" customWidth="1"/>
    <col min="6402" max="6402" width="20.875" style="66" customWidth="1"/>
    <col min="6403" max="6403" width="23.125" style="66" customWidth="1"/>
    <col min="6404" max="6404" width="15.125" style="66" customWidth="1"/>
    <col min="6405" max="6405" width="21.625" style="66" customWidth="1"/>
    <col min="6406" max="6406" width="9.75" style="66" customWidth="1"/>
    <col min="6407" max="6407" width="8.25" style="66" customWidth="1"/>
    <col min="6408" max="6408" width="8" style="66" customWidth="1"/>
    <col min="6409" max="6409" width="4.5" style="66" customWidth="1"/>
    <col min="6410" max="6410" width="6.75" style="66" customWidth="1"/>
    <col min="6411" max="6411" width="5.375" style="66" customWidth="1"/>
    <col min="6412" max="6412" width="6" style="66" customWidth="1"/>
    <col min="6413" max="6656" width="9" style="66"/>
    <col min="6657" max="6657" width="2.75" style="66" customWidth="1"/>
    <col min="6658" max="6658" width="20.875" style="66" customWidth="1"/>
    <col min="6659" max="6659" width="23.125" style="66" customWidth="1"/>
    <col min="6660" max="6660" width="15.125" style="66" customWidth="1"/>
    <col min="6661" max="6661" width="21.625" style="66" customWidth="1"/>
    <col min="6662" max="6662" width="9.75" style="66" customWidth="1"/>
    <col min="6663" max="6663" width="8.25" style="66" customWidth="1"/>
    <col min="6664" max="6664" width="8" style="66" customWidth="1"/>
    <col min="6665" max="6665" width="4.5" style="66" customWidth="1"/>
    <col min="6666" max="6666" width="6.75" style="66" customWidth="1"/>
    <col min="6667" max="6667" width="5.375" style="66" customWidth="1"/>
    <col min="6668" max="6668" width="6" style="66" customWidth="1"/>
    <col min="6669" max="6912" width="9" style="66"/>
    <col min="6913" max="6913" width="2.75" style="66" customWidth="1"/>
    <col min="6914" max="6914" width="20.875" style="66" customWidth="1"/>
    <col min="6915" max="6915" width="23.125" style="66" customWidth="1"/>
    <col min="6916" max="6916" width="15.125" style="66" customWidth="1"/>
    <col min="6917" max="6917" width="21.625" style="66" customWidth="1"/>
    <col min="6918" max="6918" width="9.75" style="66" customWidth="1"/>
    <col min="6919" max="6919" width="8.25" style="66" customWidth="1"/>
    <col min="6920" max="6920" width="8" style="66" customWidth="1"/>
    <col min="6921" max="6921" width="4.5" style="66" customWidth="1"/>
    <col min="6922" max="6922" width="6.75" style="66" customWidth="1"/>
    <col min="6923" max="6923" width="5.375" style="66" customWidth="1"/>
    <col min="6924" max="6924" width="6" style="66" customWidth="1"/>
    <col min="6925" max="7168" width="9" style="66"/>
    <col min="7169" max="7169" width="2.75" style="66" customWidth="1"/>
    <col min="7170" max="7170" width="20.875" style="66" customWidth="1"/>
    <col min="7171" max="7171" width="23.125" style="66" customWidth="1"/>
    <col min="7172" max="7172" width="15.125" style="66" customWidth="1"/>
    <col min="7173" max="7173" width="21.625" style="66" customWidth="1"/>
    <col min="7174" max="7174" width="9.75" style="66" customWidth="1"/>
    <col min="7175" max="7175" width="8.25" style="66" customWidth="1"/>
    <col min="7176" max="7176" width="8" style="66" customWidth="1"/>
    <col min="7177" max="7177" width="4.5" style="66" customWidth="1"/>
    <col min="7178" max="7178" width="6.75" style="66" customWidth="1"/>
    <col min="7179" max="7179" width="5.375" style="66" customWidth="1"/>
    <col min="7180" max="7180" width="6" style="66" customWidth="1"/>
    <col min="7181" max="7424" width="9" style="66"/>
    <col min="7425" max="7425" width="2.75" style="66" customWidth="1"/>
    <col min="7426" max="7426" width="20.875" style="66" customWidth="1"/>
    <col min="7427" max="7427" width="23.125" style="66" customWidth="1"/>
    <col min="7428" max="7428" width="15.125" style="66" customWidth="1"/>
    <col min="7429" max="7429" width="21.625" style="66" customWidth="1"/>
    <col min="7430" max="7430" width="9.75" style="66" customWidth="1"/>
    <col min="7431" max="7431" width="8.25" style="66" customWidth="1"/>
    <col min="7432" max="7432" width="8" style="66" customWidth="1"/>
    <col min="7433" max="7433" width="4.5" style="66" customWidth="1"/>
    <col min="7434" max="7434" width="6.75" style="66" customWidth="1"/>
    <col min="7435" max="7435" width="5.375" style="66" customWidth="1"/>
    <col min="7436" max="7436" width="6" style="66" customWidth="1"/>
    <col min="7437" max="7680" width="9" style="66"/>
    <col min="7681" max="7681" width="2.75" style="66" customWidth="1"/>
    <col min="7682" max="7682" width="20.875" style="66" customWidth="1"/>
    <col min="7683" max="7683" width="23.125" style="66" customWidth="1"/>
    <col min="7684" max="7684" width="15.125" style="66" customWidth="1"/>
    <col min="7685" max="7685" width="21.625" style="66" customWidth="1"/>
    <col min="7686" max="7686" width="9.75" style="66" customWidth="1"/>
    <col min="7687" max="7687" width="8.25" style="66" customWidth="1"/>
    <col min="7688" max="7688" width="8" style="66" customWidth="1"/>
    <col min="7689" max="7689" width="4.5" style="66" customWidth="1"/>
    <col min="7690" max="7690" width="6.75" style="66" customWidth="1"/>
    <col min="7691" max="7691" width="5.375" style="66" customWidth="1"/>
    <col min="7692" max="7692" width="6" style="66" customWidth="1"/>
    <col min="7693" max="7936" width="9" style="66"/>
    <col min="7937" max="7937" width="2.75" style="66" customWidth="1"/>
    <col min="7938" max="7938" width="20.875" style="66" customWidth="1"/>
    <col min="7939" max="7939" width="23.125" style="66" customWidth="1"/>
    <col min="7940" max="7940" width="15.125" style="66" customWidth="1"/>
    <col min="7941" max="7941" width="21.625" style="66" customWidth="1"/>
    <col min="7942" max="7942" width="9.75" style="66" customWidth="1"/>
    <col min="7943" max="7943" width="8.25" style="66" customWidth="1"/>
    <col min="7944" max="7944" width="8" style="66" customWidth="1"/>
    <col min="7945" max="7945" width="4.5" style="66" customWidth="1"/>
    <col min="7946" max="7946" width="6.75" style="66" customWidth="1"/>
    <col min="7947" max="7947" width="5.375" style="66" customWidth="1"/>
    <col min="7948" max="7948" width="6" style="66" customWidth="1"/>
    <col min="7949" max="8192" width="9" style="66"/>
    <col min="8193" max="8193" width="2.75" style="66" customWidth="1"/>
    <col min="8194" max="8194" width="20.875" style="66" customWidth="1"/>
    <col min="8195" max="8195" width="23.125" style="66" customWidth="1"/>
    <col min="8196" max="8196" width="15.125" style="66" customWidth="1"/>
    <col min="8197" max="8197" width="21.625" style="66" customWidth="1"/>
    <col min="8198" max="8198" width="9.75" style="66" customWidth="1"/>
    <col min="8199" max="8199" width="8.25" style="66" customWidth="1"/>
    <col min="8200" max="8200" width="8" style="66" customWidth="1"/>
    <col min="8201" max="8201" width="4.5" style="66" customWidth="1"/>
    <col min="8202" max="8202" width="6.75" style="66" customWidth="1"/>
    <col min="8203" max="8203" width="5.375" style="66" customWidth="1"/>
    <col min="8204" max="8204" width="6" style="66" customWidth="1"/>
    <col min="8205" max="8448" width="9" style="66"/>
    <col min="8449" max="8449" width="2.75" style="66" customWidth="1"/>
    <col min="8450" max="8450" width="20.875" style="66" customWidth="1"/>
    <col min="8451" max="8451" width="23.125" style="66" customWidth="1"/>
    <col min="8452" max="8452" width="15.125" style="66" customWidth="1"/>
    <col min="8453" max="8453" width="21.625" style="66" customWidth="1"/>
    <col min="8454" max="8454" width="9.75" style="66" customWidth="1"/>
    <col min="8455" max="8455" width="8.25" style="66" customWidth="1"/>
    <col min="8456" max="8456" width="8" style="66" customWidth="1"/>
    <col min="8457" max="8457" width="4.5" style="66" customWidth="1"/>
    <col min="8458" max="8458" width="6.75" style="66" customWidth="1"/>
    <col min="8459" max="8459" width="5.375" style="66" customWidth="1"/>
    <col min="8460" max="8460" width="6" style="66" customWidth="1"/>
    <col min="8461" max="8704" width="9" style="66"/>
    <col min="8705" max="8705" width="2.75" style="66" customWidth="1"/>
    <col min="8706" max="8706" width="20.875" style="66" customWidth="1"/>
    <col min="8707" max="8707" width="23.125" style="66" customWidth="1"/>
    <col min="8708" max="8708" width="15.125" style="66" customWidth="1"/>
    <col min="8709" max="8709" width="21.625" style="66" customWidth="1"/>
    <col min="8710" max="8710" width="9.75" style="66" customWidth="1"/>
    <col min="8711" max="8711" width="8.25" style="66" customWidth="1"/>
    <col min="8712" max="8712" width="8" style="66" customWidth="1"/>
    <col min="8713" max="8713" width="4.5" style="66" customWidth="1"/>
    <col min="8714" max="8714" width="6.75" style="66" customWidth="1"/>
    <col min="8715" max="8715" width="5.375" style="66" customWidth="1"/>
    <col min="8716" max="8716" width="6" style="66" customWidth="1"/>
    <col min="8717" max="8960" width="9" style="66"/>
    <col min="8961" max="8961" width="2.75" style="66" customWidth="1"/>
    <col min="8962" max="8962" width="20.875" style="66" customWidth="1"/>
    <col min="8963" max="8963" width="23.125" style="66" customWidth="1"/>
    <col min="8964" max="8964" width="15.125" style="66" customWidth="1"/>
    <col min="8965" max="8965" width="21.625" style="66" customWidth="1"/>
    <col min="8966" max="8966" width="9.75" style="66" customWidth="1"/>
    <col min="8967" max="8967" width="8.25" style="66" customWidth="1"/>
    <col min="8968" max="8968" width="8" style="66" customWidth="1"/>
    <col min="8969" max="8969" width="4.5" style="66" customWidth="1"/>
    <col min="8970" max="8970" width="6.75" style="66" customWidth="1"/>
    <col min="8971" max="8971" width="5.375" style="66" customWidth="1"/>
    <col min="8972" max="8972" width="6" style="66" customWidth="1"/>
    <col min="8973" max="9216" width="9" style="66"/>
    <col min="9217" max="9217" width="2.75" style="66" customWidth="1"/>
    <col min="9218" max="9218" width="20.875" style="66" customWidth="1"/>
    <col min="9219" max="9219" width="23.125" style="66" customWidth="1"/>
    <col min="9220" max="9220" width="15.125" style="66" customWidth="1"/>
    <col min="9221" max="9221" width="21.625" style="66" customWidth="1"/>
    <col min="9222" max="9222" width="9.75" style="66" customWidth="1"/>
    <col min="9223" max="9223" width="8.25" style="66" customWidth="1"/>
    <col min="9224" max="9224" width="8" style="66" customWidth="1"/>
    <col min="9225" max="9225" width="4.5" style="66" customWidth="1"/>
    <col min="9226" max="9226" width="6.75" style="66" customWidth="1"/>
    <col min="9227" max="9227" width="5.375" style="66" customWidth="1"/>
    <col min="9228" max="9228" width="6" style="66" customWidth="1"/>
    <col min="9229" max="9472" width="9" style="66"/>
    <col min="9473" max="9473" width="2.75" style="66" customWidth="1"/>
    <col min="9474" max="9474" width="20.875" style="66" customWidth="1"/>
    <col min="9475" max="9475" width="23.125" style="66" customWidth="1"/>
    <col min="9476" max="9476" width="15.125" style="66" customWidth="1"/>
    <col min="9477" max="9477" width="21.625" style="66" customWidth="1"/>
    <col min="9478" max="9478" width="9.75" style="66" customWidth="1"/>
    <col min="9479" max="9479" width="8.25" style="66" customWidth="1"/>
    <col min="9480" max="9480" width="8" style="66" customWidth="1"/>
    <col min="9481" max="9481" width="4.5" style="66" customWidth="1"/>
    <col min="9482" max="9482" width="6.75" style="66" customWidth="1"/>
    <col min="9483" max="9483" width="5.375" style="66" customWidth="1"/>
    <col min="9484" max="9484" width="6" style="66" customWidth="1"/>
    <col min="9485" max="9728" width="9" style="66"/>
    <col min="9729" max="9729" width="2.75" style="66" customWidth="1"/>
    <col min="9730" max="9730" width="20.875" style="66" customWidth="1"/>
    <col min="9731" max="9731" width="23.125" style="66" customWidth="1"/>
    <col min="9732" max="9732" width="15.125" style="66" customWidth="1"/>
    <col min="9733" max="9733" width="21.625" style="66" customWidth="1"/>
    <col min="9734" max="9734" width="9.75" style="66" customWidth="1"/>
    <col min="9735" max="9735" width="8.25" style="66" customWidth="1"/>
    <col min="9736" max="9736" width="8" style="66" customWidth="1"/>
    <col min="9737" max="9737" width="4.5" style="66" customWidth="1"/>
    <col min="9738" max="9738" width="6.75" style="66" customWidth="1"/>
    <col min="9739" max="9739" width="5.375" style="66" customWidth="1"/>
    <col min="9740" max="9740" width="6" style="66" customWidth="1"/>
    <col min="9741" max="9984" width="9" style="66"/>
    <col min="9985" max="9985" width="2.75" style="66" customWidth="1"/>
    <col min="9986" max="9986" width="20.875" style="66" customWidth="1"/>
    <col min="9987" max="9987" width="23.125" style="66" customWidth="1"/>
    <col min="9988" max="9988" width="15.125" style="66" customWidth="1"/>
    <col min="9989" max="9989" width="21.625" style="66" customWidth="1"/>
    <col min="9990" max="9990" width="9.75" style="66" customWidth="1"/>
    <col min="9991" max="9991" width="8.25" style="66" customWidth="1"/>
    <col min="9992" max="9992" width="8" style="66" customWidth="1"/>
    <col min="9993" max="9993" width="4.5" style="66" customWidth="1"/>
    <col min="9994" max="9994" width="6.75" style="66" customWidth="1"/>
    <col min="9995" max="9995" width="5.375" style="66" customWidth="1"/>
    <col min="9996" max="9996" width="6" style="66" customWidth="1"/>
    <col min="9997" max="10240" width="9" style="66"/>
    <col min="10241" max="10241" width="2.75" style="66" customWidth="1"/>
    <col min="10242" max="10242" width="20.875" style="66" customWidth="1"/>
    <col min="10243" max="10243" width="23.125" style="66" customWidth="1"/>
    <col min="10244" max="10244" width="15.125" style="66" customWidth="1"/>
    <col min="10245" max="10245" width="21.625" style="66" customWidth="1"/>
    <col min="10246" max="10246" width="9.75" style="66" customWidth="1"/>
    <col min="10247" max="10247" width="8.25" style="66" customWidth="1"/>
    <col min="10248" max="10248" width="8" style="66" customWidth="1"/>
    <col min="10249" max="10249" width="4.5" style="66" customWidth="1"/>
    <col min="10250" max="10250" width="6.75" style="66" customWidth="1"/>
    <col min="10251" max="10251" width="5.375" style="66" customWidth="1"/>
    <col min="10252" max="10252" width="6" style="66" customWidth="1"/>
    <col min="10253" max="10496" width="9" style="66"/>
    <col min="10497" max="10497" width="2.75" style="66" customWidth="1"/>
    <col min="10498" max="10498" width="20.875" style="66" customWidth="1"/>
    <col min="10499" max="10499" width="23.125" style="66" customWidth="1"/>
    <col min="10500" max="10500" width="15.125" style="66" customWidth="1"/>
    <col min="10501" max="10501" width="21.625" style="66" customWidth="1"/>
    <col min="10502" max="10502" width="9.75" style="66" customWidth="1"/>
    <col min="10503" max="10503" width="8.25" style="66" customWidth="1"/>
    <col min="10504" max="10504" width="8" style="66" customWidth="1"/>
    <col min="10505" max="10505" width="4.5" style="66" customWidth="1"/>
    <col min="10506" max="10506" width="6.75" style="66" customWidth="1"/>
    <col min="10507" max="10507" width="5.375" style="66" customWidth="1"/>
    <col min="10508" max="10508" width="6" style="66" customWidth="1"/>
    <col min="10509" max="10752" width="9" style="66"/>
    <col min="10753" max="10753" width="2.75" style="66" customWidth="1"/>
    <col min="10754" max="10754" width="20.875" style="66" customWidth="1"/>
    <col min="10755" max="10755" width="23.125" style="66" customWidth="1"/>
    <col min="10756" max="10756" width="15.125" style="66" customWidth="1"/>
    <col min="10757" max="10757" width="21.625" style="66" customWidth="1"/>
    <col min="10758" max="10758" width="9.75" style="66" customWidth="1"/>
    <col min="10759" max="10759" width="8.25" style="66" customWidth="1"/>
    <col min="10760" max="10760" width="8" style="66" customWidth="1"/>
    <col min="10761" max="10761" width="4.5" style="66" customWidth="1"/>
    <col min="10762" max="10762" width="6.75" style="66" customWidth="1"/>
    <col min="10763" max="10763" width="5.375" style="66" customWidth="1"/>
    <col min="10764" max="10764" width="6" style="66" customWidth="1"/>
    <col min="10765" max="11008" width="9" style="66"/>
    <col min="11009" max="11009" width="2.75" style="66" customWidth="1"/>
    <col min="11010" max="11010" width="20.875" style="66" customWidth="1"/>
    <col min="11011" max="11011" width="23.125" style="66" customWidth="1"/>
    <col min="11012" max="11012" width="15.125" style="66" customWidth="1"/>
    <col min="11013" max="11013" width="21.625" style="66" customWidth="1"/>
    <col min="11014" max="11014" width="9.75" style="66" customWidth="1"/>
    <col min="11015" max="11015" width="8.25" style="66" customWidth="1"/>
    <col min="11016" max="11016" width="8" style="66" customWidth="1"/>
    <col min="11017" max="11017" width="4.5" style="66" customWidth="1"/>
    <col min="11018" max="11018" width="6.75" style="66" customWidth="1"/>
    <col min="11019" max="11019" width="5.375" style="66" customWidth="1"/>
    <col min="11020" max="11020" width="6" style="66" customWidth="1"/>
    <col min="11021" max="11264" width="9" style="66"/>
    <col min="11265" max="11265" width="2.75" style="66" customWidth="1"/>
    <col min="11266" max="11266" width="20.875" style="66" customWidth="1"/>
    <col min="11267" max="11267" width="23.125" style="66" customWidth="1"/>
    <col min="11268" max="11268" width="15.125" style="66" customWidth="1"/>
    <col min="11269" max="11269" width="21.625" style="66" customWidth="1"/>
    <col min="11270" max="11270" width="9.75" style="66" customWidth="1"/>
    <col min="11271" max="11271" width="8.25" style="66" customWidth="1"/>
    <col min="11272" max="11272" width="8" style="66" customWidth="1"/>
    <col min="11273" max="11273" width="4.5" style="66" customWidth="1"/>
    <col min="11274" max="11274" width="6.75" style="66" customWidth="1"/>
    <col min="11275" max="11275" width="5.375" style="66" customWidth="1"/>
    <col min="11276" max="11276" width="6" style="66" customWidth="1"/>
    <col min="11277" max="11520" width="9" style="66"/>
    <col min="11521" max="11521" width="2.75" style="66" customWidth="1"/>
    <col min="11522" max="11522" width="20.875" style="66" customWidth="1"/>
    <col min="11523" max="11523" width="23.125" style="66" customWidth="1"/>
    <col min="11524" max="11524" width="15.125" style="66" customWidth="1"/>
    <col min="11525" max="11525" width="21.625" style="66" customWidth="1"/>
    <col min="11526" max="11526" width="9.75" style="66" customWidth="1"/>
    <col min="11527" max="11527" width="8.25" style="66" customWidth="1"/>
    <col min="11528" max="11528" width="8" style="66" customWidth="1"/>
    <col min="11529" max="11529" width="4.5" style="66" customWidth="1"/>
    <col min="11530" max="11530" width="6.75" style="66" customWidth="1"/>
    <col min="11531" max="11531" width="5.375" style="66" customWidth="1"/>
    <col min="11532" max="11532" width="6" style="66" customWidth="1"/>
    <col min="11533" max="11776" width="9" style="66"/>
    <col min="11777" max="11777" width="2.75" style="66" customWidth="1"/>
    <col min="11778" max="11778" width="20.875" style="66" customWidth="1"/>
    <col min="11779" max="11779" width="23.125" style="66" customWidth="1"/>
    <col min="11780" max="11780" width="15.125" style="66" customWidth="1"/>
    <col min="11781" max="11781" width="21.625" style="66" customWidth="1"/>
    <col min="11782" max="11782" width="9.75" style="66" customWidth="1"/>
    <col min="11783" max="11783" width="8.25" style="66" customWidth="1"/>
    <col min="11784" max="11784" width="8" style="66" customWidth="1"/>
    <col min="11785" max="11785" width="4.5" style="66" customWidth="1"/>
    <col min="11786" max="11786" width="6.75" style="66" customWidth="1"/>
    <col min="11787" max="11787" width="5.375" style="66" customWidth="1"/>
    <col min="11788" max="11788" width="6" style="66" customWidth="1"/>
    <col min="11789" max="12032" width="9" style="66"/>
    <col min="12033" max="12033" width="2.75" style="66" customWidth="1"/>
    <col min="12034" max="12034" width="20.875" style="66" customWidth="1"/>
    <col min="12035" max="12035" width="23.125" style="66" customWidth="1"/>
    <col min="12036" max="12036" width="15.125" style="66" customWidth="1"/>
    <col min="12037" max="12037" width="21.625" style="66" customWidth="1"/>
    <col min="12038" max="12038" width="9.75" style="66" customWidth="1"/>
    <col min="12039" max="12039" width="8.25" style="66" customWidth="1"/>
    <col min="12040" max="12040" width="8" style="66" customWidth="1"/>
    <col min="12041" max="12041" width="4.5" style="66" customWidth="1"/>
    <col min="12042" max="12042" width="6.75" style="66" customWidth="1"/>
    <col min="12043" max="12043" width="5.375" style="66" customWidth="1"/>
    <col min="12044" max="12044" width="6" style="66" customWidth="1"/>
    <col min="12045" max="12288" width="9" style="66"/>
    <col min="12289" max="12289" width="2.75" style="66" customWidth="1"/>
    <col min="12290" max="12290" width="20.875" style="66" customWidth="1"/>
    <col min="12291" max="12291" width="23.125" style="66" customWidth="1"/>
    <col min="12292" max="12292" width="15.125" style="66" customWidth="1"/>
    <col min="12293" max="12293" width="21.625" style="66" customWidth="1"/>
    <col min="12294" max="12294" width="9.75" style="66" customWidth="1"/>
    <col min="12295" max="12295" width="8.25" style="66" customWidth="1"/>
    <col min="12296" max="12296" width="8" style="66" customWidth="1"/>
    <col min="12297" max="12297" width="4.5" style="66" customWidth="1"/>
    <col min="12298" max="12298" width="6.75" style="66" customWidth="1"/>
    <col min="12299" max="12299" width="5.375" style="66" customWidth="1"/>
    <col min="12300" max="12300" width="6" style="66" customWidth="1"/>
    <col min="12301" max="12544" width="9" style="66"/>
    <col min="12545" max="12545" width="2.75" style="66" customWidth="1"/>
    <col min="12546" max="12546" width="20.875" style="66" customWidth="1"/>
    <col min="12547" max="12547" width="23.125" style="66" customWidth="1"/>
    <col min="12548" max="12548" width="15.125" style="66" customWidth="1"/>
    <col min="12549" max="12549" width="21.625" style="66" customWidth="1"/>
    <col min="12550" max="12550" width="9.75" style="66" customWidth="1"/>
    <col min="12551" max="12551" width="8.25" style="66" customWidth="1"/>
    <col min="12552" max="12552" width="8" style="66" customWidth="1"/>
    <col min="12553" max="12553" width="4.5" style="66" customWidth="1"/>
    <col min="12554" max="12554" width="6.75" style="66" customWidth="1"/>
    <col min="12555" max="12555" width="5.375" style="66" customWidth="1"/>
    <col min="12556" max="12556" width="6" style="66" customWidth="1"/>
    <col min="12557" max="12800" width="9" style="66"/>
    <col min="12801" max="12801" width="2.75" style="66" customWidth="1"/>
    <col min="12802" max="12802" width="20.875" style="66" customWidth="1"/>
    <col min="12803" max="12803" width="23.125" style="66" customWidth="1"/>
    <col min="12804" max="12804" width="15.125" style="66" customWidth="1"/>
    <col min="12805" max="12805" width="21.625" style="66" customWidth="1"/>
    <col min="12806" max="12806" width="9.75" style="66" customWidth="1"/>
    <col min="12807" max="12807" width="8.25" style="66" customWidth="1"/>
    <col min="12808" max="12808" width="8" style="66" customWidth="1"/>
    <col min="12809" max="12809" width="4.5" style="66" customWidth="1"/>
    <col min="12810" max="12810" width="6.75" style="66" customWidth="1"/>
    <col min="12811" max="12811" width="5.375" style="66" customWidth="1"/>
    <col min="12812" max="12812" width="6" style="66" customWidth="1"/>
    <col min="12813" max="13056" width="9" style="66"/>
    <col min="13057" max="13057" width="2.75" style="66" customWidth="1"/>
    <col min="13058" max="13058" width="20.875" style="66" customWidth="1"/>
    <col min="13059" max="13059" width="23.125" style="66" customWidth="1"/>
    <col min="13060" max="13060" width="15.125" style="66" customWidth="1"/>
    <col min="13061" max="13061" width="21.625" style="66" customWidth="1"/>
    <col min="13062" max="13062" width="9.75" style="66" customWidth="1"/>
    <col min="13063" max="13063" width="8.25" style="66" customWidth="1"/>
    <col min="13064" max="13064" width="8" style="66" customWidth="1"/>
    <col min="13065" max="13065" width="4.5" style="66" customWidth="1"/>
    <col min="13066" max="13066" width="6.75" style="66" customWidth="1"/>
    <col min="13067" max="13067" width="5.375" style="66" customWidth="1"/>
    <col min="13068" max="13068" width="6" style="66" customWidth="1"/>
    <col min="13069" max="13312" width="9" style="66"/>
    <col min="13313" max="13313" width="2.75" style="66" customWidth="1"/>
    <col min="13314" max="13314" width="20.875" style="66" customWidth="1"/>
    <col min="13315" max="13315" width="23.125" style="66" customWidth="1"/>
    <col min="13316" max="13316" width="15.125" style="66" customWidth="1"/>
    <col min="13317" max="13317" width="21.625" style="66" customWidth="1"/>
    <col min="13318" max="13318" width="9.75" style="66" customWidth="1"/>
    <col min="13319" max="13319" width="8.25" style="66" customWidth="1"/>
    <col min="13320" max="13320" width="8" style="66" customWidth="1"/>
    <col min="13321" max="13321" width="4.5" style="66" customWidth="1"/>
    <col min="13322" max="13322" width="6.75" style="66" customWidth="1"/>
    <col min="13323" max="13323" width="5.375" style="66" customWidth="1"/>
    <col min="13324" max="13324" width="6" style="66" customWidth="1"/>
    <col min="13325" max="13568" width="9" style="66"/>
    <col min="13569" max="13569" width="2.75" style="66" customWidth="1"/>
    <col min="13570" max="13570" width="20.875" style="66" customWidth="1"/>
    <col min="13571" max="13571" width="23.125" style="66" customWidth="1"/>
    <col min="13572" max="13572" width="15.125" style="66" customWidth="1"/>
    <col min="13573" max="13573" width="21.625" style="66" customWidth="1"/>
    <col min="13574" max="13574" width="9.75" style="66" customWidth="1"/>
    <col min="13575" max="13575" width="8.25" style="66" customWidth="1"/>
    <col min="13576" max="13576" width="8" style="66" customWidth="1"/>
    <col min="13577" max="13577" width="4.5" style="66" customWidth="1"/>
    <col min="13578" max="13578" width="6.75" style="66" customWidth="1"/>
    <col min="13579" max="13579" width="5.375" style="66" customWidth="1"/>
    <col min="13580" max="13580" width="6" style="66" customWidth="1"/>
    <col min="13581" max="13824" width="9" style="66"/>
    <col min="13825" max="13825" width="2.75" style="66" customWidth="1"/>
    <col min="13826" max="13826" width="20.875" style="66" customWidth="1"/>
    <col min="13827" max="13827" width="23.125" style="66" customWidth="1"/>
    <col min="13828" max="13828" width="15.125" style="66" customWidth="1"/>
    <col min="13829" max="13829" width="21.625" style="66" customWidth="1"/>
    <col min="13830" max="13830" width="9.75" style="66" customWidth="1"/>
    <col min="13831" max="13831" width="8.25" style="66" customWidth="1"/>
    <col min="13832" max="13832" width="8" style="66" customWidth="1"/>
    <col min="13833" max="13833" width="4.5" style="66" customWidth="1"/>
    <col min="13834" max="13834" width="6.75" style="66" customWidth="1"/>
    <col min="13835" max="13835" width="5.375" style="66" customWidth="1"/>
    <col min="13836" max="13836" width="6" style="66" customWidth="1"/>
    <col min="13837" max="14080" width="9" style="66"/>
    <col min="14081" max="14081" width="2.75" style="66" customWidth="1"/>
    <col min="14082" max="14082" width="20.875" style="66" customWidth="1"/>
    <col min="14083" max="14083" width="23.125" style="66" customWidth="1"/>
    <col min="14084" max="14084" width="15.125" style="66" customWidth="1"/>
    <col min="14085" max="14085" width="21.625" style="66" customWidth="1"/>
    <col min="14086" max="14086" width="9.75" style="66" customWidth="1"/>
    <col min="14087" max="14087" width="8.25" style="66" customWidth="1"/>
    <col min="14088" max="14088" width="8" style="66" customWidth="1"/>
    <col min="14089" max="14089" width="4.5" style="66" customWidth="1"/>
    <col min="14090" max="14090" width="6.75" style="66" customWidth="1"/>
    <col min="14091" max="14091" width="5.375" style="66" customWidth="1"/>
    <col min="14092" max="14092" width="6" style="66" customWidth="1"/>
    <col min="14093" max="14336" width="9" style="66"/>
    <col min="14337" max="14337" width="2.75" style="66" customWidth="1"/>
    <col min="14338" max="14338" width="20.875" style="66" customWidth="1"/>
    <col min="14339" max="14339" width="23.125" style="66" customWidth="1"/>
    <col min="14340" max="14340" width="15.125" style="66" customWidth="1"/>
    <col min="14341" max="14341" width="21.625" style="66" customWidth="1"/>
    <col min="14342" max="14342" width="9.75" style="66" customWidth="1"/>
    <col min="14343" max="14343" width="8.25" style="66" customWidth="1"/>
    <col min="14344" max="14344" width="8" style="66" customWidth="1"/>
    <col min="14345" max="14345" width="4.5" style="66" customWidth="1"/>
    <col min="14346" max="14346" width="6.75" style="66" customWidth="1"/>
    <col min="14347" max="14347" width="5.375" style="66" customWidth="1"/>
    <col min="14348" max="14348" width="6" style="66" customWidth="1"/>
    <col min="14349" max="14592" width="9" style="66"/>
    <col min="14593" max="14593" width="2.75" style="66" customWidth="1"/>
    <col min="14594" max="14594" width="20.875" style="66" customWidth="1"/>
    <col min="14595" max="14595" width="23.125" style="66" customWidth="1"/>
    <col min="14596" max="14596" width="15.125" style="66" customWidth="1"/>
    <col min="14597" max="14597" width="21.625" style="66" customWidth="1"/>
    <col min="14598" max="14598" width="9.75" style="66" customWidth="1"/>
    <col min="14599" max="14599" width="8.25" style="66" customWidth="1"/>
    <col min="14600" max="14600" width="8" style="66" customWidth="1"/>
    <col min="14601" max="14601" width="4.5" style="66" customWidth="1"/>
    <col min="14602" max="14602" width="6.75" style="66" customWidth="1"/>
    <col min="14603" max="14603" width="5.375" style="66" customWidth="1"/>
    <col min="14604" max="14604" width="6" style="66" customWidth="1"/>
    <col min="14605" max="14848" width="9" style="66"/>
    <col min="14849" max="14849" width="2.75" style="66" customWidth="1"/>
    <col min="14850" max="14850" width="20.875" style="66" customWidth="1"/>
    <col min="14851" max="14851" width="23.125" style="66" customWidth="1"/>
    <col min="14852" max="14852" width="15.125" style="66" customWidth="1"/>
    <col min="14853" max="14853" width="21.625" style="66" customWidth="1"/>
    <col min="14854" max="14854" width="9.75" style="66" customWidth="1"/>
    <col min="14855" max="14855" width="8.25" style="66" customWidth="1"/>
    <col min="14856" max="14856" width="8" style="66" customWidth="1"/>
    <col min="14857" max="14857" width="4.5" style="66" customWidth="1"/>
    <col min="14858" max="14858" width="6.75" style="66" customWidth="1"/>
    <col min="14859" max="14859" width="5.375" style="66" customWidth="1"/>
    <col min="14860" max="14860" width="6" style="66" customWidth="1"/>
    <col min="14861" max="15104" width="9" style="66"/>
    <col min="15105" max="15105" width="2.75" style="66" customWidth="1"/>
    <col min="15106" max="15106" width="20.875" style="66" customWidth="1"/>
    <col min="15107" max="15107" width="23.125" style="66" customWidth="1"/>
    <col min="15108" max="15108" width="15.125" style="66" customWidth="1"/>
    <col min="15109" max="15109" width="21.625" style="66" customWidth="1"/>
    <col min="15110" max="15110" width="9.75" style="66" customWidth="1"/>
    <col min="15111" max="15111" width="8.25" style="66" customWidth="1"/>
    <col min="15112" max="15112" width="8" style="66" customWidth="1"/>
    <col min="15113" max="15113" width="4.5" style="66" customWidth="1"/>
    <col min="15114" max="15114" width="6.75" style="66" customWidth="1"/>
    <col min="15115" max="15115" width="5.375" style="66" customWidth="1"/>
    <col min="15116" max="15116" width="6" style="66" customWidth="1"/>
    <col min="15117" max="15360" width="9" style="66"/>
    <col min="15361" max="15361" width="2.75" style="66" customWidth="1"/>
    <col min="15362" max="15362" width="20.875" style="66" customWidth="1"/>
    <col min="15363" max="15363" width="23.125" style="66" customWidth="1"/>
    <col min="15364" max="15364" width="15.125" style="66" customWidth="1"/>
    <col min="15365" max="15365" width="21.625" style="66" customWidth="1"/>
    <col min="15366" max="15366" width="9.75" style="66" customWidth="1"/>
    <col min="15367" max="15367" width="8.25" style="66" customWidth="1"/>
    <col min="15368" max="15368" width="8" style="66" customWidth="1"/>
    <col min="15369" max="15369" width="4.5" style="66" customWidth="1"/>
    <col min="15370" max="15370" width="6.75" style="66" customWidth="1"/>
    <col min="15371" max="15371" width="5.375" style="66" customWidth="1"/>
    <col min="15372" max="15372" width="6" style="66" customWidth="1"/>
    <col min="15373" max="15616" width="9" style="66"/>
    <col min="15617" max="15617" width="2.75" style="66" customWidth="1"/>
    <col min="15618" max="15618" width="20.875" style="66" customWidth="1"/>
    <col min="15619" max="15619" width="23.125" style="66" customWidth="1"/>
    <col min="15620" max="15620" width="15.125" style="66" customWidth="1"/>
    <col min="15621" max="15621" width="21.625" style="66" customWidth="1"/>
    <col min="15622" max="15622" width="9.75" style="66" customWidth="1"/>
    <col min="15623" max="15623" width="8.25" style="66" customWidth="1"/>
    <col min="15624" max="15624" width="8" style="66" customWidth="1"/>
    <col min="15625" max="15625" width="4.5" style="66" customWidth="1"/>
    <col min="15626" max="15626" width="6.75" style="66" customWidth="1"/>
    <col min="15627" max="15627" width="5.375" style="66" customWidth="1"/>
    <col min="15628" max="15628" width="6" style="66" customWidth="1"/>
    <col min="15629" max="15872" width="9" style="66"/>
    <col min="15873" max="15873" width="2.75" style="66" customWidth="1"/>
    <col min="15874" max="15874" width="20.875" style="66" customWidth="1"/>
    <col min="15875" max="15875" width="23.125" style="66" customWidth="1"/>
    <col min="15876" max="15876" width="15.125" style="66" customWidth="1"/>
    <col min="15877" max="15877" width="21.625" style="66" customWidth="1"/>
    <col min="15878" max="15878" width="9.75" style="66" customWidth="1"/>
    <col min="15879" max="15879" width="8.25" style="66" customWidth="1"/>
    <col min="15880" max="15880" width="8" style="66" customWidth="1"/>
    <col min="15881" max="15881" width="4.5" style="66" customWidth="1"/>
    <col min="15882" max="15882" width="6.75" style="66" customWidth="1"/>
    <col min="15883" max="15883" width="5.375" style="66" customWidth="1"/>
    <col min="15884" max="15884" width="6" style="66" customWidth="1"/>
    <col min="15885" max="16128" width="9" style="66"/>
    <col min="16129" max="16129" width="2.75" style="66" customWidth="1"/>
    <col min="16130" max="16130" width="20.875" style="66" customWidth="1"/>
    <col min="16131" max="16131" width="23.125" style="66" customWidth="1"/>
    <col min="16132" max="16132" width="15.125" style="66" customWidth="1"/>
    <col min="16133" max="16133" width="21.625" style="66" customWidth="1"/>
    <col min="16134" max="16134" width="9.75" style="66" customWidth="1"/>
    <col min="16135" max="16135" width="8.25" style="66" customWidth="1"/>
    <col min="16136" max="16136" width="8" style="66" customWidth="1"/>
    <col min="16137" max="16137" width="4.5" style="66" customWidth="1"/>
    <col min="16138" max="16138" width="6.75" style="66" customWidth="1"/>
    <col min="16139" max="16139" width="5.375" style="66" customWidth="1"/>
    <col min="16140" max="16140" width="6" style="66" customWidth="1"/>
    <col min="16141" max="16384" width="9" style="66"/>
  </cols>
  <sheetData>
    <row r="1" spans="1:9" ht="24" customHeight="1">
      <c r="A1" s="962" t="s">
        <v>538</v>
      </c>
      <c r="B1" s="962"/>
      <c r="C1" s="962"/>
      <c r="D1" s="962"/>
      <c r="E1" s="962"/>
      <c r="F1" s="962"/>
      <c r="G1" s="962"/>
      <c r="H1" s="962"/>
      <c r="I1" s="962"/>
    </row>
    <row r="3" spans="1:9">
      <c r="A3" s="86" t="s">
        <v>539</v>
      </c>
      <c r="B3" s="352"/>
      <c r="C3" s="353"/>
    </row>
    <row r="4" spans="1:9">
      <c r="A4" s="67" t="s">
        <v>540</v>
      </c>
    </row>
    <row r="5" spans="1:9" ht="12.75">
      <c r="A5" s="161" t="s">
        <v>541</v>
      </c>
      <c r="B5" s="354"/>
      <c r="C5" s="355" t="s">
        <v>542</v>
      </c>
      <c r="D5" s="355">
        <f>D23/C23*100</f>
        <v>0</v>
      </c>
      <c r="E5" s="66"/>
    </row>
    <row r="6" spans="1:9" ht="15" customHeight="1">
      <c r="A6" s="356" t="s">
        <v>51</v>
      </c>
      <c r="B6" s="357" t="s">
        <v>543</v>
      </c>
      <c r="C6" s="358" t="s">
        <v>544</v>
      </c>
      <c r="D6" s="359" t="s">
        <v>545</v>
      </c>
      <c r="E6" s="66"/>
    </row>
    <row r="7" spans="1:9" ht="15" customHeight="1">
      <c r="A7" s="360">
        <v>1</v>
      </c>
      <c r="B7" s="361" t="s">
        <v>385</v>
      </c>
      <c r="C7" s="152" t="s">
        <v>546</v>
      </c>
      <c r="D7" s="152" t="s">
        <v>546</v>
      </c>
      <c r="E7" s="66"/>
    </row>
    <row r="8" spans="1:9" ht="15" customHeight="1">
      <c r="A8" s="360">
        <v>2</v>
      </c>
      <c r="B8" s="361" t="s">
        <v>386</v>
      </c>
      <c r="C8" s="152">
        <f>C12</f>
        <v>97.8</v>
      </c>
      <c r="D8" s="362">
        <v>0</v>
      </c>
      <c r="E8" s="66"/>
    </row>
    <row r="9" spans="1:9" ht="15" customHeight="1">
      <c r="A9" s="360"/>
      <c r="B9" s="363" t="s">
        <v>547</v>
      </c>
      <c r="C9" s="364">
        <f>IF([9]需求!I27="",[9]需求!H16+[9]需求!I16,[9]需求!H27+[9]需求!I27)</f>
        <v>97.8</v>
      </c>
      <c r="D9" s="152" t="s">
        <v>546</v>
      </c>
      <c r="E9" s="66"/>
    </row>
    <row r="10" spans="1:9" ht="15" customHeight="1">
      <c r="A10" s="360"/>
      <c r="B10" s="363" t="s">
        <v>548</v>
      </c>
      <c r="C10" s="364">
        <f>IF([9]需求!I28="",[9]需求!H17+[9]需求!I17,[9]需求!H28+[9]需求!I28)</f>
        <v>97.8</v>
      </c>
      <c r="D10" s="152" t="s">
        <v>546</v>
      </c>
      <c r="E10" s="66"/>
    </row>
    <row r="11" spans="1:9" ht="15" customHeight="1">
      <c r="A11" s="360"/>
      <c r="B11" s="363" t="s">
        <v>549</v>
      </c>
      <c r="C11" s="364">
        <f>IF([9]需求!I29="",[9]需求!H18+[9]需求!I18,[9]需求!H29+[9]需求!I29)</f>
        <v>97.8</v>
      </c>
      <c r="D11" s="152" t="s">
        <v>546</v>
      </c>
      <c r="E11" s="66"/>
    </row>
    <row r="12" spans="1:9" ht="15" customHeight="1">
      <c r="A12" s="360"/>
      <c r="B12" s="363" t="s">
        <v>550</v>
      </c>
      <c r="C12" s="364">
        <f>IF([9]需求!I30="",[9]需求!H19+[9]需求!I19,[9]需求!H30+[9]需求!I30)</f>
        <v>97.8</v>
      </c>
      <c r="D12" s="152" t="s">
        <v>546</v>
      </c>
      <c r="E12" s="66"/>
    </row>
    <row r="13" spans="1:9" ht="15" customHeight="1">
      <c r="A13" s="360">
        <v>3</v>
      </c>
      <c r="B13" s="361" t="s">
        <v>394</v>
      </c>
      <c r="C13" s="152">
        <f>C17</f>
        <v>44.2</v>
      </c>
      <c r="D13" s="362">
        <v>0</v>
      </c>
      <c r="E13" s="66"/>
    </row>
    <row r="14" spans="1:9" ht="15" customHeight="1">
      <c r="A14" s="360"/>
      <c r="B14" s="363" t="s">
        <v>551</v>
      </c>
      <c r="C14" s="364">
        <f>IF(需求!I52="",需求!H41+需求!I41,需求!H52+需求!I52)</f>
        <v>44.2</v>
      </c>
      <c r="D14" s="152" t="s">
        <v>546</v>
      </c>
      <c r="E14" s="66"/>
    </row>
    <row r="15" spans="1:9" ht="15" customHeight="1">
      <c r="A15" s="360"/>
      <c r="B15" s="363" t="s">
        <v>552</v>
      </c>
      <c r="C15" s="364">
        <f>IF(需求!I53="",需求!H42+需求!I42,需求!H53+需求!I53)</f>
        <v>44.2</v>
      </c>
      <c r="D15" s="152" t="s">
        <v>546</v>
      </c>
      <c r="E15" s="66"/>
    </row>
    <row r="16" spans="1:9" ht="15" customHeight="1">
      <c r="A16" s="360"/>
      <c r="B16" s="363" t="s">
        <v>553</v>
      </c>
      <c r="C16" s="364">
        <f>IF(需求!I54="",需求!H43+需求!I43,需求!H54+需求!I54)</f>
        <v>44.2</v>
      </c>
      <c r="D16" s="152" t="s">
        <v>546</v>
      </c>
      <c r="E16" s="66"/>
    </row>
    <row r="17" spans="1:5" ht="15" customHeight="1">
      <c r="A17" s="360"/>
      <c r="B17" s="363" t="s">
        <v>554</v>
      </c>
      <c r="C17" s="364">
        <f>IF(需求!I55="",需求!H44+需求!I44,需求!H55+需求!I55)</f>
        <v>44.2</v>
      </c>
      <c r="D17" s="152" t="s">
        <v>546</v>
      </c>
      <c r="E17" s="66"/>
    </row>
    <row r="18" spans="1:5" ht="15" hidden="1" customHeight="1">
      <c r="A18" s="360">
        <v>4</v>
      </c>
      <c r="B18" s="361" t="s">
        <v>395</v>
      </c>
      <c r="C18" s="152" t="e">
        <f>C22</f>
        <v>#REF!</v>
      </c>
      <c r="D18" s="362">
        <v>0</v>
      </c>
      <c r="E18" s="66"/>
    </row>
    <row r="19" spans="1:5" ht="15" hidden="1" customHeight="1">
      <c r="A19" s="365"/>
      <c r="B19" s="363" t="s">
        <v>555</v>
      </c>
      <c r="C19" s="364" t="e">
        <f>IF(需求!#REF!="",需求!#REF!+需求!#REF!,需求!#REF!+需求!#REF!)</f>
        <v>#REF!</v>
      </c>
      <c r="D19" s="152" t="s">
        <v>546</v>
      </c>
      <c r="E19" s="66"/>
    </row>
    <row r="20" spans="1:5" ht="15" hidden="1" customHeight="1">
      <c r="A20" s="365"/>
      <c r="B20" s="363" t="s">
        <v>556</v>
      </c>
      <c r="C20" s="364" t="e">
        <f>IF(需求!#REF!="",需求!#REF!+需求!#REF!,需求!#REF!+需求!#REF!)</f>
        <v>#REF!</v>
      </c>
      <c r="D20" s="152" t="s">
        <v>546</v>
      </c>
      <c r="E20" s="66"/>
    </row>
    <row r="21" spans="1:5" ht="15" hidden="1" customHeight="1">
      <c r="A21" s="365"/>
      <c r="B21" s="363" t="s">
        <v>557</v>
      </c>
      <c r="C21" s="364" t="e">
        <f>IF(需求!#REF!="",需求!#REF!+需求!#REF!,需求!#REF!+需求!#REF!)</f>
        <v>#REF!</v>
      </c>
      <c r="D21" s="152" t="s">
        <v>546</v>
      </c>
      <c r="E21" s="66"/>
    </row>
    <row r="22" spans="1:5" ht="15" hidden="1" customHeight="1">
      <c r="A22" s="365"/>
      <c r="B22" s="363" t="s">
        <v>558</v>
      </c>
      <c r="C22" s="364" t="e">
        <f>IF(需求!#REF!="",需求!#REF!+需求!#REF!,需求!#REF!+需求!#REF!)</f>
        <v>#REF!</v>
      </c>
      <c r="D22" s="152" t="s">
        <v>546</v>
      </c>
      <c r="E22" s="66"/>
    </row>
    <row r="23" spans="1:5" ht="15" customHeight="1">
      <c r="A23" s="366">
        <v>5</v>
      </c>
      <c r="B23" s="361" t="s">
        <v>387</v>
      </c>
      <c r="C23" s="152">
        <f>C8+C13</f>
        <v>142</v>
      </c>
      <c r="D23" s="340">
        <f>D8+D13+D18</f>
        <v>0</v>
      </c>
      <c r="E23" s="66"/>
    </row>
    <row r="24" spans="1:5" ht="16.5" customHeight="1">
      <c r="A24" s="161"/>
      <c r="B24" s="367"/>
      <c r="E24" s="157"/>
    </row>
    <row r="25" spans="1:5" s="351" customFormat="1" ht="29.25" customHeight="1">
      <c r="A25" s="368"/>
      <c r="C25" s="368"/>
      <c r="D25" s="368"/>
      <c r="E25" s="368"/>
    </row>
    <row r="26" spans="1:5" s="68" customFormat="1">
      <c r="A26" s="369" t="s">
        <v>559</v>
      </c>
      <c r="B26" s="370"/>
      <c r="C26" s="157"/>
      <c r="D26" s="157"/>
      <c r="E26" s="157"/>
    </row>
    <row r="27" spans="1:5">
      <c r="A27" s="371" t="s">
        <v>560</v>
      </c>
    </row>
    <row r="28" spans="1:5" ht="13.5">
      <c r="A28" s="371" t="s">
        <v>561</v>
      </c>
      <c r="B28" s="270"/>
    </row>
    <row r="30" spans="1:5" ht="15" customHeight="1">
      <c r="A30" s="356" t="s">
        <v>51</v>
      </c>
      <c r="B30" s="109" t="s">
        <v>562</v>
      </c>
      <c r="C30" s="109" t="s">
        <v>563</v>
      </c>
      <c r="D30" s="372" t="s">
        <v>305</v>
      </c>
      <c r="E30" s="66"/>
    </row>
    <row r="31" spans="1:5" ht="15" customHeight="1">
      <c r="A31" s="373" t="s">
        <v>509</v>
      </c>
      <c r="B31" s="373">
        <f>C23</f>
        <v>142</v>
      </c>
      <c r="C31" s="373">
        <f>工作量分布!N14</f>
        <v>351.375</v>
      </c>
      <c r="D31" s="373">
        <f>B31/C31</f>
        <v>0.40412664532194947</v>
      </c>
      <c r="E31" s="66"/>
    </row>
    <row r="32" spans="1:5" ht="15" customHeight="1">
      <c r="A32" s="374" t="s">
        <v>386</v>
      </c>
      <c r="B32" s="373">
        <f>工作量分布!E15</f>
        <v>97.8</v>
      </c>
      <c r="C32" s="373">
        <f>工作量分布!F14</f>
        <v>190</v>
      </c>
      <c r="D32" s="373">
        <f>B32/C32</f>
        <v>0.51473684210526316</v>
      </c>
      <c r="E32" s="66"/>
    </row>
    <row r="33" spans="1:8">
      <c r="A33" s="374" t="s">
        <v>394</v>
      </c>
      <c r="B33" s="373">
        <f>工作量分布!G15</f>
        <v>44.2</v>
      </c>
      <c r="C33" s="373">
        <f>工作量分布!H14</f>
        <v>152.75</v>
      </c>
      <c r="D33" s="373">
        <f>B33/C33</f>
        <v>0.28936170212765999</v>
      </c>
    </row>
    <row r="34" spans="1:8" hidden="1">
      <c r="A34" s="374" t="s">
        <v>395</v>
      </c>
      <c r="B34" s="373" t="e">
        <f>工作量分布!I15</f>
        <v>#REF!</v>
      </c>
      <c r="C34" s="373">
        <f>工作量分布!J14</f>
        <v>0</v>
      </c>
      <c r="D34" s="373" t="e">
        <f>B34/C34</f>
        <v>#REF!</v>
      </c>
    </row>
    <row r="37" spans="1:8">
      <c r="A37" s="369" t="s">
        <v>564</v>
      </c>
      <c r="B37" s="87"/>
      <c r="C37" s="157"/>
      <c r="D37" s="157"/>
      <c r="E37" s="157"/>
      <c r="F37" s="68"/>
      <c r="G37" s="68"/>
      <c r="H37" s="68"/>
    </row>
    <row r="38" spans="1:8">
      <c r="A38" s="375" t="s">
        <v>565</v>
      </c>
    </row>
    <row r="39" spans="1:8">
      <c r="A39" s="375" t="s">
        <v>566</v>
      </c>
    </row>
    <row r="41" spans="1:8" ht="12.75">
      <c r="A41" s="376" t="s">
        <v>51</v>
      </c>
      <c r="B41" s="377" t="s">
        <v>260</v>
      </c>
      <c r="C41" s="66"/>
      <c r="D41" s="66"/>
      <c r="E41" s="66"/>
    </row>
    <row r="42" spans="1:8" ht="15.75" customHeight="1">
      <c r="A42" s="150">
        <v>1</v>
      </c>
      <c r="B42" s="83">
        <v>0.89</v>
      </c>
      <c r="C42" s="66"/>
      <c r="D42" s="66"/>
      <c r="E42" s="66"/>
    </row>
    <row r="44" spans="1:8">
      <c r="E44" s="66"/>
    </row>
  </sheetData>
  <mergeCells count="1">
    <mergeCell ref="A1:I1"/>
  </mergeCells>
  <phoneticPr fontId="149" type="noConversion"/>
  <pageMargins left="0.75" right="0.75" top="1" bottom="0.81874999999999998" header="0.5" footer="0.5"/>
  <pageSetup paperSize="9" orientation="landscape"/>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X73"/>
  <sheetViews>
    <sheetView topLeftCell="O40" zoomScale="85" zoomScaleNormal="85" workbookViewId="0">
      <selection activeCell="R66" sqref="R66"/>
    </sheetView>
  </sheetViews>
  <sheetFormatPr defaultColWidth="9" defaultRowHeight="12"/>
  <cols>
    <col min="1" max="1" width="21" style="270" customWidth="1"/>
    <col min="2" max="2" width="14.625" style="271" customWidth="1"/>
    <col min="3" max="3" width="13.25" style="271" customWidth="1"/>
    <col min="4" max="4" width="15.25" style="271" customWidth="1"/>
    <col min="5" max="5" width="16.25" style="272" customWidth="1"/>
    <col min="6" max="6" width="20.125" style="272" customWidth="1"/>
    <col min="7" max="7" width="18.125" style="272" customWidth="1"/>
    <col min="8" max="8" width="14" style="66" customWidth="1"/>
    <col min="9" max="9" width="11.375" style="66" customWidth="1"/>
    <col min="10" max="10" width="14.125" style="66" customWidth="1"/>
    <col min="11" max="11" width="12.75" style="66" customWidth="1"/>
    <col min="12" max="13" width="15.375" style="66" customWidth="1"/>
    <col min="14" max="14" width="22.5" style="66" customWidth="1"/>
    <col min="15" max="15" width="12.25" style="66" customWidth="1"/>
    <col min="16" max="16" width="18.5" style="66" customWidth="1"/>
    <col min="17" max="17" width="9" style="66"/>
    <col min="18" max="18" width="17.5" style="66" customWidth="1"/>
    <col min="19" max="19" width="10.5" style="66" customWidth="1"/>
    <col min="20" max="257" width="9" style="66"/>
    <col min="258" max="258" width="10.125" style="66" customWidth="1"/>
    <col min="259" max="260" width="11.875" style="66" customWidth="1"/>
    <col min="261" max="261" width="11" style="66" customWidth="1"/>
    <col min="262" max="262" width="11.125" style="66" customWidth="1"/>
    <col min="263" max="263" width="18.5" style="66" customWidth="1"/>
    <col min="264" max="264" width="18.125" style="66" customWidth="1"/>
    <col min="265" max="266" width="11.375" style="66" customWidth="1"/>
    <col min="267" max="267" width="12.375" style="66" customWidth="1"/>
    <col min="268" max="268" width="12.75" style="66" customWidth="1"/>
    <col min="269" max="269" width="15.375" style="66" customWidth="1"/>
    <col min="270" max="513" width="9" style="66"/>
    <col min="514" max="514" width="10.125" style="66" customWidth="1"/>
    <col min="515" max="516" width="11.875" style="66" customWidth="1"/>
    <col min="517" max="517" width="11" style="66" customWidth="1"/>
    <col min="518" max="518" width="11.125" style="66" customWidth="1"/>
    <col min="519" max="519" width="18.5" style="66" customWidth="1"/>
    <col min="520" max="520" width="18.125" style="66" customWidth="1"/>
    <col min="521" max="522" width="11.375" style="66" customWidth="1"/>
    <col min="523" max="523" width="12.375" style="66" customWidth="1"/>
    <col min="524" max="524" width="12.75" style="66" customWidth="1"/>
    <col min="525" max="525" width="15.375" style="66" customWidth="1"/>
    <col min="526" max="769" width="9" style="66"/>
    <col min="770" max="770" width="10.125" style="66" customWidth="1"/>
    <col min="771" max="772" width="11.875" style="66" customWidth="1"/>
    <col min="773" max="773" width="11" style="66" customWidth="1"/>
    <col min="774" max="774" width="11.125" style="66" customWidth="1"/>
    <col min="775" max="775" width="18.5" style="66" customWidth="1"/>
    <col min="776" max="776" width="18.125" style="66" customWidth="1"/>
    <col min="777" max="778" width="11.375" style="66" customWidth="1"/>
    <col min="779" max="779" width="12.375" style="66" customWidth="1"/>
    <col min="780" max="780" width="12.75" style="66" customWidth="1"/>
    <col min="781" max="781" width="15.375" style="66" customWidth="1"/>
    <col min="782" max="1025" width="9" style="66"/>
    <col min="1026" max="1026" width="10.125" style="66" customWidth="1"/>
    <col min="1027" max="1028" width="11.875" style="66" customWidth="1"/>
    <col min="1029" max="1029" width="11" style="66" customWidth="1"/>
    <col min="1030" max="1030" width="11.125" style="66" customWidth="1"/>
    <col min="1031" max="1031" width="18.5" style="66" customWidth="1"/>
    <col min="1032" max="1032" width="18.125" style="66" customWidth="1"/>
    <col min="1033" max="1034" width="11.375" style="66" customWidth="1"/>
    <col min="1035" max="1035" width="12.375" style="66" customWidth="1"/>
    <col min="1036" max="1036" width="12.75" style="66" customWidth="1"/>
    <col min="1037" max="1037" width="15.375" style="66" customWidth="1"/>
    <col min="1038" max="1281" width="9" style="66"/>
    <col min="1282" max="1282" width="10.125" style="66" customWidth="1"/>
    <col min="1283" max="1284" width="11.875" style="66" customWidth="1"/>
    <col min="1285" max="1285" width="11" style="66" customWidth="1"/>
    <col min="1286" max="1286" width="11.125" style="66" customWidth="1"/>
    <col min="1287" max="1287" width="18.5" style="66" customWidth="1"/>
    <col min="1288" max="1288" width="18.125" style="66" customWidth="1"/>
    <col min="1289" max="1290" width="11.375" style="66" customWidth="1"/>
    <col min="1291" max="1291" width="12.375" style="66" customWidth="1"/>
    <col min="1292" max="1292" width="12.75" style="66" customWidth="1"/>
    <col min="1293" max="1293" width="15.375" style="66" customWidth="1"/>
    <col min="1294" max="1537" width="9" style="66"/>
    <col min="1538" max="1538" width="10.125" style="66" customWidth="1"/>
    <col min="1539" max="1540" width="11.875" style="66" customWidth="1"/>
    <col min="1541" max="1541" width="11" style="66" customWidth="1"/>
    <col min="1542" max="1542" width="11.125" style="66" customWidth="1"/>
    <col min="1543" max="1543" width="18.5" style="66" customWidth="1"/>
    <col min="1544" max="1544" width="18.125" style="66" customWidth="1"/>
    <col min="1545" max="1546" width="11.375" style="66" customWidth="1"/>
    <col min="1547" max="1547" width="12.375" style="66" customWidth="1"/>
    <col min="1548" max="1548" width="12.75" style="66" customWidth="1"/>
    <col min="1549" max="1549" width="15.375" style="66" customWidth="1"/>
    <col min="1550" max="1793" width="9" style="66"/>
    <col min="1794" max="1794" width="10.125" style="66" customWidth="1"/>
    <col min="1795" max="1796" width="11.875" style="66" customWidth="1"/>
    <col min="1797" max="1797" width="11" style="66" customWidth="1"/>
    <col min="1798" max="1798" width="11.125" style="66" customWidth="1"/>
    <col min="1799" max="1799" width="18.5" style="66" customWidth="1"/>
    <col min="1800" max="1800" width="18.125" style="66" customWidth="1"/>
    <col min="1801" max="1802" width="11.375" style="66" customWidth="1"/>
    <col min="1803" max="1803" width="12.375" style="66" customWidth="1"/>
    <col min="1804" max="1804" width="12.75" style="66" customWidth="1"/>
    <col min="1805" max="1805" width="15.375" style="66" customWidth="1"/>
    <col min="1806" max="2049" width="9" style="66"/>
    <col min="2050" max="2050" width="10.125" style="66" customWidth="1"/>
    <col min="2051" max="2052" width="11.875" style="66" customWidth="1"/>
    <col min="2053" max="2053" width="11" style="66" customWidth="1"/>
    <col min="2054" max="2054" width="11.125" style="66" customWidth="1"/>
    <col min="2055" max="2055" width="18.5" style="66" customWidth="1"/>
    <col min="2056" max="2056" width="18.125" style="66" customWidth="1"/>
    <col min="2057" max="2058" width="11.375" style="66" customWidth="1"/>
    <col min="2059" max="2059" width="12.375" style="66" customWidth="1"/>
    <col min="2060" max="2060" width="12.75" style="66" customWidth="1"/>
    <col min="2061" max="2061" width="15.375" style="66" customWidth="1"/>
    <col min="2062" max="2305" width="9" style="66"/>
    <col min="2306" max="2306" width="10.125" style="66" customWidth="1"/>
    <col min="2307" max="2308" width="11.875" style="66" customWidth="1"/>
    <col min="2309" max="2309" width="11" style="66" customWidth="1"/>
    <col min="2310" max="2310" width="11.125" style="66" customWidth="1"/>
    <col min="2311" max="2311" width="18.5" style="66" customWidth="1"/>
    <col min="2312" max="2312" width="18.125" style="66" customWidth="1"/>
    <col min="2313" max="2314" width="11.375" style="66" customWidth="1"/>
    <col min="2315" max="2315" width="12.375" style="66" customWidth="1"/>
    <col min="2316" max="2316" width="12.75" style="66" customWidth="1"/>
    <col min="2317" max="2317" width="15.375" style="66" customWidth="1"/>
    <col min="2318" max="2561" width="9" style="66"/>
    <col min="2562" max="2562" width="10.125" style="66" customWidth="1"/>
    <col min="2563" max="2564" width="11.875" style="66" customWidth="1"/>
    <col min="2565" max="2565" width="11" style="66" customWidth="1"/>
    <col min="2566" max="2566" width="11.125" style="66" customWidth="1"/>
    <col min="2567" max="2567" width="18.5" style="66" customWidth="1"/>
    <col min="2568" max="2568" width="18.125" style="66" customWidth="1"/>
    <col min="2569" max="2570" width="11.375" style="66" customWidth="1"/>
    <col min="2571" max="2571" width="12.375" style="66" customWidth="1"/>
    <col min="2572" max="2572" width="12.75" style="66" customWidth="1"/>
    <col min="2573" max="2573" width="15.375" style="66" customWidth="1"/>
    <col min="2574" max="2817" width="9" style="66"/>
    <col min="2818" max="2818" width="10.125" style="66" customWidth="1"/>
    <col min="2819" max="2820" width="11.875" style="66" customWidth="1"/>
    <col min="2821" max="2821" width="11" style="66" customWidth="1"/>
    <col min="2822" max="2822" width="11.125" style="66" customWidth="1"/>
    <col min="2823" max="2823" width="18.5" style="66" customWidth="1"/>
    <col min="2824" max="2824" width="18.125" style="66" customWidth="1"/>
    <col min="2825" max="2826" width="11.375" style="66" customWidth="1"/>
    <col min="2827" max="2827" width="12.375" style="66" customWidth="1"/>
    <col min="2828" max="2828" width="12.75" style="66" customWidth="1"/>
    <col min="2829" max="2829" width="15.375" style="66" customWidth="1"/>
    <col min="2830" max="3073" width="9" style="66"/>
    <col min="3074" max="3074" width="10.125" style="66" customWidth="1"/>
    <col min="3075" max="3076" width="11.875" style="66" customWidth="1"/>
    <col min="3077" max="3077" width="11" style="66" customWidth="1"/>
    <col min="3078" max="3078" width="11.125" style="66" customWidth="1"/>
    <col min="3079" max="3079" width="18.5" style="66" customWidth="1"/>
    <col min="3080" max="3080" width="18.125" style="66" customWidth="1"/>
    <col min="3081" max="3082" width="11.375" style="66" customWidth="1"/>
    <col min="3083" max="3083" width="12.375" style="66" customWidth="1"/>
    <col min="3084" max="3084" width="12.75" style="66" customWidth="1"/>
    <col min="3085" max="3085" width="15.375" style="66" customWidth="1"/>
    <col min="3086" max="3329" width="9" style="66"/>
    <col min="3330" max="3330" width="10.125" style="66" customWidth="1"/>
    <col min="3331" max="3332" width="11.875" style="66" customWidth="1"/>
    <col min="3333" max="3333" width="11" style="66" customWidth="1"/>
    <col min="3334" max="3334" width="11.125" style="66" customWidth="1"/>
    <col min="3335" max="3335" width="18.5" style="66" customWidth="1"/>
    <col min="3336" max="3336" width="18.125" style="66" customWidth="1"/>
    <col min="3337" max="3338" width="11.375" style="66" customWidth="1"/>
    <col min="3339" max="3339" width="12.375" style="66" customWidth="1"/>
    <col min="3340" max="3340" width="12.75" style="66" customWidth="1"/>
    <col min="3341" max="3341" width="15.375" style="66" customWidth="1"/>
    <col min="3342" max="3585" width="9" style="66"/>
    <col min="3586" max="3586" width="10.125" style="66" customWidth="1"/>
    <col min="3587" max="3588" width="11.875" style="66" customWidth="1"/>
    <col min="3589" max="3589" width="11" style="66" customWidth="1"/>
    <col min="3590" max="3590" width="11.125" style="66" customWidth="1"/>
    <col min="3591" max="3591" width="18.5" style="66" customWidth="1"/>
    <col min="3592" max="3592" width="18.125" style="66" customWidth="1"/>
    <col min="3593" max="3594" width="11.375" style="66" customWidth="1"/>
    <col min="3595" max="3595" width="12.375" style="66" customWidth="1"/>
    <col min="3596" max="3596" width="12.75" style="66" customWidth="1"/>
    <col min="3597" max="3597" width="15.375" style="66" customWidth="1"/>
    <col min="3598" max="3841" width="9" style="66"/>
    <col min="3842" max="3842" width="10.125" style="66" customWidth="1"/>
    <col min="3843" max="3844" width="11.875" style="66" customWidth="1"/>
    <col min="3845" max="3845" width="11" style="66" customWidth="1"/>
    <col min="3846" max="3846" width="11.125" style="66" customWidth="1"/>
    <col min="3847" max="3847" width="18.5" style="66" customWidth="1"/>
    <col min="3848" max="3848" width="18.125" style="66" customWidth="1"/>
    <col min="3849" max="3850" width="11.375" style="66" customWidth="1"/>
    <col min="3851" max="3851" width="12.375" style="66" customWidth="1"/>
    <col min="3852" max="3852" width="12.75" style="66" customWidth="1"/>
    <col min="3853" max="3853" width="15.375" style="66" customWidth="1"/>
    <col min="3854" max="4097" width="9" style="66"/>
    <col min="4098" max="4098" width="10.125" style="66" customWidth="1"/>
    <col min="4099" max="4100" width="11.875" style="66" customWidth="1"/>
    <col min="4101" max="4101" width="11" style="66" customWidth="1"/>
    <col min="4102" max="4102" width="11.125" style="66" customWidth="1"/>
    <col min="4103" max="4103" width="18.5" style="66" customWidth="1"/>
    <col min="4104" max="4104" width="18.125" style="66" customWidth="1"/>
    <col min="4105" max="4106" width="11.375" style="66" customWidth="1"/>
    <col min="4107" max="4107" width="12.375" style="66" customWidth="1"/>
    <col min="4108" max="4108" width="12.75" style="66" customWidth="1"/>
    <col min="4109" max="4109" width="15.375" style="66" customWidth="1"/>
    <col min="4110" max="4353" width="9" style="66"/>
    <col min="4354" max="4354" width="10.125" style="66" customWidth="1"/>
    <col min="4355" max="4356" width="11.875" style="66" customWidth="1"/>
    <col min="4357" max="4357" width="11" style="66" customWidth="1"/>
    <col min="4358" max="4358" width="11.125" style="66" customWidth="1"/>
    <col min="4359" max="4359" width="18.5" style="66" customWidth="1"/>
    <col min="4360" max="4360" width="18.125" style="66" customWidth="1"/>
    <col min="4361" max="4362" width="11.375" style="66" customWidth="1"/>
    <col min="4363" max="4363" width="12.375" style="66" customWidth="1"/>
    <col min="4364" max="4364" width="12.75" style="66" customWidth="1"/>
    <col min="4365" max="4365" width="15.375" style="66" customWidth="1"/>
    <col min="4366" max="4609" width="9" style="66"/>
    <col min="4610" max="4610" width="10.125" style="66" customWidth="1"/>
    <col min="4611" max="4612" width="11.875" style="66" customWidth="1"/>
    <col min="4613" max="4613" width="11" style="66" customWidth="1"/>
    <col min="4614" max="4614" width="11.125" style="66" customWidth="1"/>
    <col min="4615" max="4615" width="18.5" style="66" customWidth="1"/>
    <col min="4616" max="4616" width="18.125" style="66" customWidth="1"/>
    <col min="4617" max="4618" width="11.375" style="66" customWidth="1"/>
    <col min="4619" max="4619" width="12.375" style="66" customWidth="1"/>
    <col min="4620" max="4620" width="12.75" style="66" customWidth="1"/>
    <col min="4621" max="4621" width="15.375" style="66" customWidth="1"/>
    <col min="4622" max="4865" width="9" style="66"/>
    <col min="4866" max="4866" width="10.125" style="66" customWidth="1"/>
    <col min="4867" max="4868" width="11.875" style="66" customWidth="1"/>
    <col min="4869" max="4869" width="11" style="66" customWidth="1"/>
    <col min="4870" max="4870" width="11.125" style="66" customWidth="1"/>
    <col min="4871" max="4871" width="18.5" style="66" customWidth="1"/>
    <col min="4872" max="4872" width="18.125" style="66" customWidth="1"/>
    <col min="4873" max="4874" width="11.375" style="66" customWidth="1"/>
    <col min="4875" max="4875" width="12.375" style="66" customWidth="1"/>
    <col min="4876" max="4876" width="12.75" style="66" customWidth="1"/>
    <col min="4877" max="4877" width="15.375" style="66" customWidth="1"/>
    <col min="4878" max="5121" width="9" style="66"/>
    <col min="5122" max="5122" width="10.125" style="66" customWidth="1"/>
    <col min="5123" max="5124" width="11.875" style="66" customWidth="1"/>
    <col min="5125" max="5125" width="11" style="66" customWidth="1"/>
    <col min="5126" max="5126" width="11.125" style="66" customWidth="1"/>
    <col min="5127" max="5127" width="18.5" style="66" customWidth="1"/>
    <col min="5128" max="5128" width="18.125" style="66" customWidth="1"/>
    <col min="5129" max="5130" width="11.375" style="66" customWidth="1"/>
    <col min="5131" max="5131" width="12.375" style="66" customWidth="1"/>
    <col min="5132" max="5132" width="12.75" style="66" customWidth="1"/>
    <col min="5133" max="5133" width="15.375" style="66" customWidth="1"/>
    <col min="5134" max="5377" width="9" style="66"/>
    <col min="5378" max="5378" width="10.125" style="66" customWidth="1"/>
    <col min="5379" max="5380" width="11.875" style="66" customWidth="1"/>
    <col min="5381" max="5381" width="11" style="66" customWidth="1"/>
    <col min="5382" max="5382" width="11.125" style="66" customWidth="1"/>
    <col min="5383" max="5383" width="18.5" style="66" customWidth="1"/>
    <col min="5384" max="5384" width="18.125" style="66" customWidth="1"/>
    <col min="5385" max="5386" width="11.375" style="66" customWidth="1"/>
    <col min="5387" max="5387" width="12.375" style="66" customWidth="1"/>
    <col min="5388" max="5388" width="12.75" style="66" customWidth="1"/>
    <col min="5389" max="5389" width="15.375" style="66" customWidth="1"/>
    <col min="5390" max="5633" width="9" style="66"/>
    <col min="5634" max="5634" width="10.125" style="66" customWidth="1"/>
    <col min="5635" max="5636" width="11.875" style="66" customWidth="1"/>
    <col min="5637" max="5637" width="11" style="66" customWidth="1"/>
    <col min="5638" max="5638" width="11.125" style="66" customWidth="1"/>
    <col min="5639" max="5639" width="18.5" style="66" customWidth="1"/>
    <col min="5640" max="5640" width="18.125" style="66" customWidth="1"/>
    <col min="5641" max="5642" width="11.375" style="66" customWidth="1"/>
    <col min="5643" max="5643" width="12.375" style="66" customWidth="1"/>
    <col min="5644" max="5644" width="12.75" style="66" customWidth="1"/>
    <col min="5645" max="5645" width="15.375" style="66" customWidth="1"/>
    <col min="5646" max="5889" width="9" style="66"/>
    <col min="5890" max="5890" width="10.125" style="66" customWidth="1"/>
    <col min="5891" max="5892" width="11.875" style="66" customWidth="1"/>
    <col min="5893" max="5893" width="11" style="66" customWidth="1"/>
    <col min="5894" max="5894" width="11.125" style="66" customWidth="1"/>
    <col min="5895" max="5895" width="18.5" style="66" customWidth="1"/>
    <col min="5896" max="5896" width="18.125" style="66" customWidth="1"/>
    <col min="5897" max="5898" width="11.375" style="66" customWidth="1"/>
    <col min="5899" max="5899" width="12.375" style="66" customWidth="1"/>
    <col min="5900" max="5900" width="12.75" style="66" customWidth="1"/>
    <col min="5901" max="5901" width="15.375" style="66" customWidth="1"/>
    <col min="5902" max="6145" width="9" style="66"/>
    <col min="6146" max="6146" width="10.125" style="66" customWidth="1"/>
    <col min="6147" max="6148" width="11.875" style="66" customWidth="1"/>
    <col min="6149" max="6149" width="11" style="66" customWidth="1"/>
    <col min="6150" max="6150" width="11.125" style="66" customWidth="1"/>
    <col min="6151" max="6151" width="18.5" style="66" customWidth="1"/>
    <col min="6152" max="6152" width="18.125" style="66" customWidth="1"/>
    <col min="6153" max="6154" width="11.375" style="66" customWidth="1"/>
    <col min="6155" max="6155" width="12.375" style="66" customWidth="1"/>
    <col min="6156" max="6156" width="12.75" style="66" customWidth="1"/>
    <col min="6157" max="6157" width="15.375" style="66" customWidth="1"/>
    <col min="6158" max="6401" width="9" style="66"/>
    <col min="6402" max="6402" width="10.125" style="66" customWidth="1"/>
    <col min="6403" max="6404" width="11.875" style="66" customWidth="1"/>
    <col min="6405" max="6405" width="11" style="66" customWidth="1"/>
    <col min="6406" max="6406" width="11.125" style="66" customWidth="1"/>
    <col min="6407" max="6407" width="18.5" style="66" customWidth="1"/>
    <col min="6408" max="6408" width="18.125" style="66" customWidth="1"/>
    <col min="6409" max="6410" width="11.375" style="66" customWidth="1"/>
    <col min="6411" max="6411" width="12.375" style="66" customWidth="1"/>
    <col min="6412" max="6412" width="12.75" style="66" customWidth="1"/>
    <col min="6413" max="6413" width="15.375" style="66" customWidth="1"/>
    <col min="6414" max="6657" width="9" style="66"/>
    <col min="6658" max="6658" width="10.125" style="66" customWidth="1"/>
    <col min="6659" max="6660" width="11.875" style="66" customWidth="1"/>
    <col min="6661" max="6661" width="11" style="66" customWidth="1"/>
    <col min="6662" max="6662" width="11.125" style="66" customWidth="1"/>
    <col min="6663" max="6663" width="18.5" style="66" customWidth="1"/>
    <col min="6664" max="6664" width="18.125" style="66" customWidth="1"/>
    <col min="6665" max="6666" width="11.375" style="66" customWidth="1"/>
    <col min="6667" max="6667" width="12.375" style="66" customWidth="1"/>
    <col min="6668" max="6668" width="12.75" style="66" customWidth="1"/>
    <col min="6669" max="6669" width="15.375" style="66" customWidth="1"/>
    <col min="6670" max="6913" width="9" style="66"/>
    <col min="6914" max="6914" width="10.125" style="66" customWidth="1"/>
    <col min="6915" max="6916" width="11.875" style="66" customWidth="1"/>
    <col min="6917" max="6917" width="11" style="66" customWidth="1"/>
    <col min="6918" max="6918" width="11.125" style="66" customWidth="1"/>
    <col min="6919" max="6919" width="18.5" style="66" customWidth="1"/>
    <col min="6920" max="6920" width="18.125" style="66" customWidth="1"/>
    <col min="6921" max="6922" width="11.375" style="66" customWidth="1"/>
    <col min="6923" max="6923" width="12.375" style="66" customWidth="1"/>
    <col min="6924" max="6924" width="12.75" style="66" customWidth="1"/>
    <col min="6925" max="6925" width="15.375" style="66" customWidth="1"/>
    <col min="6926" max="7169" width="9" style="66"/>
    <col min="7170" max="7170" width="10.125" style="66" customWidth="1"/>
    <col min="7171" max="7172" width="11.875" style="66" customWidth="1"/>
    <col min="7173" max="7173" width="11" style="66" customWidth="1"/>
    <col min="7174" max="7174" width="11.125" style="66" customWidth="1"/>
    <col min="7175" max="7175" width="18.5" style="66" customWidth="1"/>
    <col min="7176" max="7176" width="18.125" style="66" customWidth="1"/>
    <col min="7177" max="7178" width="11.375" style="66" customWidth="1"/>
    <col min="7179" max="7179" width="12.375" style="66" customWidth="1"/>
    <col min="7180" max="7180" width="12.75" style="66" customWidth="1"/>
    <col min="7181" max="7181" width="15.375" style="66" customWidth="1"/>
    <col min="7182" max="7425" width="9" style="66"/>
    <col min="7426" max="7426" width="10.125" style="66" customWidth="1"/>
    <col min="7427" max="7428" width="11.875" style="66" customWidth="1"/>
    <col min="7429" max="7429" width="11" style="66" customWidth="1"/>
    <col min="7430" max="7430" width="11.125" style="66" customWidth="1"/>
    <col min="7431" max="7431" width="18.5" style="66" customWidth="1"/>
    <col min="7432" max="7432" width="18.125" style="66" customWidth="1"/>
    <col min="7433" max="7434" width="11.375" style="66" customWidth="1"/>
    <col min="7435" max="7435" width="12.375" style="66" customWidth="1"/>
    <col min="7436" max="7436" width="12.75" style="66" customWidth="1"/>
    <col min="7437" max="7437" width="15.375" style="66" customWidth="1"/>
    <col min="7438" max="7681" width="9" style="66"/>
    <col min="7682" max="7682" width="10.125" style="66" customWidth="1"/>
    <col min="7683" max="7684" width="11.875" style="66" customWidth="1"/>
    <col min="7685" max="7685" width="11" style="66" customWidth="1"/>
    <col min="7686" max="7686" width="11.125" style="66" customWidth="1"/>
    <col min="7687" max="7687" width="18.5" style="66" customWidth="1"/>
    <col min="7688" max="7688" width="18.125" style="66" customWidth="1"/>
    <col min="7689" max="7690" width="11.375" style="66" customWidth="1"/>
    <col min="7691" max="7691" width="12.375" style="66" customWidth="1"/>
    <col min="7692" max="7692" width="12.75" style="66" customWidth="1"/>
    <col min="7693" max="7693" width="15.375" style="66" customWidth="1"/>
    <col min="7694" max="7937" width="9" style="66"/>
    <col min="7938" max="7938" width="10.125" style="66" customWidth="1"/>
    <col min="7939" max="7940" width="11.875" style="66" customWidth="1"/>
    <col min="7941" max="7941" width="11" style="66" customWidth="1"/>
    <col min="7942" max="7942" width="11.125" style="66" customWidth="1"/>
    <col min="7943" max="7943" width="18.5" style="66" customWidth="1"/>
    <col min="7944" max="7944" width="18.125" style="66" customWidth="1"/>
    <col min="7945" max="7946" width="11.375" style="66" customWidth="1"/>
    <col min="7947" max="7947" width="12.375" style="66" customWidth="1"/>
    <col min="7948" max="7948" width="12.75" style="66" customWidth="1"/>
    <col min="7949" max="7949" width="15.375" style="66" customWidth="1"/>
    <col min="7950" max="8193" width="9" style="66"/>
    <col min="8194" max="8194" width="10.125" style="66" customWidth="1"/>
    <col min="8195" max="8196" width="11.875" style="66" customWidth="1"/>
    <col min="8197" max="8197" width="11" style="66" customWidth="1"/>
    <col min="8198" max="8198" width="11.125" style="66" customWidth="1"/>
    <col min="8199" max="8199" width="18.5" style="66" customWidth="1"/>
    <col min="8200" max="8200" width="18.125" style="66" customWidth="1"/>
    <col min="8201" max="8202" width="11.375" style="66" customWidth="1"/>
    <col min="8203" max="8203" width="12.375" style="66" customWidth="1"/>
    <col min="8204" max="8204" width="12.75" style="66" customWidth="1"/>
    <col min="8205" max="8205" width="15.375" style="66" customWidth="1"/>
    <col min="8206" max="8449" width="9" style="66"/>
    <col min="8450" max="8450" width="10.125" style="66" customWidth="1"/>
    <col min="8451" max="8452" width="11.875" style="66" customWidth="1"/>
    <col min="8453" max="8453" width="11" style="66" customWidth="1"/>
    <col min="8454" max="8454" width="11.125" style="66" customWidth="1"/>
    <col min="8455" max="8455" width="18.5" style="66" customWidth="1"/>
    <col min="8456" max="8456" width="18.125" style="66" customWidth="1"/>
    <col min="8457" max="8458" width="11.375" style="66" customWidth="1"/>
    <col min="8459" max="8459" width="12.375" style="66" customWidth="1"/>
    <col min="8460" max="8460" width="12.75" style="66" customWidth="1"/>
    <col min="8461" max="8461" width="15.375" style="66" customWidth="1"/>
    <col min="8462" max="8705" width="9" style="66"/>
    <col min="8706" max="8706" width="10.125" style="66" customWidth="1"/>
    <col min="8707" max="8708" width="11.875" style="66" customWidth="1"/>
    <col min="8709" max="8709" width="11" style="66" customWidth="1"/>
    <col min="8710" max="8710" width="11.125" style="66" customWidth="1"/>
    <col min="8711" max="8711" width="18.5" style="66" customWidth="1"/>
    <col min="8712" max="8712" width="18.125" style="66" customWidth="1"/>
    <col min="8713" max="8714" width="11.375" style="66" customWidth="1"/>
    <col min="8715" max="8715" width="12.375" style="66" customWidth="1"/>
    <col min="8716" max="8716" width="12.75" style="66" customWidth="1"/>
    <col min="8717" max="8717" width="15.375" style="66" customWidth="1"/>
    <col min="8718" max="8961" width="9" style="66"/>
    <col min="8962" max="8962" width="10.125" style="66" customWidth="1"/>
    <col min="8963" max="8964" width="11.875" style="66" customWidth="1"/>
    <col min="8965" max="8965" width="11" style="66" customWidth="1"/>
    <col min="8966" max="8966" width="11.125" style="66" customWidth="1"/>
    <col min="8967" max="8967" width="18.5" style="66" customWidth="1"/>
    <col min="8968" max="8968" width="18.125" style="66" customWidth="1"/>
    <col min="8969" max="8970" width="11.375" style="66" customWidth="1"/>
    <col min="8971" max="8971" width="12.375" style="66" customWidth="1"/>
    <col min="8972" max="8972" width="12.75" style="66" customWidth="1"/>
    <col min="8973" max="8973" width="15.375" style="66" customWidth="1"/>
    <col min="8974" max="9217" width="9" style="66"/>
    <col min="9218" max="9218" width="10.125" style="66" customWidth="1"/>
    <col min="9219" max="9220" width="11.875" style="66" customWidth="1"/>
    <col min="9221" max="9221" width="11" style="66" customWidth="1"/>
    <col min="9222" max="9222" width="11.125" style="66" customWidth="1"/>
    <col min="9223" max="9223" width="18.5" style="66" customWidth="1"/>
    <col min="9224" max="9224" width="18.125" style="66" customWidth="1"/>
    <col min="9225" max="9226" width="11.375" style="66" customWidth="1"/>
    <col min="9227" max="9227" width="12.375" style="66" customWidth="1"/>
    <col min="9228" max="9228" width="12.75" style="66" customWidth="1"/>
    <col min="9229" max="9229" width="15.375" style="66" customWidth="1"/>
    <col min="9230" max="9473" width="9" style="66"/>
    <col min="9474" max="9474" width="10.125" style="66" customWidth="1"/>
    <col min="9475" max="9476" width="11.875" style="66" customWidth="1"/>
    <col min="9477" max="9477" width="11" style="66" customWidth="1"/>
    <col min="9478" max="9478" width="11.125" style="66" customWidth="1"/>
    <col min="9479" max="9479" width="18.5" style="66" customWidth="1"/>
    <col min="9480" max="9480" width="18.125" style="66" customWidth="1"/>
    <col min="9481" max="9482" width="11.375" style="66" customWidth="1"/>
    <col min="9483" max="9483" width="12.375" style="66" customWidth="1"/>
    <col min="9484" max="9484" width="12.75" style="66" customWidth="1"/>
    <col min="9485" max="9485" width="15.375" style="66" customWidth="1"/>
    <col min="9486" max="9729" width="9" style="66"/>
    <col min="9730" max="9730" width="10.125" style="66" customWidth="1"/>
    <col min="9731" max="9732" width="11.875" style="66" customWidth="1"/>
    <col min="9733" max="9733" width="11" style="66" customWidth="1"/>
    <col min="9734" max="9734" width="11.125" style="66" customWidth="1"/>
    <col min="9735" max="9735" width="18.5" style="66" customWidth="1"/>
    <col min="9736" max="9736" width="18.125" style="66" customWidth="1"/>
    <col min="9737" max="9738" width="11.375" style="66" customWidth="1"/>
    <col min="9739" max="9739" width="12.375" style="66" customWidth="1"/>
    <col min="9740" max="9740" width="12.75" style="66" customWidth="1"/>
    <col min="9741" max="9741" width="15.375" style="66" customWidth="1"/>
    <col min="9742" max="9985" width="9" style="66"/>
    <col min="9986" max="9986" width="10.125" style="66" customWidth="1"/>
    <col min="9987" max="9988" width="11.875" style="66" customWidth="1"/>
    <col min="9989" max="9989" width="11" style="66" customWidth="1"/>
    <col min="9990" max="9990" width="11.125" style="66" customWidth="1"/>
    <col min="9991" max="9991" width="18.5" style="66" customWidth="1"/>
    <col min="9992" max="9992" width="18.125" style="66" customWidth="1"/>
    <col min="9993" max="9994" width="11.375" style="66" customWidth="1"/>
    <col min="9995" max="9995" width="12.375" style="66" customWidth="1"/>
    <col min="9996" max="9996" width="12.75" style="66" customWidth="1"/>
    <col min="9997" max="9997" width="15.375" style="66" customWidth="1"/>
    <col min="9998" max="10241" width="9" style="66"/>
    <col min="10242" max="10242" width="10.125" style="66" customWidth="1"/>
    <col min="10243" max="10244" width="11.875" style="66" customWidth="1"/>
    <col min="10245" max="10245" width="11" style="66" customWidth="1"/>
    <col min="10246" max="10246" width="11.125" style="66" customWidth="1"/>
    <col min="10247" max="10247" width="18.5" style="66" customWidth="1"/>
    <col min="10248" max="10248" width="18.125" style="66" customWidth="1"/>
    <col min="10249" max="10250" width="11.375" style="66" customWidth="1"/>
    <col min="10251" max="10251" width="12.375" style="66" customWidth="1"/>
    <col min="10252" max="10252" width="12.75" style="66" customWidth="1"/>
    <col min="10253" max="10253" width="15.375" style="66" customWidth="1"/>
    <col min="10254" max="10497" width="9" style="66"/>
    <col min="10498" max="10498" width="10.125" style="66" customWidth="1"/>
    <col min="10499" max="10500" width="11.875" style="66" customWidth="1"/>
    <col min="10501" max="10501" width="11" style="66" customWidth="1"/>
    <col min="10502" max="10502" width="11.125" style="66" customWidth="1"/>
    <col min="10503" max="10503" width="18.5" style="66" customWidth="1"/>
    <col min="10504" max="10504" width="18.125" style="66" customWidth="1"/>
    <col min="10505" max="10506" width="11.375" style="66" customWidth="1"/>
    <col min="10507" max="10507" width="12.375" style="66" customWidth="1"/>
    <col min="10508" max="10508" width="12.75" style="66" customWidth="1"/>
    <col min="10509" max="10509" width="15.375" style="66" customWidth="1"/>
    <col min="10510" max="10753" width="9" style="66"/>
    <col min="10754" max="10754" width="10.125" style="66" customWidth="1"/>
    <col min="10755" max="10756" width="11.875" style="66" customWidth="1"/>
    <col min="10757" max="10757" width="11" style="66" customWidth="1"/>
    <col min="10758" max="10758" width="11.125" style="66" customWidth="1"/>
    <col min="10759" max="10759" width="18.5" style="66" customWidth="1"/>
    <col min="10760" max="10760" width="18.125" style="66" customWidth="1"/>
    <col min="10761" max="10762" width="11.375" style="66" customWidth="1"/>
    <col min="10763" max="10763" width="12.375" style="66" customWidth="1"/>
    <col min="10764" max="10764" width="12.75" style="66" customWidth="1"/>
    <col min="10765" max="10765" width="15.375" style="66" customWidth="1"/>
    <col min="10766" max="11009" width="9" style="66"/>
    <col min="11010" max="11010" width="10.125" style="66" customWidth="1"/>
    <col min="11011" max="11012" width="11.875" style="66" customWidth="1"/>
    <col min="11013" max="11013" width="11" style="66" customWidth="1"/>
    <col min="11014" max="11014" width="11.125" style="66" customWidth="1"/>
    <col min="11015" max="11015" width="18.5" style="66" customWidth="1"/>
    <col min="11016" max="11016" width="18.125" style="66" customWidth="1"/>
    <col min="11017" max="11018" width="11.375" style="66" customWidth="1"/>
    <col min="11019" max="11019" width="12.375" style="66" customWidth="1"/>
    <col min="11020" max="11020" width="12.75" style="66" customWidth="1"/>
    <col min="11021" max="11021" width="15.375" style="66" customWidth="1"/>
    <col min="11022" max="11265" width="9" style="66"/>
    <col min="11266" max="11266" width="10.125" style="66" customWidth="1"/>
    <col min="11267" max="11268" width="11.875" style="66" customWidth="1"/>
    <col min="11269" max="11269" width="11" style="66" customWidth="1"/>
    <col min="11270" max="11270" width="11.125" style="66" customWidth="1"/>
    <col min="11271" max="11271" width="18.5" style="66" customWidth="1"/>
    <col min="11272" max="11272" width="18.125" style="66" customWidth="1"/>
    <col min="11273" max="11274" width="11.375" style="66" customWidth="1"/>
    <col min="11275" max="11275" width="12.375" style="66" customWidth="1"/>
    <col min="11276" max="11276" width="12.75" style="66" customWidth="1"/>
    <col min="11277" max="11277" width="15.375" style="66" customWidth="1"/>
    <col min="11278" max="11521" width="9" style="66"/>
    <col min="11522" max="11522" width="10.125" style="66" customWidth="1"/>
    <col min="11523" max="11524" width="11.875" style="66" customWidth="1"/>
    <col min="11525" max="11525" width="11" style="66" customWidth="1"/>
    <col min="11526" max="11526" width="11.125" style="66" customWidth="1"/>
    <col min="11527" max="11527" width="18.5" style="66" customWidth="1"/>
    <col min="11528" max="11528" width="18.125" style="66" customWidth="1"/>
    <col min="11529" max="11530" width="11.375" style="66" customWidth="1"/>
    <col min="11531" max="11531" width="12.375" style="66" customWidth="1"/>
    <col min="11532" max="11532" width="12.75" style="66" customWidth="1"/>
    <col min="11533" max="11533" width="15.375" style="66" customWidth="1"/>
    <col min="11534" max="11777" width="9" style="66"/>
    <col min="11778" max="11778" width="10.125" style="66" customWidth="1"/>
    <col min="11779" max="11780" width="11.875" style="66" customWidth="1"/>
    <col min="11781" max="11781" width="11" style="66" customWidth="1"/>
    <col min="11782" max="11782" width="11.125" style="66" customWidth="1"/>
    <col min="11783" max="11783" width="18.5" style="66" customWidth="1"/>
    <col min="11784" max="11784" width="18.125" style="66" customWidth="1"/>
    <col min="11785" max="11786" width="11.375" style="66" customWidth="1"/>
    <col min="11787" max="11787" width="12.375" style="66" customWidth="1"/>
    <col min="11788" max="11788" width="12.75" style="66" customWidth="1"/>
    <col min="11789" max="11789" width="15.375" style="66" customWidth="1"/>
    <col min="11790" max="12033" width="9" style="66"/>
    <col min="12034" max="12034" width="10.125" style="66" customWidth="1"/>
    <col min="12035" max="12036" width="11.875" style="66" customWidth="1"/>
    <col min="12037" max="12037" width="11" style="66" customWidth="1"/>
    <col min="12038" max="12038" width="11.125" style="66" customWidth="1"/>
    <col min="12039" max="12039" width="18.5" style="66" customWidth="1"/>
    <col min="12040" max="12040" width="18.125" style="66" customWidth="1"/>
    <col min="12041" max="12042" width="11.375" style="66" customWidth="1"/>
    <col min="12043" max="12043" width="12.375" style="66" customWidth="1"/>
    <col min="12044" max="12044" width="12.75" style="66" customWidth="1"/>
    <col min="12045" max="12045" width="15.375" style="66" customWidth="1"/>
    <col min="12046" max="12289" width="9" style="66"/>
    <col min="12290" max="12290" width="10.125" style="66" customWidth="1"/>
    <col min="12291" max="12292" width="11.875" style="66" customWidth="1"/>
    <col min="12293" max="12293" width="11" style="66" customWidth="1"/>
    <col min="12294" max="12294" width="11.125" style="66" customWidth="1"/>
    <col min="12295" max="12295" width="18.5" style="66" customWidth="1"/>
    <col min="12296" max="12296" width="18.125" style="66" customWidth="1"/>
    <col min="12297" max="12298" width="11.375" style="66" customWidth="1"/>
    <col min="12299" max="12299" width="12.375" style="66" customWidth="1"/>
    <col min="12300" max="12300" width="12.75" style="66" customWidth="1"/>
    <col min="12301" max="12301" width="15.375" style="66" customWidth="1"/>
    <col min="12302" max="12545" width="9" style="66"/>
    <col min="12546" max="12546" width="10.125" style="66" customWidth="1"/>
    <col min="12547" max="12548" width="11.875" style="66" customWidth="1"/>
    <col min="12549" max="12549" width="11" style="66" customWidth="1"/>
    <col min="12550" max="12550" width="11.125" style="66" customWidth="1"/>
    <col min="12551" max="12551" width="18.5" style="66" customWidth="1"/>
    <col min="12552" max="12552" width="18.125" style="66" customWidth="1"/>
    <col min="12553" max="12554" width="11.375" style="66" customWidth="1"/>
    <col min="12555" max="12555" width="12.375" style="66" customWidth="1"/>
    <col min="12556" max="12556" width="12.75" style="66" customWidth="1"/>
    <col min="12557" max="12557" width="15.375" style="66" customWidth="1"/>
    <col min="12558" max="12801" width="9" style="66"/>
    <col min="12802" max="12802" width="10.125" style="66" customWidth="1"/>
    <col min="12803" max="12804" width="11.875" style="66" customWidth="1"/>
    <col min="12805" max="12805" width="11" style="66" customWidth="1"/>
    <col min="12806" max="12806" width="11.125" style="66" customWidth="1"/>
    <col min="12807" max="12807" width="18.5" style="66" customWidth="1"/>
    <col min="12808" max="12808" width="18.125" style="66" customWidth="1"/>
    <col min="12809" max="12810" width="11.375" style="66" customWidth="1"/>
    <col min="12811" max="12811" width="12.375" style="66" customWidth="1"/>
    <col min="12812" max="12812" width="12.75" style="66" customWidth="1"/>
    <col min="12813" max="12813" width="15.375" style="66" customWidth="1"/>
    <col min="12814" max="13057" width="9" style="66"/>
    <col min="13058" max="13058" width="10.125" style="66" customWidth="1"/>
    <col min="13059" max="13060" width="11.875" style="66" customWidth="1"/>
    <col min="13061" max="13061" width="11" style="66" customWidth="1"/>
    <col min="13062" max="13062" width="11.125" style="66" customWidth="1"/>
    <col min="13063" max="13063" width="18.5" style="66" customWidth="1"/>
    <col min="13064" max="13064" width="18.125" style="66" customWidth="1"/>
    <col min="13065" max="13066" width="11.375" style="66" customWidth="1"/>
    <col min="13067" max="13067" width="12.375" style="66" customWidth="1"/>
    <col min="13068" max="13068" width="12.75" style="66" customWidth="1"/>
    <col min="13069" max="13069" width="15.375" style="66" customWidth="1"/>
    <col min="13070" max="13313" width="9" style="66"/>
    <col min="13314" max="13314" width="10.125" style="66" customWidth="1"/>
    <col min="13315" max="13316" width="11.875" style="66" customWidth="1"/>
    <col min="13317" max="13317" width="11" style="66" customWidth="1"/>
    <col min="13318" max="13318" width="11.125" style="66" customWidth="1"/>
    <col min="13319" max="13319" width="18.5" style="66" customWidth="1"/>
    <col min="13320" max="13320" width="18.125" style="66" customWidth="1"/>
    <col min="13321" max="13322" width="11.375" style="66" customWidth="1"/>
    <col min="13323" max="13323" width="12.375" style="66" customWidth="1"/>
    <col min="13324" max="13324" width="12.75" style="66" customWidth="1"/>
    <col min="13325" max="13325" width="15.375" style="66" customWidth="1"/>
    <col min="13326" max="13569" width="9" style="66"/>
    <col min="13570" max="13570" width="10.125" style="66" customWidth="1"/>
    <col min="13571" max="13572" width="11.875" style="66" customWidth="1"/>
    <col min="13573" max="13573" width="11" style="66" customWidth="1"/>
    <col min="13574" max="13574" width="11.125" style="66" customWidth="1"/>
    <col min="13575" max="13575" width="18.5" style="66" customWidth="1"/>
    <col min="13576" max="13576" width="18.125" style="66" customWidth="1"/>
    <col min="13577" max="13578" width="11.375" style="66" customWidth="1"/>
    <col min="13579" max="13579" width="12.375" style="66" customWidth="1"/>
    <col min="13580" max="13580" width="12.75" style="66" customWidth="1"/>
    <col min="13581" max="13581" width="15.375" style="66" customWidth="1"/>
    <col min="13582" max="13825" width="9" style="66"/>
    <col min="13826" max="13826" width="10.125" style="66" customWidth="1"/>
    <col min="13827" max="13828" width="11.875" style="66" customWidth="1"/>
    <col min="13829" max="13829" width="11" style="66" customWidth="1"/>
    <col min="13830" max="13830" width="11.125" style="66" customWidth="1"/>
    <col min="13831" max="13831" width="18.5" style="66" customWidth="1"/>
    <col min="13832" max="13832" width="18.125" style="66" customWidth="1"/>
    <col min="13833" max="13834" width="11.375" style="66" customWidth="1"/>
    <col min="13835" max="13835" width="12.375" style="66" customWidth="1"/>
    <col min="13836" max="13836" width="12.75" style="66" customWidth="1"/>
    <col min="13837" max="13837" width="15.375" style="66" customWidth="1"/>
    <col min="13838" max="14081" width="9" style="66"/>
    <col min="14082" max="14082" width="10.125" style="66" customWidth="1"/>
    <col min="14083" max="14084" width="11.875" style="66" customWidth="1"/>
    <col min="14085" max="14085" width="11" style="66" customWidth="1"/>
    <col min="14086" max="14086" width="11.125" style="66" customWidth="1"/>
    <col min="14087" max="14087" width="18.5" style="66" customWidth="1"/>
    <col min="14088" max="14088" width="18.125" style="66" customWidth="1"/>
    <col min="14089" max="14090" width="11.375" style="66" customWidth="1"/>
    <col min="14091" max="14091" width="12.375" style="66" customWidth="1"/>
    <col min="14092" max="14092" width="12.75" style="66" customWidth="1"/>
    <col min="14093" max="14093" width="15.375" style="66" customWidth="1"/>
    <col min="14094" max="14337" width="9" style="66"/>
    <col min="14338" max="14338" width="10.125" style="66" customWidth="1"/>
    <col min="14339" max="14340" width="11.875" style="66" customWidth="1"/>
    <col min="14341" max="14341" width="11" style="66" customWidth="1"/>
    <col min="14342" max="14342" width="11.125" style="66" customWidth="1"/>
    <col min="14343" max="14343" width="18.5" style="66" customWidth="1"/>
    <col min="14344" max="14344" width="18.125" style="66" customWidth="1"/>
    <col min="14345" max="14346" width="11.375" style="66" customWidth="1"/>
    <col min="14347" max="14347" width="12.375" style="66" customWidth="1"/>
    <col min="14348" max="14348" width="12.75" style="66" customWidth="1"/>
    <col min="14349" max="14349" width="15.375" style="66" customWidth="1"/>
    <col min="14350" max="14593" width="9" style="66"/>
    <col min="14594" max="14594" width="10.125" style="66" customWidth="1"/>
    <col min="14595" max="14596" width="11.875" style="66" customWidth="1"/>
    <col min="14597" max="14597" width="11" style="66" customWidth="1"/>
    <col min="14598" max="14598" width="11.125" style="66" customWidth="1"/>
    <col min="14599" max="14599" width="18.5" style="66" customWidth="1"/>
    <col min="14600" max="14600" width="18.125" style="66" customWidth="1"/>
    <col min="14601" max="14602" width="11.375" style="66" customWidth="1"/>
    <col min="14603" max="14603" width="12.375" style="66" customWidth="1"/>
    <col min="14604" max="14604" width="12.75" style="66" customWidth="1"/>
    <col min="14605" max="14605" width="15.375" style="66" customWidth="1"/>
    <col min="14606" max="14849" width="9" style="66"/>
    <col min="14850" max="14850" width="10.125" style="66" customWidth="1"/>
    <col min="14851" max="14852" width="11.875" style="66" customWidth="1"/>
    <col min="14853" max="14853" width="11" style="66" customWidth="1"/>
    <col min="14854" max="14854" width="11.125" style="66" customWidth="1"/>
    <col min="14855" max="14855" width="18.5" style="66" customWidth="1"/>
    <col min="14856" max="14856" width="18.125" style="66" customWidth="1"/>
    <col min="14857" max="14858" width="11.375" style="66" customWidth="1"/>
    <col min="14859" max="14859" width="12.375" style="66" customWidth="1"/>
    <col min="14860" max="14860" width="12.75" style="66" customWidth="1"/>
    <col min="14861" max="14861" width="15.375" style="66" customWidth="1"/>
    <col min="14862" max="15105" width="9" style="66"/>
    <col min="15106" max="15106" width="10.125" style="66" customWidth="1"/>
    <col min="15107" max="15108" width="11.875" style="66" customWidth="1"/>
    <col min="15109" max="15109" width="11" style="66" customWidth="1"/>
    <col min="15110" max="15110" width="11.125" style="66" customWidth="1"/>
    <col min="15111" max="15111" width="18.5" style="66" customWidth="1"/>
    <col min="15112" max="15112" width="18.125" style="66" customWidth="1"/>
    <col min="15113" max="15114" width="11.375" style="66" customWidth="1"/>
    <col min="15115" max="15115" width="12.375" style="66" customWidth="1"/>
    <col min="15116" max="15116" width="12.75" style="66" customWidth="1"/>
    <col min="15117" max="15117" width="15.375" style="66" customWidth="1"/>
    <col min="15118" max="15361" width="9" style="66"/>
    <col min="15362" max="15362" width="10.125" style="66" customWidth="1"/>
    <col min="15363" max="15364" width="11.875" style="66" customWidth="1"/>
    <col min="15365" max="15365" width="11" style="66" customWidth="1"/>
    <col min="15366" max="15366" width="11.125" style="66" customWidth="1"/>
    <col min="15367" max="15367" width="18.5" style="66" customWidth="1"/>
    <col min="15368" max="15368" width="18.125" style="66" customWidth="1"/>
    <col min="15369" max="15370" width="11.375" style="66" customWidth="1"/>
    <col min="15371" max="15371" width="12.375" style="66" customWidth="1"/>
    <col min="15372" max="15372" width="12.75" style="66" customWidth="1"/>
    <col min="15373" max="15373" width="15.375" style="66" customWidth="1"/>
    <col min="15374" max="15617" width="9" style="66"/>
    <col min="15618" max="15618" width="10.125" style="66" customWidth="1"/>
    <col min="15619" max="15620" width="11.875" style="66" customWidth="1"/>
    <col min="15621" max="15621" width="11" style="66" customWidth="1"/>
    <col min="15622" max="15622" width="11.125" style="66" customWidth="1"/>
    <col min="15623" max="15623" width="18.5" style="66" customWidth="1"/>
    <col min="15624" max="15624" width="18.125" style="66" customWidth="1"/>
    <col min="15625" max="15626" width="11.375" style="66" customWidth="1"/>
    <col min="15627" max="15627" width="12.375" style="66" customWidth="1"/>
    <col min="15628" max="15628" width="12.75" style="66" customWidth="1"/>
    <col min="15629" max="15629" width="15.375" style="66" customWidth="1"/>
    <col min="15630" max="15873" width="9" style="66"/>
    <col min="15874" max="15874" width="10.125" style="66" customWidth="1"/>
    <col min="15875" max="15876" width="11.875" style="66" customWidth="1"/>
    <col min="15877" max="15877" width="11" style="66" customWidth="1"/>
    <col min="15878" max="15878" width="11.125" style="66" customWidth="1"/>
    <col min="15879" max="15879" width="18.5" style="66" customWidth="1"/>
    <col min="15880" max="15880" width="18.125" style="66" customWidth="1"/>
    <col min="15881" max="15882" width="11.375" style="66" customWidth="1"/>
    <col min="15883" max="15883" width="12.375" style="66" customWidth="1"/>
    <col min="15884" max="15884" width="12.75" style="66" customWidth="1"/>
    <col min="15885" max="15885" width="15.375" style="66" customWidth="1"/>
    <col min="15886" max="16129" width="9" style="66"/>
    <col min="16130" max="16130" width="10.125" style="66" customWidth="1"/>
    <col min="16131" max="16132" width="11.875" style="66" customWidth="1"/>
    <col min="16133" max="16133" width="11" style="66" customWidth="1"/>
    <col min="16134" max="16134" width="11.125" style="66" customWidth="1"/>
    <col min="16135" max="16135" width="18.5" style="66" customWidth="1"/>
    <col min="16136" max="16136" width="18.125" style="66" customWidth="1"/>
    <col min="16137" max="16138" width="11.375" style="66" customWidth="1"/>
    <col min="16139" max="16139" width="12.375" style="66" customWidth="1"/>
    <col min="16140" max="16140" width="12.75" style="66" customWidth="1"/>
    <col min="16141" max="16141" width="15.375" style="66" customWidth="1"/>
    <col min="16142" max="16384" width="9" style="66"/>
  </cols>
  <sheetData>
    <row r="1" spans="1:20" ht="21" customHeight="1">
      <c r="A1" s="962" t="s">
        <v>567</v>
      </c>
      <c r="B1" s="962"/>
      <c r="C1" s="962"/>
      <c r="D1" s="962"/>
      <c r="E1" s="962"/>
      <c r="F1" s="962"/>
      <c r="G1" s="962"/>
      <c r="H1" s="962"/>
      <c r="I1" s="962"/>
      <c r="J1" s="962"/>
      <c r="K1" s="962"/>
      <c r="L1" s="962"/>
      <c r="M1" s="72"/>
    </row>
    <row r="2" spans="1:20" ht="17.25" customHeight="1">
      <c r="A2" s="86" t="s">
        <v>568</v>
      </c>
      <c r="B2" s="162"/>
      <c r="C2" s="72"/>
      <c r="D2" s="72"/>
      <c r="E2" s="273"/>
      <c r="F2" s="273"/>
      <c r="G2" s="273"/>
      <c r="H2" s="163"/>
      <c r="I2" s="163"/>
      <c r="J2" s="163"/>
      <c r="K2" s="163"/>
    </row>
    <row r="3" spans="1:20">
      <c r="A3" s="67" t="s">
        <v>569</v>
      </c>
      <c r="B3" s="272"/>
      <c r="C3" s="272"/>
      <c r="H3" s="274"/>
      <c r="I3" s="274"/>
    </row>
    <row r="4" spans="1:20" ht="15" customHeight="1">
      <c r="A4" s="1003" t="s">
        <v>570</v>
      </c>
      <c r="B4" s="1004"/>
      <c r="C4" s="1004"/>
      <c r="D4" s="1004"/>
      <c r="E4" s="1004"/>
      <c r="F4" s="1005"/>
      <c r="G4" s="276" t="s">
        <v>571</v>
      </c>
      <c r="H4" s="277">
        <f>H22</f>
        <v>4</v>
      </c>
      <c r="I4" s="1006">
        <f>J22</f>
        <v>1.29194793449824E-4</v>
      </c>
      <c r="J4" s="1007"/>
    </row>
    <row r="5" spans="1:20" ht="15" customHeight="1">
      <c r="A5" s="278" t="s">
        <v>572</v>
      </c>
      <c r="B5" s="279" t="s">
        <v>573</v>
      </c>
      <c r="C5" s="279" t="s">
        <v>574</v>
      </c>
      <c r="D5" s="279" t="s">
        <v>575</v>
      </c>
      <c r="E5" s="280" t="s">
        <v>576</v>
      </c>
      <c r="F5" s="280" t="s">
        <v>577</v>
      </c>
      <c r="G5" s="280" t="s">
        <v>578</v>
      </c>
      <c r="H5" s="280" t="s">
        <v>579</v>
      </c>
      <c r="I5" s="322" t="s">
        <v>580</v>
      </c>
      <c r="J5" s="322" t="s">
        <v>581</v>
      </c>
      <c r="K5" s="279" t="s">
        <v>582</v>
      </c>
      <c r="L5" s="323" t="s">
        <v>583</v>
      </c>
    </row>
    <row r="6" spans="1:20" ht="15" customHeight="1">
      <c r="A6" s="99" t="s">
        <v>385</v>
      </c>
      <c r="B6" s="281">
        <v>43224</v>
      </c>
      <c r="C6" s="282">
        <v>43231</v>
      </c>
      <c r="D6" s="282">
        <v>43224</v>
      </c>
      <c r="E6" s="282">
        <v>43231</v>
      </c>
      <c r="F6" s="283"/>
      <c r="G6" s="284"/>
      <c r="H6" s="285">
        <f>IF(NETWORKDAYS(D6,E6,'附录-节假日'!$A$1:$A$32)&lt;0,0,NETWORKDAYS(D6,E6,'附录-节假日'!$A$1:$A$32))</f>
        <v>6</v>
      </c>
      <c r="I6" s="324">
        <f>H6/规模!C23</f>
        <v>4.2253521126760563E-2</v>
      </c>
      <c r="J6" s="325">
        <f>IF(OR(F6=""),H6/NETWORKDAYS(B$6,C6,'附录-节假日'!$A$1:$A$29),H6/NETWORKDAYS(F$6,G6,'附录-节假日'!$A$1:$A$29))</f>
        <v>1</v>
      </c>
      <c r="K6" s="326"/>
      <c r="L6" s="327"/>
      <c r="M6" s="328"/>
    </row>
    <row r="7" spans="1:20" ht="15" customHeight="1">
      <c r="A7" s="99" t="s">
        <v>386</v>
      </c>
      <c r="B7" s="286">
        <v>43224</v>
      </c>
      <c r="C7" s="287">
        <v>43285</v>
      </c>
      <c r="D7" s="286">
        <v>43224</v>
      </c>
      <c r="E7" s="287">
        <v>43285</v>
      </c>
      <c r="F7" s="288"/>
      <c r="G7" s="289"/>
      <c r="H7" s="285">
        <f>IF(NETWORKDAYS(D7,E7,'附录-节假日'!$A$1:$A$32)&lt;0,0,NETWORKDAYS(D7,E7,'附录-节假日'!$A$1:$A$32))</f>
        <v>43</v>
      </c>
      <c r="I7" s="324">
        <f>H7/规模!C8</f>
        <v>0.43967280163599182</v>
      </c>
      <c r="J7" s="329">
        <f>J11</f>
        <v>0.27906976744186002</v>
      </c>
      <c r="K7" s="326"/>
      <c r="L7" s="327"/>
      <c r="M7" s="328"/>
    </row>
    <row r="8" spans="1:20" s="269" customFormat="1" ht="15" customHeight="1">
      <c r="A8" s="290" t="s">
        <v>547</v>
      </c>
      <c r="B8" s="291">
        <v>43224</v>
      </c>
      <c r="C8" s="292">
        <v>43231</v>
      </c>
      <c r="D8" s="291">
        <v>43224</v>
      </c>
      <c r="E8" s="292">
        <v>43231</v>
      </c>
      <c r="F8" s="293"/>
      <c r="G8" s="294"/>
      <c r="H8" s="295">
        <f>IF(NETWORKDAYS(D8,E8,'附录-节假日'!$A$1:$A$32)&lt;0,0,NETWORKDAYS(D8,E8,'附录-节假日'!$A$1:$A$32))</f>
        <v>6</v>
      </c>
      <c r="I8" s="330">
        <f>H8/规模!C9</f>
        <v>6.1349693251533742E-2</v>
      </c>
      <c r="J8" s="331">
        <f>IF(OR(F8=""),H8/NETWORKDAYS(B$6,C8,'附录-节假日'!$A$1:$A$29),H8/NETWORKDAYS(F$6,G8,'附录-节假日'!$A$1:$A$29))</f>
        <v>1</v>
      </c>
      <c r="K8" s="332"/>
      <c r="L8" s="333"/>
      <c r="M8" s="334"/>
      <c r="N8" s="66"/>
      <c r="O8" s="335"/>
      <c r="P8" s="336"/>
      <c r="Q8" s="336"/>
      <c r="R8" s="336"/>
    </row>
    <row r="9" spans="1:20" ht="15" customHeight="1">
      <c r="A9" s="101" t="s">
        <v>548</v>
      </c>
      <c r="B9" s="281">
        <v>43234</v>
      </c>
      <c r="C9" s="281">
        <v>43252</v>
      </c>
      <c r="D9" s="281">
        <v>43234</v>
      </c>
      <c r="E9" s="281">
        <v>43252</v>
      </c>
      <c r="F9" s="296"/>
      <c r="G9" s="289"/>
      <c r="H9" s="285">
        <f>IF(NETWORKDAYS(D9,E9,'附录-节假日'!$A$1:$A$32)&lt;0,0,NETWORKDAYS(D9,E9,'附录-节假日'!$A$1:$A$32))</f>
        <v>15</v>
      </c>
      <c r="I9" s="324">
        <f>H9/规模!C10</f>
        <v>0.15337423312883436</v>
      </c>
      <c r="J9" s="325">
        <f>IF(OR(F9=""),H9/NETWORKDAYS(B$6,C9,'附录-节假日'!$A$1:$A$29),H9/NETWORKDAYS(F$6,G9,'附录-节假日'!$A$1:$A$29))</f>
        <v>0.71428571428571397</v>
      </c>
      <c r="K9" s="326"/>
      <c r="L9" s="327"/>
      <c r="M9" s="328"/>
      <c r="O9" s="335"/>
      <c r="P9" s="336"/>
      <c r="Q9" s="336"/>
      <c r="R9" s="336"/>
    </row>
    <row r="10" spans="1:20" ht="15" customHeight="1">
      <c r="A10" s="101" t="s">
        <v>549</v>
      </c>
      <c r="B10" s="297">
        <v>43252</v>
      </c>
      <c r="C10" s="297">
        <v>43266</v>
      </c>
      <c r="D10" s="297">
        <v>43252</v>
      </c>
      <c r="E10" s="297">
        <v>43266</v>
      </c>
      <c r="F10" s="296"/>
      <c r="G10" s="289"/>
      <c r="H10" s="285">
        <f>IF(NETWORKDAYS(D10,E10,'附录-节假日'!$A$1:$A$32)&lt;0,0,NETWORKDAYS(D10,E10,'附录-节假日'!$A$1:$A$32))</f>
        <v>11</v>
      </c>
      <c r="I10" s="324">
        <f>H10/规模!C11</f>
        <v>0.11247443762781187</v>
      </c>
      <c r="J10" s="325">
        <f>IF(OR(F10=""),H10/NETWORKDAYS(B$6,C10,'附录-节假日'!$A$1:$A$29),H10/NETWORKDAYS(F$6,G10,'附录-节假日'!$A$1:$A$29))</f>
        <v>0.35483870967741898</v>
      </c>
      <c r="K10" s="326"/>
      <c r="L10" s="327"/>
      <c r="M10" s="328"/>
      <c r="O10" s="335"/>
      <c r="P10" s="181"/>
      <c r="Q10" s="66" t="s">
        <v>123</v>
      </c>
      <c r="R10" s="344" t="s">
        <v>163</v>
      </c>
      <c r="S10" s="344" t="s">
        <v>164</v>
      </c>
      <c r="T10" s="344" t="s">
        <v>165</v>
      </c>
    </row>
    <row r="11" spans="1:20" ht="15" customHeight="1">
      <c r="A11" s="101" t="s">
        <v>550</v>
      </c>
      <c r="B11" s="297">
        <v>43269</v>
      </c>
      <c r="C11" s="297">
        <v>43285</v>
      </c>
      <c r="D11" s="297">
        <v>43269</v>
      </c>
      <c r="E11" s="297">
        <v>43285</v>
      </c>
      <c r="F11" s="296"/>
      <c r="G11" s="289"/>
      <c r="H11" s="285">
        <f>IF(NETWORKDAYS(D11,E11,'附录-节假日'!$A$1:$A$32)&lt;0,0,NETWORKDAYS(D11,E11,'附录-节假日'!$A$1:$A$32))</f>
        <v>12</v>
      </c>
      <c r="I11" s="324">
        <f>H11/规模!C12</f>
        <v>0.12269938650306748</v>
      </c>
      <c r="J11" s="325">
        <f>IF(OR(F11=""),H11/NETWORKDAYS(B$6,C11,'附录-节假日'!$A$1:$A$29),H11/NETWORKDAYS(F$6,G11,'附录-节假日'!$A$1:$A$29))</f>
        <v>0.27906976744186002</v>
      </c>
      <c r="K11" s="326"/>
      <c r="L11" s="327"/>
      <c r="M11" s="328"/>
      <c r="O11" s="335"/>
      <c r="P11" s="101" t="s">
        <v>547</v>
      </c>
      <c r="Q11" s="335">
        <f>I8</f>
        <v>6.1349693251533742E-2</v>
      </c>
      <c r="R11" s="344">
        <v>4.1000000000000003E-3</v>
      </c>
      <c r="S11" s="344">
        <v>3.4099999999999998E-2</v>
      </c>
      <c r="T11" s="344">
        <v>6.4100000000000004E-2</v>
      </c>
    </row>
    <row r="12" spans="1:20" ht="15" customHeight="1">
      <c r="A12" s="99" t="s">
        <v>394</v>
      </c>
      <c r="B12" s="298">
        <v>43285</v>
      </c>
      <c r="C12" s="299">
        <v>43355</v>
      </c>
      <c r="D12" s="299">
        <v>43285</v>
      </c>
      <c r="E12" s="299">
        <v>43364</v>
      </c>
      <c r="F12" s="300">
        <v>43285</v>
      </c>
      <c r="G12" s="301">
        <v>43363</v>
      </c>
      <c r="H12" s="285">
        <f>IF(NETWORKDAYS(D12,E12,'附录-节假日'!$A$1:$A$32)&lt;0,0,NETWORKDAYS(D12,E12,'附录-节假日'!$A$1:$A$32))</f>
        <v>58</v>
      </c>
      <c r="I12" s="324">
        <f>H12/规模!C14</f>
        <v>1.31221719457014</v>
      </c>
      <c r="J12" s="329">
        <f>J16</f>
        <v>0.204301075268817</v>
      </c>
      <c r="K12" s="326"/>
      <c r="L12" s="327"/>
      <c r="M12" s="328"/>
      <c r="O12" s="335"/>
      <c r="P12" s="101" t="s">
        <v>551</v>
      </c>
      <c r="Q12" s="335">
        <v>0</v>
      </c>
      <c r="R12" s="344">
        <v>4.1000000000000003E-3</v>
      </c>
      <c r="S12" s="344">
        <v>3.4099999999999998E-2</v>
      </c>
      <c r="T12" s="344">
        <v>6.4100000000000004E-2</v>
      </c>
    </row>
    <row r="13" spans="1:20" ht="15" customHeight="1">
      <c r="A13" s="101" t="s">
        <v>551</v>
      </c>
      <c r="B13" s="297" t="s">
        <v>168</v>
      </c>
      <c r="C13" s="297" t="s">
        <v>168</v>
      </c>
      <c r="D13" s="297" t="s">
        <v>168</v>
      </c>
      <c r="E13" s="297" t="s">
        <v>168</v>
      </c>
      <c r="F13" s="296"/>
      <c r="G13" s="289"/>
      <c r="H13" s="285" t="e">
        <f>IF(NETWORKDAYS(D13,E13,'附录-节假日'!$A$1:$A$32)&lt;0,0,NETWORKDAYS(D13,E13,'附录-节假日'!$A$1:$A$32))</f>
        <v>#VALUE!</v>
      </c>
      <c r="I13" s="324" t="e">
        <f>IF(OR(F13=""),H13/NETWORKDAYS(B13,C13,'附录-节假日'!$A$1:$A$29),H13/NETWORKDAYS(F13,G13,'附录-节假日'!$A$1:$A$29))</f>
        <v>#VALUE!</v>
      </c>
      <c r="J13" s="325" t="e">
        <f>IF(OR(F13=""),H13/NETWORKDAYS(B$6,C13,'附录-节假日'!$A$1:$A$29),H13/NETWORKDAYS(F$6,G13,'附录-节假日'!$A$1:$A$29))</f>
        <v>#VALUE!</v>
      </c>
      <c r="K13" s="326"/>
      <c r="L13" s="327"/>
      <c r="M13" s="328"/>
      <c r="O13" s="335"/>
      <c r="P13" s="336"/>
      <c r="Q13" s="336"/>
      <c r="R13" s="336"/>
    </row>
    <row r="14" spans="1:20" ht="15" customHeight="1">
      <c r="A14" s="101" t="s">
        <v>552</v>
      </c>
      <c r="B14" s="297">
        <v>43285</v>
      </c>
      <c r="C14" s="297">
        <v>43322</v>
      </c>
      <c r="D14" s="297">
        <v>43285</v>
      </c>
      <c r="E14" s="297">
        <v>43318</v>
      </c>
      <c r="F14" s="297"/>
      <c r="G14" s="297"/>
      <c r="H14" s="285">
        <f>IF(NETWORKDAYS(D14,E14,'附录-节假日'!$A$1:$A$32)&lt;0,0,NETWORKDAYS(D14,E14,'附录-节假日'!$A$1:$A$32))</f>
        <v>24</v>
      </c>
      <c r="I14" s="324">
        <f>H14/规模!C14</f>
        <v>0.54298642533936603</v>
      </c>
      <c r="J14" s="325">
        <f>IF(OR(F14=""),H14/NETWORKDAYS(B$6,C14,'附录-节假日'!$A$1:$A$29),H14/NETWORKDAYS(F$6,G14,'附录-节假日'!$A$1:$A$29))</f>
        <v>0.34285714285714303</v>
      </c>
      <c r="K14" s="326"/>
      <c r="L14" s="327"/>
      <c r="M14" s="328"/>
    </row>
    <row r="15" spans="1:20" ht="15" customHeight="1">
      <c r="A15" s="101" t="s">
        <v>553</v>
      </c>
      <c r="B15" s="297">
        <v>43325</v>
      </c>
      <c r="C15" s="297">
        <v>43339</v>
      </c>
      <c r="D15" s="297">
        <v>43325</v>
      </c>
      <c r="E15" s="297">
        <v>43339</v>
      </c>
      <c r="F15" s="296"/>
      <c r="G15" s="289"/>
      <c r="H15" s="285">
        <f>IF(NETWORKDAYS(D15,E15,'附录-节假日'!$A$1:$A$32)&lt;0,0,NETWORKDAYS(D15,E15,'附录-节假日'!$A$1:$A$32))</f>
        <v>11</v>
      </c>
      <c r="I15" s="324">
        <f>H15/规模!C15</f>
        <v>0.24886877828054299</v>
      </c>
      <c r="J15" s="325">
        <f>IF(OR(F15=""),H15/NETWORKDAYS(B$6,C15,'附录-节假日'!$A$1:$A$29),H15/NETWORKDAYS(F$6,G15,'附录-节假日'!$A$1:$A$29))</f>
        <v>0.13580246913580199</v>
      </c>
      <c r="K15" s="326"/>
      <c r="L15" s="327"/>
      <c r="M15" s="328"/>
    </row>
    <row r="16" spans="1:20" ht="15" customHeight="1">
      <c r="A16" s="101" t="s">
        <v>554</v>
      </c>
      <c r="B16" s="297">
        <v>43340</v>
      </c>
      <c r="C16" s="297">
        <v>43355</v>
      </c>
      <c r="D16" s="297">
        <v>43340</v>
      </c>
      <c r="E16" s="297">
        <v>43364</v>
      </c>
      <c r="F16" s="296"/>
      <c r="G16" s="289"/>
      <c r="H16" s="285">
        <f>IF(NETWORKDAYS(D16,E16,'附录-节假日'!$A$1:$A$32)&lt;0,0,NETWORKDAYS(D16,E16,'附录-节假日'!$A$1:$A$32))</f>
        <v>19</v>
      </c>
      <c r="I16" s="324">
        <f>H16/规模!C16</f>
        <v>0.42986425339366502</v>
      </c>
      <c r="J16" s="325">
        <f>IF(OR(F16=""),H16/NETWORKDAYS(B$6,C16,'附录-节假日'!$A$1:$A$29),H16/NETWORKDAYS(F$6,G16,'附录-节假日'!$A$1:$A$29))</f>
        <v>0.204301075268817</v>
      </c>
      <c r="K16" s="326" t="s">
        <v>584</v>
      </c>
      <c r="L16" s="327"/>
      <c r="M16" s="328"/>
    </row>
    <row r="17" spans="1:24" ht="15" hidden="1" customHeight="1">
      <c r="A17" s="99" t="s">
        <v>395</v>
      </c>
      <c r="B17" s="302"/>
      <c r="C17" s="296"/>
      <c r="D17" s="296"/>
      <c r="E17" s="296"/>
      <c r="F17" s="296"/>
      <c r="G17" s="289"/>
      <c r="H17" s="285">
        <f>IF(NETWORKDAYS(D17,E17,'附录-节假日'!$A$1:$A$32)&lt;0,0,NETWORKDAYS(D17,E17,'附录-节假日'!$A$1:$A$32))</f>
        <v>0</v>
      </c>
      <c r="I17" s="324" t="e">
        <f>IF(OR(F17=""),H17/NETWORKDAYS(B17,C17,'附录-节假日'!$A$1:$A$29),H17/NETWORKDAYS(F17,G17,'附录-节假日'!$A$1:$A$29))</f>
        <v>#DIV/0!</v>
      </c>
      <c r="J17" s="329" t="e">
        <f>J21</f>
        <v>#VALUE!</v>
      </c>
      <c r="K17" s="326"/>
      <c r="L17" s="327"/>
      <c r="M17" s="328"/>
    </row>
    <row r="18" spans="1:24" ht="15" hidden="1" customHeight="1">
      <c r="A18" s="101" t="s">
        <v>555</v>
      </c>
      <c r="B18" s="297" t="s">
        <v>168</v>
      </c>
      <c r="C18" s="297" t="s">
        <v>168</v>
      </c>
      <c r="D18" s="297" t="s">
        <v>168</v>
      </c>
      <c r="E18" s="297" t="s">
        <v>168</v>
      </c>
      <c r="F18" s="296"/>
      <c r="G18" s="289"/>
      <c r="H18" s="285" t="e">
        <f>IF(NETWORKDAYS(D18,E18,'附录-节假日'!$A$1:$A$32)&lt;0,0,NETWORKDAYS(D18,E18,'附录-节假日'!$A$1:$A$32))</f>
        <v>#VALUE!</v>
      </c>
      <c r="I18" s="324" t="e">
        <f>IF(OR(F18=""),H18/NETWORKDAYS(B18,C18,'附录-节假日'!$A$1:$A$29),H18/NETWORKDAYS(F18,G18,'附录-节假日'!$A$1:$A$29))</f>
        <v>#VALUE!</v>
      </c>
      <c r="J18" s="325" t="e">
        <f>IF(OR(F18=""),H18/NETWORKDAYS(B$6,C18,'附录-节假日'!$A$1:$A$29),H18/NETWORKDAYS(F$6,G18,'附录-节假日'!$A$1:$A$29))</f>
        <v>#VALUE!</v>
      </c>
      <c r="K18" s="337"/>
      <c r="L18" s="338"/>
      <c r="M18" s="328"/>
    </row>
    <row r="19" spans="1:24" ht="15" hidden="1" customHeight="1">
      <c r="A19" s="101" t="s">
        <v>556</v>
      </c>
      <c r="B19" s="297" t="s">
        <v>168</v>
      </c>
      <c r="C19" s="297" t="s">
        <v>168</v>
      </c>
      <c r="D19" s="297" t="s">
        <v>168</v>
      </c>
      <c r="E19" s="297" t="s">
        <v>168</v>
      </c>
      <c r="F19" s="296"/>
      <c r="G19" s="289"/>
      <c r="H19" s="285" t="e">
        <f>IF(NETWORKDAYS(D19,E19,'附录-节假日'!$A$1:$A$32)&lt;0,0,NETWORKDAYS(D19,E19,'附录-节假日'!$A$1:$A$32))</f>
        <v>#VALUE!</v>
      </c>
      <c r="I19" s="324" t="e">
        <f>IF(OR(F19=""),H19/NETWORKDAYS(B19,C19,'附录-节假日'!$A$1:$A$29),H19/NETWORKDAYS(F19,G19,'附录-节假日'!$A$1:$A$29))</f>
        <v>#VALUE!</v>
      </c>
      <c r="J19" s="325" t="e">
        <f>IF(OR(F19=""),H19/NETWORKDAYS(B$6,C19,'附录-节假日'!$A$1:$A$29),H19/NETWORKDAYS(F$6,G19,'附录-节假日'!$A$1:$A$29))</f>
        <v>#VALUE!</v>
      </c>
      <c r="K19" s="337"/>
      <c r="L19" s="338"/>
      <c r="M19" s="328"/>
    </row>
    <row r="20" spans="1:24" ht="15" hidden="1" customHeight="1">
      <c r="A20" s="101" t="s">
        <v>557</v>
      </c>
      <c r="B20" s="297" t="s">
        <v>168</v>
      </c>
      <c r="C20" s="297" t="s">
        <v>168</v>
      </c>
      <c r="D20" s="297" t="s">
        <v>168</v>
      </c>
      <c r="E20" s="297" t="s">
        <v>168</v>
      </c>
      <c r="F20" s="296"/>
      <c r="G20" s="289"/>
      <c r="H20" s="285" t="e">
        <f>IF(NETWORKDAYS(D20,E20,'附录-节假日'!$A$1:$A$32)&lt;0,0,NETWORKDAYS(D20,E20,'附录-节假日'!$A$1:$A$32))</f>
        <v>#VALUE!</v>
      </c>
      <c r="I20" s="324" t="e">
        <f>IF(OR(F20=""),H20/NETWORKDAYS(B20,C20,'附录-节假日'!$A$1:$A$29),H20/NETWORKDAYS(F20,G20,'附录-节假日'!$A$1:$A$29))</f>
        <v>#VALUE!</v>
      </c>
      <c r="J20" s="325" t="e">
        <f>IF(OR(F20=""),H20/NETWORKDAYS(B$6,C20,'附录-节假日'!$A$1:$A$29),H20/NETWORKDAYS(F$6,G20,'附录-节假日'!$A$1:$A$29))</f>
        <v>#VALUE!</v>
      </c>
      <c r="K20" s="337"/>
      <c r="L20" s="338"/>
      <c r="M20" s="328"/>
    </row>
    <row r="21" spans="1:24" ht="15" hidden="1" customHeight="1">
      <c r="A21" s="101" t="s">
        <v>558</v>
      </c>
      <c r="B21" s="297" t="s">
        <v>168</v>
      </c>
      <c r="C21" s="297" t="s">
        <v>168</v>
      </c>
      <c r="D21" s="297" t="s">
        <v>168</v>
      </c>
      <c r="E21" s="297" t="s">
        <v>168</v>
      </c>
      <c r="F21" s="296"/>
      <c r="G21" s="289"/>
      <c r="H21" s="285" t="e">
        <f>IF(NETWORKDAYS(D21,E21,'附录-节假日'!$A$1:$A$32)&lt;0,0,NETWORKDAYS(D21,E21,'附录-节假日'!$A$1:$A$32))</f>
        <v>#VALUE!</v>
      </c>
      <c r="I21" s="324" t="e">
        <f>IF(OR(F21=""),H21/NETWORKDAYS(B21,C21,'附录-节假日'!$A$1:$A$29),H21/NETWORKDAYS(F21,G21,'附录-节假日'!$A$1:$A$29))</f>
        <v>#VALUE!</v>
      </c>
      <c r="J21" s="325" t="e">
        <f>IF(OR(F21=""),H21/NETWORKDAYS(B$6,C21,'附录-节假日'!$A$1:$A$29),H21/NETWORKDAYS(F$6,G21,'附录-节假日'!$A$1:$A$29))</f>
        <v>#VALUE!</v>
      </c>
      <c r="K21" s="337"/>
      <c r="L21" s="338"/>
      <c r="M21" s="328"/>
    </row>
    <row r="22" spans="1:24" ht="15" customHeight="1">
      <c r="A22" s="102" t="s">
        <v>387</v>
      </c>
      <c r="B22" s="303">
        <v>43356</v>
      </c>
      <c r="C22" s="303">
        <v>43363</v>
      </c>
      <c r="D22" s="303">
        <v>43364</v>
      </c>
      <c r="E22" s="303">
        <v>43370</v>
      </c>
      <c r="F22" s="303">
        <v>43356</v>
      </c>
      <c r="G22" s="303">
        <v>43363</v>
      </c>
      <c r="H22" s="285">
        <f>IF(NETWORKDAYS(D22,E22,'附录-节假日'!$A$1:$A$32)&lt;0,0,NETWORKDAYS(D22,E22,'附录-节假日'!$A$1:$A$32))</f>
        <v>4</v>
      </c>
      <c r="I22" s="324">
        <f>H22/规模!C23</f>
        <v>2.8169014084507043E-2</v>
      </c>
      <c r="J22" s="325">
        <f>IF(OR(F22=""),H22/NETWORKDAYS(B$6,C22,'附录-节假日'!$A$1:$A$29),H22/NETWORKDAYS(F$6,G22,'附录-节假日'!$A$1:$A$29))</f>
        <v>1.29194793449824E-4</v>
      </c>
      <c r="K22" s="339" t="s">
        <v>585</v>
      </c>
      <c r="L22" s="340"/>
      <c r="M22" s="157"/>
    </row>
    <row r="23" spans="1:24" ht="14.25" customHeight="1">
      <c r="A23" s="304"/>
      <c r="B23" s="304"/>
      <c r="C23" s="304"/>
      <c r="D23" s="304"/>
      <c r="E23" s="304"/>
      <c r="F23" s="304"/>
      <c r="G23" s="304"/>
      <c r="H23" s="305"/>
      <c r="I23" s="341"/>
      <c r="J23" s="305"/>
      <c r="K23" s="305"/>
    </row>
    <row r="24" spans="1:24" ht="14.25" customHeight="1">
      <c r="A24" s="1009" t="s">
        <v>586</v>
      </c>
      <c r="B24" s="307" t="s">
        <v>587</v>
      </c>
      <c r="C24" s="307" t="str">
        <f t="shared" ref="C24:N24" si="0">CONCATENATE("第",COLUMN(C24)-COLUMN($B$24),"周")</f>
        <v>第1周</v>
      </c>
      <c r="D24" s="307" t="str">
        <f t="shared" si="0"/>
        <v>第2周</v>
      </c>
      <c r="E24" s="307" t="str">
        <f t="shared" si="0"/>
        <v>第3周</v>
      </c>
      <c r="F24" s="307" t="str">
        <f t="shared" si="0"/>
        <v>第4周</v>
      </c>
      <c r="G24" s="307" t="str">
        <f t="shared" si="0"/>
        <v>第5周</v>
      </c>
      <c r="H24" s="307" t="str">
        <f t="shared" si="0"/>
        <v>第6周</v>
      </c>
      <c r="I24" s="307" t="str">
        <f t="shared" si="0"/>
        <v>第7周</v>
      </c>
      <c r="J24" s="307" t="str">
        <f t="shared" si="0"/>
        <v>第8周</v>
      </c>
      <c r="K24" s="307" t="str">
        <f t="shared" si="0"/>
        <v>第9周</v>
      </c>
      <c r="L24" s="307" t="str">
        <f t="shared" si="0"/>
        <v>第10周</v>
      </c>
      <c r="M24" s="307" t="s">
        <v>588</v>
      </c>
      <c r="N24" s="307" t="str">
        <f t="shared" si="0"/>
        <v>第12周</v>
      </c>
      <c r="O24" s="307" t="str">
        <f t="shared" ref="O24:W24" si="1">CONCATENATE("第",COLUMN(O24)-COLUMN($B$24),"周")</f>
        <v>第13周</v>
      </c>
      <c r="P24" s="307" t="str">
        <f t="shared" si="1"/>
        <v>第14周</v>
      </c>
      <c r="Q24" s="307" t="str">
        <f t="shared" si="1"/>
        <v>第15周</v>
      </c>
      <c r="R24" s="307" t="str">
        <f t="shared" si="1"/>
        <v>第16周</v>
      </c>
      <c r="S24" s="307" t="str">
        <f t="shared" si="1"/>
        <v>第17周</v>
      </c>
      <c r="T24" s="307" t="str">
        <f t="shared" si="1"/>
        <v>第18周</v>
      </c>
      <c r="U24" s="307" t="str">
        <f t="shared" si="1"/>
        <v>第19周</v>
      </c>
      <c r="V24" s="307" t="str">
        <f t="shared" si="1"/>
        <v>第20周</v>
      </c>
      <c r="W24" s="307" t="str">
        <f t="shared" si="1"/>
        <v>第21周</v>
      </c>
      <c r="X24" s="307" t="s">
        <v>589</v>
      </c>
    </row>
    <row r="25" spans="1:24" ht="14.25" customHeight="1">
      <c r="A25" s="1009"/>
      <c r="B25" s="306" t="s">
        <v>259</v>
      </c>
      <c r="C25" s="308">
        <v>0</v>
      </c>
      <c r="D25" s="308">
        <v>0</v>
      </c>
      <c r="E25" s="308">
        <v>0</v>
      </c>
      <c r="F25" s="308">
        <v>0</v>
      </c>
      <c r="G25" s="308">
        <v>0.02</v>
      </c>
      <c r="H25" s="308">
        <v>0.02</v>
      </c>
      <c r="I25" s="308">
        <v>0.06</v>
      </c>
      <c r="J25" s="308">
        <v>7.0000000000000007E-2</v>
      </c>
      <c r="K25" s="308">
        <v>7.0000000000000007E-2</v>
      </c>
      <c r="L25" s="308">
        <v>0.02</v>
      </c>
      <c r="M25" s="308">
        <v>0</v>
      </c>
      <c r="N25" s="308">
        <v>0</v>
      </c>
      <c r="O25" s="308">
        <v>0</v>
      </c>
      <c r="P25" s="308">
        <v>0.01</v>
      </c>
      <c r="Q25" s="308">
        <v>0</v>
      </c>
      <c r="R25" s="308">
        <v>0</v>
      </c>
      <c r="S25" s="308">
        <v>0</v>
      </c>
      <c r="T25" s="308">
        <v>0.03</v>
      </c>
      <c r="U25" s="308">
        <v>0.03</v>
      </c>
      <c r="V25" s="308">
        <v>0.01</v>
      </c>
      <c r="W25" s="308">
        <v>0</v>
      </c>
      <c r="X25" s="345">
        <v>0</v>
      </c>
    </row>
    <row r="26" spans="1:24" ht="14.25" customHeight="1">
      <c r="A26" s="1010" t="s">
        <v>529</v>
      </c>
      <c r="B26" s="206" t="s">
        <v>163</v>
      </c>
      <c r="C26" s="309">
        <v>-0.1037</v>
      </c>
      <c r="D26" s="309">
        <v>-0.1037</v>
      </c>
      <c r="E26" s="309">
        <v>-0.1037</v>
      </c>
      <c r="F26" s="309">
        <v>-0.1037</v>
      </c>
      <c r="G26" s="309">
        <v>-0.1037</v>
      </c>
      <c r="H26" s="309">
        <v>-0.1037</v>
      </c>
      <c r="I26" s="309">
        <v>-0.1037</v>
      </c>
      <c r="J26" s="309">
        <v>-0.1037</v>
      </c>
      <c r="K26" s="309">
        <v>-0.1037</v>
      </c>
      <c r="L26" s="309">
        <v>-0.1037</v>
      </c>
      <c r="M26" s="309">
        <v>-0.1037</v>
      </c>
      <c r="N26" s="309">
        <v>-0.1037</v>
      </c>
      <c r="O26" s="309">
        <v>-0.1037</v>
      </c>
      <c r="P26" s="309">
        <v>-0.1037</v>
      </c>
      <c r="Q26" s="309">
        <v>-0.1037</v>
      </c>
      <c r="R26" s="309">
        <v>-0.1037</v>
      </c>
      <c r="S26" s="309">
        <v>-0.1037</v>
      </c>
      <c r="T26" s="309">
        <v>-0.1037</v>
      </c>
      <c r="U26" s="309">
        <v>-0.1037</v>
      </c>
      <c r="V26" s="309">
        <v>-0.1037</v>
      </c>
      <c r="W26" s="309">
        <v>-0.1037</v>
      </c>
      <c r="X26" s="345">
        <v>-0.1</v>
      </c>
    </row>
    <row r="27" spans="1:24" ht="14.25" customHeight="1">
      <c r="A27" s="1010"/>
      <c r="B27" s="207" t="s">
        <v>164</v>
      </c>
      <c r="C27" s="310">
        <v>-1.7100000000000001E-2</v>
      </c>
      <c r="D27" s="310">
        <v>-1.7100000000000001E-2</v>
      </c>
      <c r="E27" s="310">
        <v>-1.7100000000000001E-2</v>
      </c>
      <c r="F27" s="310">
        <v>-1.7100000000000001E-2</v>
      </c>
      <c r="G27" s="310">
        <v>-1.7100000000000001E-2</v>
      </c>
      <c r="H27" s="310">
        <v>-1.7100000000000001E-2</v>
      </c>
      <c r="I27" s="310">
        <v>-1.7100000000000001E-2</v>
      </c>
      <c r="J27" s="310">
        <v>-1.7100000000000001E-2</v>
      </c>
      <c r="K27" s="310">
        <v>-1.7100000000000001E-2</v>
      </c>
      <c r="L27" s="310">
        <v>-1.7100000000000001E-2</v>
      </c>
      <c r="M27" s="310">
        <v>-1.7100000000000001E-2</v>
      </c>
      <c r="N27" s="310">
        <v>-1.7100000000000001E-2</v>
      </c>
      <c r="O27" s="310">
        <v>-1.7100000000000001E-2</v>
      </c>
      <c r="P27" s="310">
        <v>-1.7100000000000001E-2</v>
      </c>
      <c r="Q27" s="310">
        <v>-1.7100000000000001E-2</v>
      </c>
      <c r="R27" s="310">
        <v>-1.7100000000000001E-2</v>
      </c>
      <c r="S27" s="310">
        <v>-1.7100000000000001E-2</v>
      </c>
      <c r="T27" s="310">
        <v>-1.7100000000000001E-2</v>
      </c>
      <c r="U27" s="310">
        <v>-1.7100000000000001E-2</v>
      </c>
      <c r="V27" s="310">
        <v>-1.7100000000000001E-2</v>
      </c>
      <c r="W27" s="310">
        <v>-1.7100000000000001E-2</v>
      </c>
      <c r="X27" s="345">
        <v>0.02</v>
      </c>
    </row>
    <row r="28" spans="1:24" ht="14.25" customHeight="1">
      <c r="A28" s="1010"/>
      <c r="B28" s="206" t="s">
        <v>342</v>
      </c>
      <c r="C28" s="309">
        <v>6.9500000000000006E-2</v>
      </c>
      <c r="D28" s="309">
        <v>6.9500000000000006E-2</v>
      </c>
      <c r="E28" s="309">
        <v>6.9500000000000006E-2</v>
      </c>
      <c r="F28" s="309">
        <v>6.9500000000000006E-2</v>
      </c>
      <c r="G28" s="309">
        <v>6.9500000000000006E-2</v>
      </c>
      <c r="H28" s="309">
        <v>6.9500000000000006E-2</v>
      </c>
      <c r="I28" s="309">
        <v>6.9500000000000006E-2</v>
      </c>
      <c r="J28" s="309">
        <v>6.9500000000000006E-2</v>
      </c>
      <c r="K28" s="309">
        <v>6.9500000000000006E-2</v>
      </c>
      <c r="L28" s="309">
        <v>6.9500000000000006E-2</v>
      </c>
      <c r="M28" s="309">
        <v>6.9500000000000006E-2</v>
      </c>
      <c r="N28" s="309">
        <v>6.9500000000000006E-2</v>
      </c>
      <c r="O28" s="309">
        <v>6.9500000000000006E-2</v>
      </c>
      <c r="P28" s="309">
        <v>6.9500000000000006E-2</v>
      </c>
      <c r="Q28" s="309">
        <v>6.9500000000000006E-2</v>
      </c>
      <c r="R28" s="309">
        <v>6.9500000000000006E-2</v>
      </c>
      <c r="S28" s="309">
        <v>6.9500000000000006E-2</v>
      </c>
      <c r="T28" s="309">
        <v>6.9500000000000006E-2</v>
      </c>
      <c r="U28" s="309">
        <v>6.9500000000000006E-2</v>
      </c>
      <c r="V28" s="309">
        <v>6.9500000000000006E-2</v>
      </c>
      <c r="W28" s="309">
        <v>6.9500000000000006E-2</v>
      </c>
      <c r="X28" s="345">
        <v>0.1</v>
      </c>
    </row>
    <row r="29" spans="1:24" ht="14.25" customHeight="1">
      <c r="A29" s="274"/>
      <c r="B29" s="274"/>
      <c r="C29" s="274"/>
      <c r="D29" s="274"/>
      <c r="E29" s="274"/>
      <c r="F29" s="274"/>
      <c r="G29" s="274"/>
      <c r="H29" s="235"/>
    </row>
    <row r="30" spans="1:24" ht="14.25" customHeight="1">
      <c r="A30" s="274"/>
      <c r="B30" s="274"/>
      <c r="C30" s="274"/>
      <c r="D30" s="274"/>
      <c r="E30" s="274"/>
      <c r="F30" s="274"/>
      <c r="G30" s="274"/>
    </row>
    <row r="31" spans="1:24" ht="14.25" customHeight="1">
      <c r="A31" s="274"/>
      <c r="B31" s="274"/>
      <c r="C31" s="274"/>
      <c r="D31" s="274"/>
      <c r="E31" s="274"/>
      <c r="F31" s="274"/>
      <c r="G31" s="274"/>
    </row>
    <row r="32" spans="1:24" ht="14.25" customHeight="1">
      <c r="A32" s="274"/>
      <c r="B32" s="274"/>
      <c r="C32" s="274"/>
      <c r="D32" s="274"/>
      <c r="E32" s="274"/>
      <c r="F32" s="274"/>
      <c r="G32" s="274"/>
    </row>
    <row r="33" spans="1:22" ht="14.25" customHeight="1">
      <c r="A33" s="274"/>
      <c r="B33" s="274"/>
      <c r="C33" s="274"/>
      <c r="D33" s="274"/>
      <c r="E33" s="274"/>
      <c r="F33" s="274"/>
      <c r="G33" s="274"/>
      <c r="H33" s="235"/>
      <c r="R33" s="346"/>
      <c r="S33" s="347"/>
      <c r="T33" s="348"/>
      <c r="U33" s="348"/>
      <c r="V33" s="348"/>
    </row>
    <row r="34" spans="1:22" ht="14.25" customHeight="1">
      <c r="A34" s="274"/>
      <c r="B34" s="274"/>
      <c r="C34" s="274"/>
      <c r="D34" s="274"/>
      <c r="E34" s="274"/>
      <c r="F34" s="274"/>
      <c r="G34" s="274"/>
      <c r="H34" s="235"/>
      <c r="R34" s="349"/>
      <c r="S34" s="350"/>
      <c r="T34" s="348"/>
      <c r="U34" s="348"/>
      <c r="V34" s="348"/>
    </row>
    <row r="35" spans="1:22" ht="14.25" customHeight="1">
      <c r="A35" s="274"/>
      <c r="B35" s="274"/>
      <c r="C35" s="274"/>
      <c r="D35" s="274"/>
      <c r="E35" s="274"/>
      <c r="F35" s="274"/>
      <c r="G35" s="274"/>
      <c r="H35" s="1015" t="s">
        <v>590</v>
      </c>
      <c r="I35" s="1015"/>
      <c r="J35" s="1015"/>
      <c r="K35" s="1015"/>
      <c r="L35" s="1015"/>
      <c r="M35" s="1015"/>
      <c r="N35" s="1015"/>
      <c r="O35" s="1015"/>
      <c r="R35" s="349"/>
      <c r="S35" s="350"/>
      <c r="T35" s="348"/>
      <c r="U35" s="348"/>
      <c r="V35" s="348"/>
    </row>
    <row r="36" spans="1:22" ht="14.25" customHeight="1">
      <c r="A36" s="274"/>
      <c r="B36" s="274"/>
      <c r="C36" s="274"/>
      <c r="D36" s="274"/>
      <c r="E36" s="274"/>
      <c r="F36" s="274"/>
      <c r="G36" s="274"/>
      <c r="H36" s="1015"/>
      <c r="I36" s="1015"/>
      <c r="J36" s="1015"/>
      <c r="K36" s="1015"/>
      <c r="L36" s="1015"/>
      <c r="M36" s="1015"/>
      <c r="N36" s="1015"/>
      <c r="O36" s="1015"/>
    </row>
    <row r="37" spans="1:22" ht="14.25" customHeight="1">
      <c r="A37" s="274"/>
      <c r="B37" s="274"/>
      <c r="C37" s="274"/>
      <c r="D37" s="274"/>
      <c r="E37" s="274"/>
      <c r="F37" s="274"/>
      <c r="G37" s="274"/>
      <c r="H37" s="1015"/>
      <c r="I37" s="1015"/>
      <c r="J37" s="1015"/>
      <c r="K37" s="1015"/>
      <c r="L37" s="1015"/>
      <c r="M37" s="1015"/>
      <c r="N37" s="1015"/>
      <c r="O37" s="1015"/>
    </row>
    <row r="38" spans="1:22" ht="10.5" customHeight="1">
      <c r="A38" s="274"/>
      <c r="B38" s="274"/>
      <c r="C38" s="274"/>
      <c r="D38" s="274"/>
      <c r="E38" s="274"/>
      <c r="F38" s="274"/>
      <c r="G38" s="274"/>
      <c r="H38" s="1015"/>
      <c r="I38" s="1015"/>
      <c r="J38" s="1015"/>
      <c r="K38" s="1015"/>
      <c r="L38" s="1015"/>
      <c r="M38" s="1015"/>
      <c r="N38" s="1015"/>
      <c r="O38" s="1015"/>
    </row>
    <row r="39" spans="1:22" ht="14.25" customHeight="1">
      <c r="A39" s="274"/>
      <c r="B39" s="274"/>
      <c r="C39" s="274"/>
      <c r="D39" s="274"/>
      <c r="E39" s="274"/>
      <c r="F39" s="274"/>
      <c r="G39" s="274"/>
      <c r="H39" s="235"/>
    </row>
    <row r="40" spans="1:22" ht="14.25" customHeight="1">
      <c r="A40" s="274"/>
      <c r="B40" s="274"/>
      <c r="C40" s="274"/>
      <c r="D40" s="274"/>
      <c r="E40" s="274"/>
      <c r="F40" s="274"/>
      <c r="G40" s="274"/>
      <c r="H40" s="235"/>
    </row>
    <row r="41" spans="1:22" ht="14.25" customHeight="1">
      <c r="A41" s="274"/>
      <c r="B41" s="274"/>
      <c r="C41" s="274"/>
      <c r="D41" s="274"/>
      <c r="E41" s="274"/>
      <c r="F41" s="274"/>
      <c r="G41" s="274"/>
      <c r="H41" s="235"/>
    </row>
    <row r="42" spans="1:22" ht="14.25" customHeight="1">
      <c r="A42" s="274"/>
      <c r="B42" s="274"/>
      <c r="C42" s="274"/>
      <c r="D42" s="274"/>
      <c r="E42" s="274"/>
      <c r="F42" s="274"/>
      <c r="G42" s="274"/>
      <c r="H42" s="235"/>
    </row>
    <row r="43" spans="1:22" ht="14.25" customHeight="1">
      <c r="A43" s="274"/>
      <c r="B43" s="274"/>
      <c r="C43" s="274"/>
      <c r="D43" s="274"/>
      <c r="E43" s="274"/>
      <c r="F43" s="274"/>
      <c r="G43" s="274"/>
      <c r="H43" s="235"/>
    </row>
    <row r="44" spans="1:22" hidden="1">
      <c r="A44" s="86" t="s">
        <v>591</v>
      </c>
      <c r="B44" s="311"/>
      <c r="H44" s="235"/>
    </row>
    <row r="45" spans="1:22" hidden="1">
      <c r="A45" s="1008" t="s">
        <v>592</v>
      </c>
      <c r="B45" s="1008"/>
      <c r="C45" s="1008"/>
      <c r="D45" s="1008"/>
      <c r="G45" s="312"/>
      <c r="H45" s="235"/>
    </row>
    <row r="46" spans="1:22" hidden="1">
      <c r="A46" s="275" t="s">
        <v>593</v>
      </c>
      <c r="B46" s="275"/>
      <c r="C46" s="275"/>
      <c r="D46" s="275"/>
      <c r="G46" s="312"/>
      <c r="H46" s="235"/>
    </row>
    <row r="47" spans="1:22" ht="15" hidden="1" customHeight="1">
      <c r="A47" s="1011" t="s">
        <v>594</v>
      </c>
      <c r="B47" s="1013" t="e">
        <f>C48/D48</f>
        <v>#DIV/0!</v>
      </c>
      <c r="C47" s="313" t="s">
        <v>595</v>
      </c>
      <c r="D47" s="314" t="s">
        <v>596</v>
      </c>
      <c r="H47" s="235"/>
    </row>
    <row r="48" spans="1:22" ht="15" hidden="1" customHeight="1">
      <c r="A48" s="1012"/>
      <c r="B48" s="1014"/>
      <c r="C48" s="315"/>
      <c r="D48" s="316"/>
    </row>
    <row r="49" spans="1:22" ht="15" customHeight="1"/>
    <row r="50" spans="1:22" ht="15" customHeight="1">
      <c r="A50" s="86" t="s">
        <v>597</v>
      </c>
      <c r="B50" s="311"/>
    </row>
    <row r="51" spans="1:22">
      <c r="A51" s="941" t="s">
        <v>598</v>
      </c>
      <c r="B51" s="941"/>
      <c r="C51" s="941"/>
      <c r="D51" s="941"/>
      <c r="E51" s="941"/>
      <c r="F51" s="941"/>
      <c r="G51" s="941"/>
      <c r="H51" s="941"/>
      <c r="I51" s="941"/>
    </row>
    <row r="52" spans="1:22">
      <c r="A52" s="67" t="s">
        <v>599</v>
      </c>
      <c r="B52" s="67"/>
      <c r="C52" s="67"/>
      <c r="D52" s="67"/>
      <c r="E52" s="67"/>
      <c r="F52" s="67"/>
      <c r="G52" s="67"/>
      <c r="H52" s="67"/>
      <c r="I52" s="67"/>
    </row>
    <row r="53" spans="1:22" ht="24">
      <c r="A53" s="317" t="s">
        <v>600</v>
      </c>
      <c r="B53" s="317" t="s">
        <v>601</v>
      </c>
      <c r="C53" s="318" t="s">
        <v>602</v>
      </c>
      <c r="D53" s="318" t="s">
        <v>603</v>
      </c>
      <c r="E53" s="318" t="s">
        <v>604</v>
      </c>
      <c r="F53" s="318" t="s">
        <v>605</v>
      </c>
      <c r="G53" s="66"/>
      <c r="H53" s="319"/>
      <c r="I53" s="342"/>
    </row>
    <row r="54" spans="1:22" ht="17.25" customHeight="1">
      <c r="A54" s="320" t="s">
        <v>385</v>
      </c>
      <c r="B54" s="320">
        <v>0.96</v>
      </c>
      <c r="C54" s="321" t="s">
        <v>546</v>
      </c>
      <c r="D54" s="321" t="s">
        <v>546</v>
      </c>
      <c r="E54" s="321" t="s">
        <v>546</v>
      </c>
      <c r="F54" s="321" t="s">
        <v>546</v>
      </c>
      <c r="G54" s="66"/>
      <c r="H54" s="319"/>
      <c r="I54" s="343"/>
      <c r="R54" s="181"/>
      <c r="S54" s="66" t="s">
        <v>123</v>
      </c>
      <c r="T54" s="344" t="s">
        <v>163</v>
      </c>
      <c r="U54" s="344" t="s">
        <v>164</v>
      </c>
      <c r="V54" s="344" t="s">
        <v>165</v>
      </c>
    </row>
    <row r="55" spans="1:22" ht="17.25" customHeight="1">
      <c r="A55" s="320" t="s">
        <v>606</v>
      </c>
      <c r="B55" s="320">
        <v>6.0721999999999996</v>
      </c>
      <c r="C55" s="320">
        <v>8.65</v>
      </c>
      <c r="D55" s="321" t="s">
        <v>546</v>
      </c>
      <c r="E55" s="321" t="s">
        <v>546</v>
      </c>
      <c r="F55" s="320">
        <f>(C55-B55)/B55</f>
        <v>0.42452488389710502</v>
      </c>
      <c r="G55" s="66"/>
      <c r="H55" s="319"/>
      <c r="I55" s="343"/>
      <c r="R55" s="101" t="s">
        <v>549</v>
      </c>
      <c r="S55" s="335">
        <f>I10</f>
        <v>0.11247443762781187</v>
      </c>
      <c r="T55" s="344">
        <v>2.0000000000000001E-4</v>
      </c>
      <c r="U55" s="344">
        <v>0.26900000000000002</v>
      </c>
      <c r="V55" s="344">
        <v>0.53779999999999994</v>
      </c>
    </row>
    <row r="56" spans="1:22" ht="17.25" customHeight="1">
      <c r="A56" s="320" t="s">
        <v>607</v>
      </c>
      <c r="B56" s="320">
        <v>3.35</v>
      </c>
      <c r="C56" s="321" t="s">
        <v>546</v>
      </c>
      <c r="D56" s="320">
        <v>3.35</v>
      </c>
      <c r="E56" s="321" t="s">
        <v>546</v>
      </c>
      <c r="F56" s="320">
        <f>(D56-B56)/B56</f>
        <v>0</v>
      </c>
      <c r="G56" s="66"/>
      <c r="H56" s="319"/>
      <c r="I56" s="343"/>
      <c r="R56" s="101" t="s">
        <v>553</v>
      </c>
      <c r="S56" s="335">
        <f>I15</f>
        <v>0.24886877828054299</v>
      </c>
      <c r="T56" s="344">
        <v>2.0000000000000001E-4</v>
      </c>
      <c r="U56" s="344">
        <v>0.26900000000000002</v>
      </c>
      <c r="V56" s="344">
        <v>0.53779999999999994</v>
      </c>
    </row>
    <row r="57" spans="1:22" ht="17.25" hidden="1" customHeight="1">
      <c r="A57" s="320" t="s">
        <v>608</v>
      </c>
      <c r="B57" s="320">
        <v>0</v>
      </c>
      <c r="C57" s="321" t="s">
        <v>546</v>
      </c>
      <c r="D57" s="321" t="s">
        <v>546</v>
      </c>
      <c r="E57" s="320">
        <v>0</v>
      </c>
      <c r="F57" s="320" t="e">
        <f>(E57-B57)/B57</f>
        <v>#DIV/0!</v>
      </c>
      <c r="G57" s="66"/>
      <c r="H57" s="319"/>
      <c r="I57" s="343"/>
    </row>
    <row r="58" spans="1:22" ht="17.25" customHeight="1">
      <c r="A58" s="320" t="s">
        <v>387</v>
      </c>
      <c r="B58" s="320">
        <v>0.37</v>
      </c>
      <c r="C58" s="321" t="s">
        <v>546</v>
      </c>
      <c r="D58" s="321" t="s">
        <v>546</v>
      </c>
      <c r="E58" s="321" t="s">
        <v>546</v>
      </c>
      <c r="F58" s="321" t="s">
        <v>546</v>
      </c>
      <c r="G58" s="66"/>
      <c r="H58" s="319"/>
      <c r="I58" s="343"/>
    </row>
    <row r="71" spans="18:22" ht="16.5">
      <c r="R71" s="181"/>
      <c r="S71" s="66" t="s">
        <v>123</v>
      </c>
      <c r="T71" s="344" t="s">
        <v>163</v>
      </c>
      <c r="U71" s="344" t="s">
        <v>164</v>
      </c>
      <c r="V71" s="344" t="s">
        <v>165</v>
      </c>
    </row>
    <row r="72" spans="18:22" ht="16.5">
      <c r="R72" s="101" t="s">
        <v>550</v>
      </c>
      <c r="S72" s="335">
        <f>I11</f>
        <v>0.12269938650306748</v>
      </c>
      <c r="T72" s="344">
        <v>2.9999999999999997E-4</v>
      </c>
      <c r="U72" s="344">
        <v>0.2412</v>
      </c>
      <c r="V72" s="344">
        <v>0.48209999999999997</v>
      </c>
    </row>
    <row r="73" spans="18:22" ht="16.5">
      <c r="R73" s="101" t="s">
        <v>554</v>
      </c>
      <c r="S73" s="335">
        <f>I16</f>
        <v>0.42986425339366502</v>
      </c>
      <c r="T73" s="344">
        <v>2.9999999999999997E-4</v>
      </c>
      <c r="U73" s="344">
        <v>0.2412</v>
      </c>
      <c r="V73" s="344">
        <v>0.48209999999999997</v>
      </c>
    </row>
  </sheetData>
  <mergeCells count="10">
    <mergeCell ref="A1:L1"/>
    <mergeCell ref="A4:F4"/>
    <mergeCell ref="I4:J4"/>
    <mergeCell ref="A45:D45"/>
    <mergeCell ref="A51:I51"/>
    <mergeCell ref="A24:A25"/>
    <mergeCell ref="A26:A28"/>
    <mergeCell ref="A47:A48"/>
    <mergeCell ref="B47:B48"/>
    <mergeCell ref="H35:O38"/>
  </mergeCells>
  <phoneticPr fontId="149"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28</xdr:row>
                    <xdr:rowOff>171450</xdr:rowOff>
                  </from>
                  <to>
                    <xdr:col>7</xdr:col>
                    <xdr:colOff>676275</xdr:colOff>
                    <xdr:row>30</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31</xdr:row>
                    <xdr:rowOff>28575</xdr:rowOff>
                  </from>
                  <to>
                    <xdr:col>7</xdr:col>
                    <xdr:colOff>685800</xdr:colOff>
                    <xdr:row>32</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7"/>
    <outlinePr summaryBelow="0"/>
  </sheetPr>
  <dimension ref="A1:Q449"/>
  <sheetViews>
    <sheetView topLeftCell="A282" workbookViewId="0">
      <selection activeCell="A113" sqref="A113"/>
    </sheetView>
  </sheetViews>
  <sheetFormatPr defaultColWidth="9" defaultRowHeight="12" outlineLevelRow="1"/>
  <cols>
    <col min="1" max="1" width="9.875" style="235" customWidth="1"/>
    <col min="2" max="2" width="12.875" style="235" customWidth="1"/>
    <col min="3" max="3" width="15.125" style="235" customWidth="1"/>
    <col min="4" max="8" width="9" style="235"/>
    <col min="9" max="9" width="24.5" style="235" customWidth="1"/>
    <col min="10" max="11" width="8.25" style="235" customWidth="1"/>
    <col min="12" max="12" width="10.25" style="235" customWidth="1"/>
    <col min="13" max="13" width="11.25" style="235" customWidth="1"/>
    <col min="14" max="16384" width="9" style="235"/>
  </cols>
  <sheetData>
    <row r="1" spans="1:16" ht="24.75" customHeight="1">
      <c r="A1" s="962" t="s">
        <v>609</v>
      </c>
      <c r="B1" s="962"/>
      <c r="C1" s="962"/>
      <c r="D1" s="962"/>
      <c r="E1" s="962"/>
      <c r="F1" s="962"/>
      <c r="G1" s="962"/>
      <c r="H1" s="962"/>
      <c r="I1" s="962"/>
      <c r="J1" s="962"/>
      <c r="K1" s="962"/>
      <c r="L1" s="962"/>
      <c r="M1" s="962"/>
      <c r="N1" s="962"/>
      <c r="O1" s="962"/>
      <c r="P1" s="962"/>
    </row>
    <row r="2" spans="1:16" ht="24.75" customHeight="1">
      <c r="A2" s="72" t="s">
        <v>386</v>
      </c>
      <c r="B2" s="72"/>
      <c r="C2" s="72"/>
      <c r="D2" s="72"/>
      <c r="E2" s="72"/>
      <c r="F2" s="72"/>
      <c r="G2" s="72"/>
      <c r="H2" s="72"/>
      <c r="I2" s="72"/>
      <c r="J2" s="72"/>
      <c r="K2" s="72"/>
      <c r="L2" s="72"/>
      <c r="M2" s="72"/>
      <c r="N2" s="72"/>
      <c r="O2" s="72"/>
      <c r="P2" s="72"/>
    </row>
    <row r="3" spans="1:16" ht="27" customHeight="1" outlineLevel="1">
      <c r="A3" s="1016" t="s">
        <v>610</v>
      </c>
      <c r="B3" s="1016"/>
      <c r="C3" s="1016"/>
      <c r="D3" s="1016"/>
      <c r="E3" s="1016"/>
      <c r="F3" s="1016"/>
      <c r="G3" s="1016"/>
      <c r="H3" s="1016"/>
      <c r="I3" s="1016"/>
      <c r="J3" s="72"/>
      <c r="K3" s="72"/>
      <c r="L3" s="72"/>
      <c r="M3" s="72"/>
      <c r="N3" s="72"/>
      <c r="O3" s="72"/>
      <c r="P3" s="72"/>
    </row>
    <row r="4" spans="1:16" ht="12" customHeight="1" outlineLevel="1">
      <c r="A4" s="237" t="s">
        <v>611</v>
      </c>
      <c r="B4" s="236"/>
      <c r="C4" s="236"/>
      <c r="D4" s="236"/>
      <c r="E4" s="236"/>
      <c r="F4" s="236"/>
      <c r="G4" s="236"/>
      <c r="H4" s="236"/>
      <c r="I4" s="236"/>
      <c r="J4" s="72"/>
      <c r="K4" s="72"/>
      <c r="L4" s="72"/>
      <c r="M4" s="72"/>
      <c r="N4" s="72"/>
      <c r="O4" s="72"/>
      <c r="P4" s="72"/>
    </row>
    <row r="5" spans="1:16" ht="17.25" customHeight="1" outlineLevel="1">
      <c r="A5" s="86" t="s">
        <v>612</v>
      </c>
      <c r="B5" s="86"/>
      <c r="C5" s="238"/>
      <c r="D5" s="239" t="s">
        <v>613</v>
      </c>
    </row>
    <row r="6" spans="1:16" ht="25.5" customHeight="1" outlineLevel="1">
      <c r="A6" s="1017" t="s">
        <v>614</v>
      </c>
      <c r="B6" s="1017" t="s">
        <v>615</v>
      </c>
      <c r="C6" s="1017"/>
      <c r="D6" s="1017"/>
      <c r="E6" s="1017"/>
      <c r="F6" s="1017"/>
      <c r="G6" s="1022" t="s">
        <v>616</v>
      </c>
      <c r="H6" s="1022" t="s">
        <v>617</v>
      </c>
      <c r="I6" s="1017" t="s">
        <v>618</v>
      </c>
      <c r="J6" s="1019" t="s">
        <v>619</v>
      </c>
      <c r="K6" s="1019" t="s">
        <v>620</v>
      </c>
      <c r="L6" s="1024" t="s">
        <v>621</v>
      </c>
      <c r="M6" s="1019" t="s">
        <v>622</v>
      </c>
      <c r="N6" s="1018" t="s">
        <v>529</v>
      </c>
      <c r="O6" s="1018"/>
      <c r="P6" s="1018"/>
    </row>
    <row r="7" spans="1:16" ht="13.5" customHeight="1" outlineLevel="1">
      <c r="A7" s="1017"/>
      <c r="B7" s="167" t="s">
        <v>623</v>
      </c>
      <c r="C7" s="167" t="s">
        <v>624</v>
      </c>
      <c r="D7" s="167" t="s">
        <v>625</v>
      </c>
      <c r="E7" s="167" t="s">
        <v>626</v>
      </c>
      <c r="F7" s="167" t="s">
        <v>627</v>
      </c>
      <c r="G7" s="1023"/>
      <c r="H7" s="1023"/>
      <c r="I7" s="1017"/>
      <c r="J7" s="1020"/>
      <c r="K7" s="1020"/>
      <c r="L7" s="1017"/>
      <c r="M7" s="1020"/>
      <c r="N7" s="206" t="s">
        <v>163</v>
      </c>
      <c r="O7" s="207" t="s">
        <v>164</v>
      </c>
      <c r="P7" s="206" t="s">
        <v>342</v>
      </c>
    </row>
    <row r="8" spans="1:16" ht="14.25" customHeight="1" outlineLevel="1">
      <c r="A8" s="167" t="str">
        <f>CONCATENATE("第",ROW(A8)-ROW($A$7),"次评审")</f>
        <v>第1次评审</v>
      </c>
      <c r="B8" s="240"/>
      <c r="C8" s="240"/>
      <c r="D8" s="240"/>
      <c r="E8" s="240"/>
      <c r="F8" s="240"/>
      <c r="G8" s="240"/>
      <c r="H8" s="240"/>
      <c r="I8" s="242">
        <f>SUM($B8:$F8)</f>
        <v>0</v>
      </c>
      <c r="J8" s="240"/>
      <c r="K8" s="240"/>
      <c r="L8" s="247" t="e">
        <f>I8/J8</f>
        <v>#DIV/0!</v>
      </c>
      <c r="M8" s="247" t="e">
        <f>K8/J8</f>
        <v>#DIV/0!</v>
      </c>
      <c r="N8" s="211">
        <v>0</v>
      </c>
      <c r="O8" s="212">
        <v>0.21110000000000001</v>
      </c>
      <c r="P8" s="211">
        <v>0.627</v>
      </c>
    </row>
    <row r="9" spans="1:16" outlineLevel="1">
      <c r="A9" s="167" t="str">
        <f>CONCATENATE("第",ROW(A9)-ROW($A$7),"次评审")</f>
        <v>第2次评审</v>
      </c>
      <c r="B9" s="240"/>
      <c r="C9" s="240"/>
      <c r="D9" s="240"/>
      <c r="E9" s="240"/>
      <c r="F9" s="240"/>
      <c r="G9" s="240"/>
      <c r="H9" s="240"/>
      <c r="I9" s="242">
        <f>SUM($B9:$F9)</f>
        <v>0</v>
      </c>
      <c r="J9" s="240"/>
      <c r="K9" s="240"/>
      <c r="L9" s="247" t="e">
        <f>I9/J9</f>
        <v>#DIV/0!</v>
      </c>
      <c r="M9" s="247" t="e">
        <f>K9/J9</f>
        <v>#DIV/0!</v>
      </c>
      <c r="N9" s="211">
        <v>0</v>
      </c>
      <c r="O9" s="212">
        <v>0.21110000000000001</v>
      </c>
      <c r="P9" s="211">
        <v>0.627</v>
      </c>
    </row>
    <row r="10" spans="1:16" outlineLevel="1">
      <c r="A10" s="167" t="s">
        <v>628</v>
      </c>
      <c r="B10" s="241" t="s">
        <v>168</v>
      </c>
      <c r="C10" s="241" t="s">
        <v>168</v>
      </c>
      <c r="D10" s="241" t="s">
        <v>168</v>
      </c>
      <c r="E10" s="241" t="s">
        <v>168</v>
      </c>
      <c r="F10" s="241" t="s">
        <v>168</v>
      </c>
      <c r="G10" s="241" t="s">
        <v>168</v>
      </c>
      <c r="H10" s="241" t="s">
        <v>168</v>
      </c>
      <c r="I10" s="241">
        <f>SUM($B10:$F10)</f>
        <v>0</v>
      </c>
      <c r="J10" s="241" t="s">
        <v>168</v>
      </c>
      <c r="K10" s="241"/>
      <c r="L10" s="248" t="e">
        <f>I10/J10</f>
        <v>#VALUE!</v>
      </c>
      <c r="M10" s="248"/>
      <c r="N10" s="249">
        <v>0</v>
      </c>
      <c r="O10" s="249">
        <v>0.3075</v>
      </c>
      <c r="P10" s="249">
        <v>0.65469999999999995</v>
      </c>
    </row>
    <row r="11" spans="1:16" outlineLevel="1">
      <c r="A11" s="167" t="s">
        <v>388</v>
      </c>
      <c r="B11" s="242">
        <f t="shared" ref="B11:H11" si="0">SUM(B8:B10)</f>
        <v>0</v>
      </c>
      <c r="C11" s="242">
        <f t="shared" si="0"/>
        <v>0</v>
      </c>
      <c r="D11" s="242">
        <f t="shared" si="0"/>
        <v>0</v>
      </c>
      <c r="E11" s="242">
        <f t="shared" si="0"/>
        <v>0</v>
      </c>
      <c r="F11" s="242">
        <f t="shared" si="0"/>
        <v>0</v>
      </c>
      <c r="G11" s="242">
        <f t="shared" si="0"/>
        <v>0</v>
      </c>
      <c r="H11" s="242">
        <f t="shared" si="0"/>
        <v>0</v>
      </c>
      <c r="I11" s="242" t="str">
        <f>IF(SUM(I8:I10)=0,"-",SUM(I8:I10))</f>
        <v>-</v>
      </c>
      <c r="J11" s="242" t="str">
        <f>IF(SUM(J8:J10)=0,"-",SUM(J8:J10))</f>
        <v>-</v>
      </c>
      <c r="K11" s="242" t="str">
        <f>IF(SUM(K8:K10)=0,"-",SUM(K8:K10))</f>
        <v>-</v>
      </c>
      <c r="L11" s="247" t="e">
        <f>I11/J11</f>
        <v>#VALUE!</v>
      </c>
      <c r="M11" s="250" t="e">
        <f>K11/J11</f>
        <v>#VALUE!</v>
      </c>
      <c r="N11" s="251"/>
      <c r="O11" s="251"/>
      <c r="P11" s="251"/>
    </row>
    <row r="12" spans="1:16" outlineLevel="1"/>
    <row r="13" spans="1:16" outlineLevel="1"/>
    <row r="14" spans="1:16" outlineLevel="1">
      <c r="N14" s="252"/>
    </row>
    <row r="15" spans="1:16" outlineLevel="1">
      <c r="N15" s="252"/>
    </row>
    <row r="16" spans="1:16" outlineLevel="1">
      <c r="N16" s="252"/>
    </row>
    <row r="17" spans="1:16" outlineLevel="1">
      <c r="N17" s="252"/>
    </row>
    <row r="18" spans="1:16" outlineLevel="1">
      <c r="N18" s="252"/>
    </row>
    <row r="19" spans="1:16" outlineLevel="1"/>
    <row r="20" spans="1:16" outlineLevel="1"/>
    <row r="21" spans="1:16" outlineLevel="1"/>
    <row r="22" spans="1:16" outlineLevel="1"/>
    <row r="23" spans="1:16" outlineLevel="1"/>
    <row r="24" spans="1:16" outlineLevel="1"/>
    <row r="25" spans="1:16" outlineLevel="1"/>
    <row r="26" spans="1:16" outlineLevel="1"/>
    <row r="27" spans="1:16" outlineLevel="1"/>
    <row r="28" spans="1:16" ht="27" outlineLevel="1">
      <c r="A28" s="86" t="s">
        <v>629</v>
      </c>
      <c r="B28" s="86"/>
      <c r="C28" s="238"/>
      <c r="D28" s="239" t="s">
        <v>613</v>
      </c>
      <c r="E28" s="243"/>
      <c r="F28" s="243"/>
      <c r="G28" s="243"/>
      <c r="H28" s="243"/>
      <c r="I28" s="243"/>
      <c r="J28" s="243"/>
      <c r="K28" s="243"/>
      <c r="L28" s="243"/>
      <c r="M28" s="253"/>
    </row>
    <row r="29" spans="1:16" ht="27" customHeight="1" outlineLevel="1">
      <c r="A29" s="1017" t="s">
        <v>614</v>
      </c>
      <c r="B29" s="1017" t="s">
        <v>615</v>
      </c>
      <c r="C29" s="1017"/>
      <c r="D29" s="1017"/>
      <c r="E29" s="1017"/>
      <c r="F29" s="1017"/>
      <c r="G29" s="1022" t="s">
        <v>616</v>
      </c>
      <c r="H29" s="1022" t="s">
        <v>617</v>
      </c>
      <c r="I29" s="1017" t="s">
        <v>618</v>
      </c>
      <c r="J29" s="1019" t="s">
        <v>619</v>
      </c>
      <c r="K29" s="1019" t="s">
        <v>620</v>
      </c>
      <c r="L29" s="1024" t="s">
        <v>621</v>
      </c>
      <c r="M29" s="1019" t="s">
        <v>622</v>
      </c>
      <c r="N29" s="1018" t="s">
        <v>529</v>
      </c>
      <c r="O29" s="1018"/>
      <c r="P29" s="1018"/>
    </row>
    <row r="30" spans="1:16" ht="18.75" customHeight="1" outlineLevel="1">
      <c r="A30" s="1017"/>
      <c r="B30" s="167" t="s">
        <v>623</v>
      </c>
      <c r="C30" s="167" t="s">
        <v>624</v>
      </c>
      <c r="D30" s="167" t="s">
        <v>625</v>
      </c>
      <c r="E30" s="167" t="s">
        <v>626</v>
      </c>
      <c r="F30" s="167" t="s">
        <v>627</v>
      </c>
      <c r="G30" s="1023"/>
      <c r="H30" s="1023"/>
      <c r="I30" s="1017"/>
      <c r="J30" s="1020"/>
      <c r="K30" s="1020"/>
      <c r="L30" s="1017"/>
      <c r="M30" s="1020"/>
      <c r="N30" s="206" t="s">
        <v>163</v>
      </c>
      <c r="O30" s="207" t="s">
        <v>164</v>
      </c>
      <c r="P30" s="206" t="s">
        <v>342</v>
      </c>
    </row>
    <row r="31" spans="1:16" outlineLevel="1">
      <c r="A31" s="167" t="str">
        <f>CONCATENATE("第",ROW(A31)-ROW($A$30),"次评审")</f>
        <v>第1次评审</v>
      </c>
      <c r="B31" s="240"/>
      <c r="C31" s="240"/>
      <c r="D31" s="240"/>
      <c r="E31" s="240"/>
      <c r="F31" s="240"/>
      <c r="G31" s="240"/>
      <c r="H31" s="240"/>
      <c r="I31" s="242">
        <f>SUM($B31:$F31)</f>
        <v>0</v>
      </c>
      <c r="J31" s="240"/>
      <c r="K31" s="240"/>
      <c r="L31" s="247" t="e">
        <f t="shared" ref="L31:L36" si="1">I31/J31</f>
        <v>#DIV/0!</v>
      </c>
      <c r="M31" s="247" t="e">
        <f>K31/J31</f>
        <v>#DIV/0!</v>
      </c>
      <c r="N31" s="211">
        <v>0</v>
      </c>
      <c r="O31" s="212">
        <v>7.5399999999999995E-2</v>
      </c>
      <c r="P31" s="211">
        <v>0.2273</v>
      </c>
    </row>
    <row r="32" spans="1:16" outlineLevel="1">
      <c r="A32" s="167" t="str">
        <f>CONCATENATE("第",ROW(A32)-ROW($A$30),"次评审")</f>
        <v>第2次评审</v>
      </c>
      <c r="B32" s="240"/>
      <c r="C32" s="240"/>
      <c r="D32" s="240"/>
      <c r="E32" s="240"/>
      <c r="F32" s="240"/>
      <c r="G32" s="240"/>
      <c r="H32" s="240"/>
      <c r="I32" s="254">
        <f>SUM($B32:$F32)</f>
        <v>0</v>
      </c>
      <c r="J32" s="240"/>
      <c r="K32" s="240"/>
      <c r="L32" s="247" t="e">
        <f t="shared" si="1"/>
        <v>#DIV/0!</v>
      </c>
      <c r="M32" s="247" t="e">
        <f>K32/J32</f>
        <v>#DIV/0!</v>
      </c>
      <c r="N32" s="211">
        <v>0</v>
      </c>
      <c r="O32" s="212">
        <v>7.5399999999999995E-2</v>
      </c>
      <c r="P32" s="211">
        <v>0.2273</v>
      </c>
    </row>
    <row r="33" spans="1:17" outlineLevel="1">
      <c r="A33" s="167" t="str">
        <f>CONCATENATE("第",ROW(A33)-ROW($A$30),"次评审")</f>
        <v>第3次评审</v>
      </c>
      <c r="B33" s="240"/>
      <c r="C33" s="240"/>
      <c r="D33" s="240"/>
      <c r="E33" s="240"/>
      <c r="F33" s="240"/>
      <c r="G33" s="240"/>
      <c r="H33" s="240"/>
      <c r="I33" s="254">
        <f>SUM($B33:$F33)</f>
        <v>0</v>
      </c>
      <c r="J33" s="240"/>
      <c r="K33" s="240"/>
      <c r="L33" s="247" t="e">
        <f t="shared" si="1"/>
        <v>#DIV/0!</v>
      </c>
      <c r="M33" s="247" t="e">
        <f>K33/J33</f>
        <v>#DIV/0!</v>
      </c>
      <c r="N33" s="211">
        <v>0</v>
      </c>
      <c r="O33" s="212">
        <v>7.5399999999999995E-2</v>
      </c>
      <c r="P33" s="211">
        <v>0.2273</v>
      </c>
    </row>
    <row r="34" spans="1:17" outlineLevel="1">
      <c r="A34" s="167" t="str">
        <f>CONCATENATE("第",ROW(A34)-ROW($A$30),"次评审")</f>
        <v>第4次评审</v>
      </c>
      <c r="B34" s="240"/>
      <c r="C34" s="240"/>
      <c r="D34" s="240"/>
      <c r="E34" s="240"/>
      <c r="F34" s="240"/>
      <c r="G34" s="240"/>
      <c r="H34" s="240"/>
      <c r="I34" s="254">
        <f>SUM($B34:$F34)</f>
        <v>0</v>
      </c>
      <c r="J34" s="240"/>
      <c r="K34" s="240"/>
      <c r="L34" s="247" t="e">
        <f t="shared" si="1"/>
        <v>#DIV/0!</v>
      </c>
      <c r="M34" s="247"/>
      <c r="N34" s="211">
        <v>0</v>
      </c>
      <c r="O34" s="212">
        <v>7.5399999999999995E-2</v>
      </c>
      <c r="P34" s="211">
        <v>0.2273</v>
      </c>
    </row>
    <row r="35" spans="1:17" outlineLevel="1">
      <c r="A35" s="167" t="s">
        <v>628</v>
      </c>
      <c r="B35" s="244" t="s">
        <v>168</v>
      </c>
      <c r="C35" s="244" t="s">
        <v>168</v>
      </c>
      <c r="D35" s="244" t="s">
        <v>168</v>
      </c>
      <c r="E35" s="244" t="s">
        <v>168</v>
      </c>
      <c r="F35" s="244" t="s">
        <v>168</v>
      </c>
      <c r="G35" s="244" t="s">
        <v>168</v>
      </c>
      <c r="H35" s="244" t="s">
        <v>168</v>
      </c>
      <c r="I35" s="241">
        <f>SUM($B35:$F35)</f>
        <v>0</v>
      </c>
      <c r="J35" s="255" t="s">
        <v>168</v>
      </c>
      <c r="K35" s="255"/>
      <c r="L35" s="248" t="e">
        <f t="shared" si="1"/>
        <v>#VALUE!</v>
      </c>
      <c r="M35" s="248"/>
      <c r="N35" s="256">
        <v>0</v>
      </c>
      <c r="O35" s="256">
        <v>0.28660000000000002</v>
      </c>
      <c r="P35" s="256">
        <v>0.61099999999999999</v>
      </c>
    </row>
    <row r="36" spans="1:17" outlineLevel="1">
      <c r="A36" s="167" t="s">
        <v>388</v>
      </c>
      <c r="B36" s="242">
        <f t="shared" ref="B36:H36" si="2">SUM(B31:B35)</f>
        <v>0</v>
      </c>
      <c r="C36" s="242">
        <f t="shared" si="2"/>
        <v>0</v>
      </c>
      <c r="D36" s="242">
        <f t="shared" si="2"/>
        <v>0</v>
      </c>
      <c r="E36" s="242">
        <f t="shared" si="2"/>
        <v>0</v>
      </c>
      <c r="F36" s="242">
        <f t="shared" si="2"/>
        <v>0</v>
      </c>
      <c r="G36" s="242">
        <f t="shared" si="2"/>
        <v>0</v>
      </c>
      <c r="H36" s="242">
        <f t="shared" si="2"/>
        <v>0</v>
      </c>
      <c r="I36" s="242" t="str">
        <f>IF(SUM(I32:I35)=0,"-",SUM(I32:I35))</f>
        <v>-</v>
      </c>
      <c r="J36" s="242" t="str">
        <f>IF(SUM(J32:J35)=0,"-",SUM(J32:J35))</f>
        <v>-</v>
      </c>
      <c r="K36" s="242" t="str">
        <f>IF(SUM(K32:K35)=0,"-",SUM(K32:K35))</f>
        <v>-</v>
      </c>
      <c r="L36" s="247" t="e">
        <f t="shared" si="1"/>
        <v>#VALUE!</v>
      </c>
      <c r="M36" s="250" t="e">
        <f>K36/J36</f>
        <v>#VALUE!</v>
      </c>
      <c r="N36" s="251"/>
      <c r="O36" s="251"/>
      <c r="P36" s="251"/>
      <c r="Q36" s="260"/>
    </row>
    <row r="37" spans="1:17" outlineLevel="1"/>
    <row r="38" spans="1:17" outlineLevel="1"/>
    <row r="39" spans="1:17" outlineLevel="1">
      <c r="N39" s="252"/>
    </row>
    <row r="40" spans="1:17" outlineLevel="1">
      <c r="N40" s="252"/>
    </row>
    <row r="41" spans="1:17" outlineLevel="1">
      <c r="N41" s="252"/>
    </row>
    <row r="42" spans="1:17" outlineLevel="1">
      <c r="N42" s="252"/>
    </row>
    <row r="43" spans="1:17" ht="18" customHeight="1" outlineLevel="1">
      <c r="N43" s="252"/>
    </row>
    <row r="44" spans="1:17" outlineLevel="1"/>
    <row r="45" spans="1:17" ht="13.5" customHeight="1" outlineLevel="1"/>
    <row r="46" spans="1:17" outlineLevel="1"/>
    <row r="47" spans="1:17" outlineLevel="1"/>
    <row r="48" spans="1:17" outlineLevel="1"/>
    <row r="49" spans="1:16" outlineLevel="1"/>
    <row r="50" spans="1:16" outlineLevel="1"/>
    <row r="51" spans="1:16" outlineLevel="1"/>
    <row r="52" spans="1:16" outlineLevel="1"/>
    <row r="53" spans="1:16" outlineLevel="1"/>
    <row r="54" spans="1:16" outlineLevel="1"/>
    <row r="55" spans="1:16" ht="27" customHeight="1" outlineLevel="1">
      <c r="A55" s="86" t="s">
        <v>630</v>
      </c>
      <c r="B55" s="86"/>
      <c r="C55" s="238"/>
      <c r="D55" s="243"/>
      <c r="E55" s="243"/>
      <c r="F55" s="243"/>
      <c r="G55" s="243"/>
      <c r="H55" s="243"/>
      <c r="I55" s="243"/>
      <c r="J55" s="243"/>
      <c r="K55" s="243"/>
      <c r="L55" s="243"/>
      <c r="M55" s="253"/>
    </row>
    <row r="56" spans="1:16" outlineLevel="1">
      <c r="A56" s="1017" t="s">
        <v>614</v>
      </c>
      <c r="B56" s="1017" t="s">
        <v>615</v>
      </c>
      <c r="C56" s="1017"/>
      <c r="D56" s="1017"/>
      <c r="E56" s="1017"/>
      <c r="F56" s="1017"/>
      <c r="G56" s="1022" t="s">
        <v>616</v>
      </c>
      <c r="H56" s="1022" t="s">
        <v>617</v>
      </c>
      <c r="I56" s="1017" t="s">
        <v>618</v>
      </c>
      <c r="J56" s="1019" t="s">
        <v>619</v>
      </c>
      <c r="K56" s="1019" t="s">
        <v>620</v>
      </c>
      <c r="L56" s="1024" t="s">
        <v>621</v>
      </c>
      <c r="M56" s="1019" t="s">
        <v>622</v>
      </c>
      <c r="N56" s="1018" t="s">
        <v>529</v>
      </c>
      <c r="O56" s="1018"/>
      <c r="P56" s="1018"/>
    </row>
    <row r="57" spans="1:16" outlineLevel="1">
      <c r="A57" s="1017"/>
      <c r="B57" s="167" t="s">
        <v>623</v>
      </c>
      <c r="C57" s="167" t="s">
        <v>624</v>
      </c>
      <c r="D57" s="167" t="s">
        <v>625</v>
      </c>
      <c r="E57" s="167" t="s">
        <v>626</v>
      </c>
      <c r="F57" s="167" t="s">
        <v>627</v>
      </c>
      <c r="G57" s="1023"/>
      <c r="H57" s="1023"/>
      <c r="I57" s="1017"/>
      <c r="J57" s="1020"/>
      <c r="K57" s="1020"/>
      <c r="L57" s="1017"/>
      <c r="M57" s="1020"/>
      <c r="N57" s="206" t="s">
        <v>163</v>
      </c>
      <c r="O57" s="207" t="s">
        <v>164</v>
      </c>
      <c r="P57" s="206" t="s">
        <v>342</v>
      </c>
    </row>
    <row r="58" spans="1:16" hidden="1" outlineLevel="1">
      <c r="A58" s="167" t="str">
        <f>CONCATENATE("第",ROW(A58)-ROW($A$57),"次评审")</f>
        <v>第1次评审</v>
      </c>
      <c r="B58" s="245">
        <v>0</v>
      </c>
      <c r="C58" s="245">
        <v>0</v>
      </c>
      <c r="D58" s="245">
        <v>2</v>
      </c>
      <c r="E58" s="245">
        <v>4</v>
      </c>
      <c r="F58" s="245">
        <v>0</v>
      </c>
      <c r="G58" s="245">
        <v>6</v>
      </c>
      <c r="H58" s="245">
        <v>0</v>
      </c>
      <c r="I58" s="246">
        <f>SUM($B58:$F58)</f>
        <v>6</v>
      </c>
      <c r="J58" s="245">
        <v>30</v>
      </c>
      <c r="K58" s="245">
        <v>2</v>
      </c>
      <c r="L58" s="257">
        <f>I58/J58</f>
        <v>0.2</v>
      </c>
      <c r="M58" s="257">
        <f>K58/J58</f>
        <v>6.6666666666666666E-2</v>
      </c>
      <c r="N58" s="211">
        <v>0</v>
      </c>
      <c r="O58" s="212">
        <v>8.3400000000000002E-2</v>
      </c>
      <c r="P58" s="211">
        <v>0.22040000000000001</v>
      </c>
    </row>
    <row r="59" spans="1:16" hidden="1" outlineLevel="1">
      <c r="A59" s="167" t="str">
        <f>CONCATENATE("第",ROW(A59)-ROW($A$57),"次评审")</f>
        <v>第2次评审</v>
      </c>
      <c r="B59" s="245"/>
      <c r="C59" s="245"/>
      <c r="D59" s="245"/>
      <c r="E59" s="245"/>
      <c r="F59" s="245"/>
      <c r="G59" s="245"/>
      <c r="H59" s="245"/>
      <c r="I59" s="258">
        <f>SUM($B59:$F59)</f>
        <v>0</v>
      </c>
      <c r="J59" s="245"/>
      <c r="K59" s="245"/>
      <c r="L59" s="257" t="e">
        <f>I59/J59</f>
        <v>#DIV/0!</v>
      </c>
      <c r="M59" s="257" t="e">
        <f>K59/J59</f>
        <v>#DIV/0!</v>
      </c>
      <c r="N59" s="211">
        <v>0</v>
      </c>
      <c r="O59" s="212">
        <v>8.3400000000000002E-2</v>
      </c>
      <c r="P59" s="211">
        <v>0.22040000000000001</v>
      </c>
    </row>
    <row r="60" spans="1:16" outlineLevel="1">
      <c r="A60" s="167" t="str">
        <f>CONCATENATE("第",ROW(A60)-ROW($A$57),"次评审")</f>
        <v>第3次评审</v>
      </c>
      <c r="B60" s="245"/>
      <c r="C60" s="245"/>
      <c r="D60" s="245"/>
      <c r="E60" s="245"/>
      <c r="F60" s="245"/>
      <c r="G60" s="245"/>
      <c r="H60" s="245"/>
      <c r="I60" s="258">
        <f>SUM($B60:$F60)</f>
        <v>0</v>
      </c>
      <c r="J60" s="245"/>
      <c r="K60" s="245"/>
      <c r="L60" s="257" t="e">
        <f>I60/J60</f>
        <v>#DIV/0!</v>
      </c>
      <c r="M60" s="257" t="e">
        <f>K60/J60</f>
        <v>#DIV/0!</v>
      </c>
      <c r="N60" s="211">
        <v>0</v>
      </c>
      <c r="O60" s="212">
        <v>8.3400000000000002E-2</v>
      </c>
      <c r="P60" s="211">
        <v>0.22040000000000001</v>
      </c>
    </row>
    <row r="61" spans="1:16" outlineLevel="1">
      <c r="A61" s="167" t="s">
        <v>628</v>
      </c>
      <c r="B61" s="244"/>
      <c r="C61" s="244"/>
      <c r="D61" s="244"/>
      <c r="E61" s="244"/>
      <c r="F61" s="244"/>
      <c r="G61" s="244"/>
      <c r="H61" s="244"/>
      <c r="I61" s="241">
        <f>SUM($B61:$F61)</f>
        <v>0</v>
      </c>
      <c r="J61" s="244" t="s">
        <v>168</v>
      </c>
      <c r="K61" s="244"/>
      <c r="L61" s="248" t="e">
        <f>I61/J61</f>
        <v>#VALUE!</v>
      </c>
      <c r="M61" s="248"/>
      <c r="N61" s="256">
        <v>0</v>
      </c>
      <c r="O61" s="256">
        <v>0.23330000000000001</v>
      </c>
      <c r="P61" s="256">
        <v>0.71309999999999996</v>
      </c>
    </row>
    <row r="62" spans="1:16" outlineLevel="1">
      <c r="A62" s="167" t="s">
        <v>388</v>
      </c>
      <c r="B62" s="246">
        <f t="shared" ref="B62:H62" si="3">SUM(B58:B61)</f>
        <v>0</v>
      </c>
      <c r="C62" s="246">
        <f t="shared" si="3"/>
        <v>0</v>
      </c>
      <c r="D62" s="246">
        <f t="shared" si="3"/>
        <v>2</v>
      </c>
      <c r="E62" s="246">
        <f t="shared" si="3"/>
        <v>4</v>
      </c>
      <c r="F62" s="246">
        <f t="shared" si="3"/>
        <v>0</v>
      </c>
      <c r="G62" s="246">
        <f t="shared" si="3"/>
        <v>6</v>
      </c>
      <c r="H62" s="246">
        <f t="shared" si="3"/>
        <v>0</v>
      </c>
      <c r="I62" s="242" t="str">
        <f>IF(SUM(I59:I61)=0,"-",SUM(I59:I61))</f>
        <v>-</v>
      </c>
      <c r="J62" s="242" t="str">
        <f>IF(SUM(J59:J61)=0,"-",SUM(J59:J61))</f>
        <v>-</v>
      </c>
      <c r="K62" s="242" t="str">
        <f>IF(SUM(K59:K61)=0,"-",SUM(K59:K61))</f>
        <v>-</v>
      </c>
      <c r="L62" s="259" t="e">
        <f>I62/J62</f>
        <v>#VALUE!</v>
      </c>
      <c r="M62" s="257" t="e">
        <f>K62/J62</f>
        <v>#VALUE!</v>
      </c>
    </row>
    <row r="63" spans="1:16" outlineLevel="1"/>
    <row r="64" spans="1:16" outlineLevel="1">
      <c r="N64" s="252"/>
    </row>
    <row r="65" spans="14:14" outlineLevel="1">
      <c r="N65" s="252"/>
    </row>
    <row r="66" spans="14:14" outlineLevel="1">
      <c r="N66" s="252"/>
    </row>
    <row r="67" spans="14:14" outlineLevel="1">
      <c r="N67" s="252"/>
    </row>
    <row r="68" spans="14:14" outlineLevel="1">
      <c r="N68" s="252"/>
    </row>
    <row r="69" spans="14:14" outlineLevel="1">
      <c r="N69" s="252"/>
    </row>
    <row r="70" spans="14:14" outlineLevel="1"/>
    <row r="71" spans="14:14" outlineLevel="1"/>
    <row r="72" spans="14:14" outlineLevel="1"/>
    <row r="73" spans="14:14" outlineLevel="1"/>
    <row r="74" spans="14:14" outlineLevel="1"/>
    <row r="75" spans="14:14" outlineLevel="1"/>
    <row r="76" spans="14:14" outlineLevel="1"/>
    <row r="77" spans="14:14" outlineLevel="1"/>
    <row r="78" spans="14:14" outlineLevel="1"/>
    <row r="79" spans="14:14" outlineLevel="1"/>
    <row r="80" spans="14:14" outlineLevel="1"/>
    <row r="81" spans="1:16" outlineLevel="1"/>
    <row r="82" spans="1:16" ht="30.95" customHeight="1" outlineLevel="1">
      <c r="A82" s="86" t="s">
        <v>631</v>
      </c>
      <c r="B82" s="86"/>
      <c r="C82" s="238"/>
      <c r="D82" s="243"/>
      <c r="E82" s="243"/>
      <c r="F82" s="243"/>
      <c r="G82" s="243"/>
      <c r="H82" s="243"/>
      <c r="I82" s="243"/>
      <c r="J82" s="243"/>
      <c r="K82" s="243"/>
      <c r="L82" s="243"/>
      <c r="M82" s="253"/>
    </row>
    <row r="83" spans="1:16" ht="15.75" customHeight="1" outlineLevel="1">
      <c r="A83" s="1017" t="s">
        <v>614</v>
      </c>
      <c r="B83" s="1017" t="s">
        <v>615</v>
      </c>
      <c r="C83" s="1017"/>
      <c r="D83" s="1017"/>
      <c r="E83" s="1017"/>
      <c r="F83" s="1017"/>
      <c r="G83" s="1022" t="s">
        <v>616</v>
      </c>
      <c r="H83" s="1022" t="s">
        <v>617</v>
      </c>
      <c r="I83" s="1017" t="s">
        <v>618</v>
      </c>
      <c r="J83" s="1019" t="s">
        <v>632</v>
      </c>
      <c r="K83" s="1019" t="s">
        <v>620</v>
      </c>
      <c r="L83" s="1024" t="s">
        <v>633</v>
      </c>
      <c r="M83" s="1019" t="s">
        <v>634</v>
      </c>
      <c r="N83" s="1018" t="s">
        <v>529</v>
      </c>
      <c r="O83" s="1018"/>
      <c r="P83" s="1018"/>
    </row>
    <row r="84" spans="1:16" ht="12.75" customHeight="1" outlineLevel="1">
      <c r="A84" s="1017"/>
      <c r="B84" s="167" t="s">
        <v>623</v>
      </c>
      <c r="C84" s="167" t="s">
        <v>624</v>
      </c>
      <c r="D84" s="167" t="s">
        <v>625</v>
      </c>
      <c r="E84" s="167" t="s">
        <v>626</v>
      </c>
      <c r="F84" s="167" t="s">
        <v>627</v>
      </c>
      <c r="G84" s="1023"/>
      <c r="H84" s="1023"/>
      <c r="I84" s="1017"/>
      <c r="J84" s="1020"/>
      <c r="K84" s="1020"/>
      <c r="L84" s="1017"/>
      <c r="M84" s="1020"/>
      <c r="N84" s="206" t="s">
        <v>163</v>
      </c>
      <c r="O84" s="207" t="s">
        <v>164</v>
      </c>
      <c r="P84" s="206" t="s">
        <v>342</v>
      </c>
    </row>
    <row r="85" spans="1:16" ht="15" customHeight="1" outlineLevel="1">
      <c r="A85" s="167" t="str">
        <f>CONCATENATE("第",ROW(A85)-ROW($A$84),"次评审")</f>
        <v>第1次评审</v>
      </c>
      <c r="B85" s="240">
        <v>0</v>
      </c>
      <c r="C85" s="240">
        <v>0</v>
      </c>
      <c r="D85" s="240">
        <v>2</v>
      </c>
      <c r="E85" s="240">
        <v>37</v>
      </c>
      <c r="F85" s="240">
        <v>20</v>
      </c>
      <c r="G85" s="240">
        <v>59</v>
      </c>
      <c r="H85" s="240">
        <v>0</v>
      </c>
      <c r="I85" s="254">
        <f>SUM($B85:$F85)</f>
        <v>59</v>
      </c>
      <c r="J85" s="240">
        <v>1164</v>
      </c>
      <c r="K85" s="240">
        <v>24</v>
      </c>
      <c r="L85" s="247">
        <f>I85/J85</f>
        <v>5.0687285223367698E-2</v>
      </c>
      <c r="M85" s="247">
        <f>K85/J85</f>
        <v>2.0618556701030927E-2</v>
      </c>
      <c r="N85" s="211">
        <v>8.0000000000000004E-4</v>
      </c>
      <c r="O85" s="212">
        <v>1.0999999999999999E-2</v>
      </c>
      <c r="P85" s="211">
        <v>2.12E-2</v>
      </c>
    </row>
    <row r="86" spans="1:16" ht="13.5" customHeight="1" outlineLevel="1">
      <c r="A86" s="167" t="str">
        <f>CONCATENATE("第",ROW(A86)-ROW($A$84),"次评审")</f>
        <v>第2次评审</v>
      </c>
      <c r="B86" s="240"/>
      <c r="C86" s="240"/>
      <c r="D86" s="240"/>
      <c r="E86" s="240"/>
      <c r="F86" s="240"/>
      <c r="G86" s="240"/>
      <c r="H86" s="240"/>
      <c r="I86" s="254">
        <f>SUM($B86:$F86)</f>
        <v>0</v>
      </c>
      <c r="J86" s="240"/>
      <c r="K86" s="240"/>
      <c r="L86" s="247" t="e">
        <f>I86/J86</f>
        <v>#DIV/0!</v>
      </c>
      <c r="M86" s="247" t="e">
        <f>K86/J86</f>
        <v>#DIV/0!</v>
      </c>
      <c r="N86" s="211">
        <v>8.0000000000000004E-4</v>
      </c>
      <c r="O86" s="212">
        <v>1.0999999999999999E-2</v>
      </c>
      <c r="P86" s="211">
        <v>2.12E-2</v>
      </c>
    </row>
    <row r="87" spans="1:16" outlineLevel="1">
      <c r="A87" s="167" t="str">
        <f>CONCATENATE("第",ROW(A87)-ROW($A$84),"次评审")</f>
        <v>第3次评审</v>
      </c>
      <c r="B87" s="240"/>
      <c r="C87" s="240"/>
      <c r="D87" s="240"/>
      <c r="E87" s="240"/>
      <c r="F87" s="240"/>
      <c r="G87" s="240"/>
      <c r="H87" s="240"/>
      <c r="I87" s="254">
        <f>SUM($B87:$F87)</f>
        <v>0</v>
      </c>
      <c r="J87" s="240"/>
      <c r="K87" s="240"/>
      <c r="L87" s="247" t="e">
        <f>I87/J87</f>
        <v>#DIV/0!</v>
      </c>
      <c r="M87" s="247" t="e">
        <f>K87/J87</f>
        <v>#DIV/0!</v>
      </c>
      <c r="N87" s="211">
        <v>8.0000000000000004E-4</v>
      </c>
      <c r="O87" s="212">
        <v>1.0999999999999999E-2</v>
      </c>
      <c r="P87" s="211">
        <v>2.12E-2</v>
      </c>
    </row>
    <row r="88" spans="1:16" outlineLevel="1">
      <c r="A88" s="167" t="s">
        <v>628</v>
      </c>
      <c r="B88" s="241"/>
      <c r="C88" s="241"/>
      <c r="D88" s="241"/>
      <c r="E88" s="241"/>
      <c r="F88" s="241"/>
      <c r="G88" s="241"/>
      <c r="H88" s="241"/>
      <c r="I88" s="262">
        <f>SUM($B88:$F88)</f>
        <v>0</v>
      </c>
      <c r="J88" s="241" t="s">
        <v>168</v>
      </c>
      <c r="K88" s="241"/>
      <c r="L88" s="263" t="e">
        <f>I88/J88</f>
        <v>#VALUE!</v>
      </c>
      <c r="M88" s="263"/>
      <c r="N88" s="256">
        <v>0</v>
      </c>
      <c r="O88" s="256">
        <v>4.351E-2</v>
      </c>
      <c r="P88" s="256">
        <v>8.7900000000000006E-2</v>
      </c>
    </row>
    <row r="89" spans="1:16" outlineLevel="1">
      <c r="A89" s="167" t="s">
        <v>388</v>
      </c>
      <c r="B89" s="242">
        <f t="shared" ref="B89:H89" si="4">SUM(B85:B88)</f>
        <v>0</v>
      </c>
      <c r="C89" s="242">
        <f t="shared" si="4"/>
        <v>0</v>
      </c>
      <c r="D89" s="242">
        <f t="shared" si="4"/>
        <v>2</v>
      </c>
      <c r="E89" s="242">
        <f t="shared" si="4"/>
        <v>37</v>
      </c>
      <c r="F89" s="242">
        <f t="shared" si="4"/>
        <v>20</v>
      </c>
      <c r="G89" s="242">
        <f t="shared" si="4"/>
        <v>59</v>
      </c>
      <c r="H89" s="242">
        <f t="shared" si="4"/>
        <v>0</v>
      </c>
      <c r="I89" s="242" t="str">
        <f>IF(SUM(I86:I88)=0,"-",SUM(I86:I88))</f>
        <v>-</v>
      </c>
      <c r="J89" s="242" t="str">
        <f>IF(SUM(J86:J88)=0,"-",SUM(J86:J88))</f>
        <v>-</v>
      </c>
      <c r="K89" s="242" t="str">
        <f>IF(SUM(K86:K88)=0,"-",SUM(K86:K88))</f>
        <v>-</v>
      </c>
      <c r="L89" s="247" t="e">
        <f>I89/J89</f>
        <v>#VALUE!</v>
      </c>
      <c r="M89" s="247" t="e">
        <f>K89/J89</f>
        <v>#VALUE!</v>
      </c>
      <c r="N89" s="264"/>
      <c r="O89" s="264"/>
      <c r="P89" s="264"/>
    </row>
    <row r="90" spans="1:16" outlineLevel="1"/>
    <row r="91" spans="1:16" outlineLevel="1">
      <c r="N91" s="252"/>
    </row>
    <row r="92" spans="1:16" outlineLevel="1">
      <c r="N92" s="252"/>
    </row>
    <row r="93" spans="1:16" outlineLevel="1">
      <c r="N93" s="252"/>
    </row>
    <row r="94" spans="1:16" outlineLevel="1">
      <c r="N94" s="252"/>
    </row>
    <row r="95" spans="1:16" outlineLevel="1">
      <c r="N95" s="252"/>
    </row>
    <row r="96" spans="1:16" outlineLevel="1"/>
    <row r="97" spans="1:16" outlineLevel="1"/>
    <row r="98" spans="1:16" outlineLevel="1"/>
    <row r="99" spans="1:16" outlineLevel="1"/>
    <row r="100" spans="1:16" outlineLevel="1"/>
    <row r="101" spans="1:16" outlineLevel="1"/>
    <row r="102" spans="1:16" outlineLevel="1"/>
    <row r="103" spans="1:16" outlineLevel="1"/>
    <row r="104" spans="1:16" outlineLevel="1"/>
    <row r="105" spans="1:16" outlineLevel="1"/>
    <row r="106" spans="1:16" outlineLevel="1"/>
    <row r="107" spans="1:16" ht="30" customHeight="1" outlineLevel="1">
      <c r="A107" s="86" t="s">
        <v>635</v>
      </c>
      <c r="B107" s="86"/>
      <c r="C107" s="238"/>
      <c r="D107" s="243"/>
      <c r="E107" s="243"/>
      <c r="F107" s="243"/>
      <c r="G107" s="243"/>
      <c r="H107" s="243"/>
      <c r="I107" s="243"/>
      <c r="J107" s="243"/>
      <c r="K107" s="243"/>
      <c r="L107" s="243"/>
      <c r="M107" s="253"/>
    </row>
    <row r="108" spans="1:16" outlineLevel="1">
      <c r="A108" s="1017" t="s">
        <v>636</v>
      </c>
      <c r="B108" s="1017" t="s">
        <v>615</v>
      </c>
      <c r="C108" s="1017"/>
      <c r="D108" s="1017"/>
      <c r="E108" s="1017"/>
      <c r="F108" s="1017"/>
      <c r="G108" s="1022" t="s">
        <v>616</v>
      </c>
      <c r="H108" s="1022" t="s">
        <v>617</v>
      </c>
      <c r="I108" s="1017" t="s">
        <v>618</v>
      </c>
      <c r="J108" s="1019" t="s">
        <v>637</v>
      </c>
      <c r="K108" s="1019" t="s">
        <v>638</v>
      </c>
      <c r="L108" s="1024" t="s">
        <v>639</v>
      </c>
      <c r="M108" s="1019" t="s">
        <v>640</v>
      </c>
      <c r="N108" s="1018" t="s">
        <v>529</v>
      </c>
      <c r="O108" s="1018"/>
      <c r="P108" s="1018"/>
    </row>
    <row r="109" spans="1:16" outlineLevel="1">
      <c r="A109" s="1017"/>
      <c r="B109" s="167" t="s">
        <v>623</v>
      </c>
      <c r="C109" s="167" t="s">
        <v>624</v>
      </c>
      <c r="D109" s="167" t="s">
        <v>625</v>
      </c>
      <c r="E109" s="167" t="s">
        <v>626</v>
      </c>
      <c r="F109" s="167" t="s">
        <v>627</v>
      </c>
      <c r="G109" s="1023"/>
      <c r="H109" s="1023"/>
      <c r="I109" s="1017"/>
      <c r="J109" s="1020"/>
      <c r="K109" s="1020"/>
      <c r="L109" s="1017"/>
      <c r="M109" s="1020"/>
      <c r="N109" s="206" t="s">
        <v>163</v>
      </c>
      <c r="O109" s="207" t="s">
        <v>164</v>
      </c>
      <c r="P109" s="206" t="s">
        <v>342</v>
      </c>
    </row>
    <row r="110" spans="1:16" outlineLevel="1">
      <c r="A110" s="167" t="str">
        <f>CONCATENATE("第",ROW(A110)-ROW($A$109),"次走查")</f>
        <v>第1次走查</v>
      </c>
      <c r="B110" s="261">
        <v>0</v>
      </c>
      <c r="C110" s="261">
        <v>0</v>
      </c>
      <c r="D110" s="261">
        <v>0</v>
      </c>
      <c r="E110" s="261">
        <v>6</v>
      </c>
      <c r="F110" s="261">
        <v>3</v>
      </c>
      <c r="G110" s="261">
        <v>9</v>
      </c>
      <c r="H110" s="261">
        <v>0</v>
      </c>
      <c r="I110" s="242">
        <f>SUM($B110:$F110)</f>
        <v>9</v>
      </c>
      <c r="J110" s="261">
        <v>97.8</v>
      </c>
      <c r="K110" s="261">
        <v>8</v>
      </c>
      <c r="L110" s="247">
        <f t="shared" ref="L110:L114" si="5">I110/J110</f>
        <v>9.202453987730061E-2</v>
      </c>
      <c r="M110" s="247">
        <f t="shared" ref="M110:M114" si="6">K110/J110</f>
        <v>8.1799591002044994E-2</v>
      </c>
      <c r="N110" s="211">
        <v>0</v>
      </c>
      <c r="O110" s="212">
        <v>5.0599999999999999E-2</v>
      </c>
      <c r="P110" s="211">
        <v>0.15440000000000001</v>
      </c>
    </row>
    <row r="111" spans="1:16" outlineLevel="1">
      <c r="A111" s="167" t="str">
        <f>CONCATENATE("第",ROW(A111)-ROW($A$109),"次走查")</f>
        <v>第2次走查</v>
      </c>
      <c r="B111" s="261"/>
      <c r="C111" s="261"/>
      <c r="D111" s="261"/>
      <c r="E111" s="261"/>
      <c r="F111" s="261"/>
      <c r="G111" s="261"/>
      <c r="H111" s="261"/>
      <c r="I111" s="242">
        <f>SUM($B111:$F111)</f>
        <v>0</v>
      </c>
      <c r="J111" s="261"/>
      <c r="K111" s="261"/>
      <c r="L111" s="247" t="e">
        <f t="shared" si="5"/>
        <v>#DIV/0!</v>
      </c>
      <c r="M111" s="247" t="e">
        <f t="shared" si="6"/>
        <v>#DIV/0!</v>
      </c>
      <c r="N111" s="211">
        <v>0</v>
      </c>
      <c r="O111" s="212">
        <v>5.0599999999999999E-2</v>
      </c>
      <c r="P111" s="211">
        <v>0.15440000000000001</v>
      </c>
    </row>
    <row r="112" spans="1:16" outlineLevel="1">
      <c r="A112" s="167" t="str">
        <f>CONCATENATE("第",ROW(A112)-ROW($A$109),"次走查")</f>
        <v>第3次走查</v>
      </c>
      <c r="B112" s="261"/>
      <c r="C112" s="261"/>
      <c r="D112" s="261"/>
      <c r="E112" s="261"/>
      <c r="F112" s="261"/>
      <c r="G112" s="261"/>
      <c r="H112" s="261"/>
      <c r="I112" s="242">
        <f>SUM($B112:$F112)</f>
        <v>0</v>
      </c>
      <c r="J112" s="261"/>
      <c r="K112" s="261"/>
      <c r="L112" s="247" t="e">
        <f t="shared" si="5"/>
        <v>#DIV/0!</v>
      </c>
      <c r="M112" s="247" t="e">
        <f t="shared" si="6"/>
        <v>#DIV/0!</v>
      </c>
      <c r="N112" s="211">
        <v>0</v>
      </c>
      <c r="O112" s="212">
        <v>5.0599999999999999E-2</v>
      </c>
      <c r="P112" s="211">
        <v>0.15440000000000001</v>
      </c>
    </row>
    <row r="113" spans="1:16" outlineLevel="1">
      <c r="A113" s="167" t="s">
        <v>641</v>
      </c>
      <c r="B113" s="241"/>
      <c r="C113" s="241"/>
      <c r="D113" s="241"/>
      <c r="E113" s="241"/>
      <c r="F113" s="241"/>
      <c r="G113" s="241"/>
      <c r="H113" s="241"/>
      <c r="I113" s="262">
        <f>SUM($B113:$F113)</f>
        <v>0</v>
      </c>
      <c r="J113" s="241" t="s">
        <v>168</v>
      </c>
      <c r="K113" s="241"/>
      <c r="L113" s="263" t="e">
        <f t="shared" si="5"/>
        <v>#VALUE!</v>
      </c>
      <c r="M113" s="263"/>
      <c r="N113" s="256">
        <v>0</v>
      </c>
      <c r="O113" s="256">
        <v>0.3</v>
      </c>
      <c r="P113" s="256">
        <v>0.65790273556231005</v>
      </c>
    </row>
    <row r="114" spans="1:16" outlineLevel="1">
      <c r="A114" s="167" t="s">
        <v>388</v>
      </c>
      <c r="B114" s="242">
        <f t="shared" ref="B114:H114" si="7">SUM(B108:B113)</f>
        <v>0</v>
      </c>
      <c r="C114" s="242">
        <f t="shared" si="7"/>
        <v>0</v>
      </c>
      <c r="D114" s="242">
        <f t="shared" si="7"/>
        <v>0</v>
      </c>
      <c r="E114" s="242">
        <f t="shared" si="7"/>
        <v>6</v>
      </c>
      <c r="F114" s="242">
        <f t="shared" si="7"/>
        <v>3</v>
      </c>
      <c r="G114" s="242">
        <f t="shared" si="7"/>
        <v>9</v>
      </c>
      <c r="H114" s="242">
        <f t="shared" si="7"/>
        <v>0</v>
      </c>
      <c r="I114" s="242" t="str">
        <f>IF(SUM(I112:I113)=0,"-",SUM(I112:I113))</f>
        <v>-</v>
      </c>
      <c r="J114" s="242" t="str">
        <f>IF(SUM(J112:J113)=0,"-",SUM(J112:J113))</f>
        <v>-</v>
      </c>
      <c r="K114" s="242" t="str">
        <f>IF(SUM(K112:K113)=0,"-",SUM(K112:K113))</f>
        <v>-</v>
      </c>
      <c r="L114" s="247" t="e">
        <f t="shared" si="5"/>
        <v>#VALUE!</v>
      </c>
      <c r="M114" s="247" t="e">
        <f t="shared" si="6"/>
        <v>#VALUE!</v>
      </c>
      <c r="N114" s="264"/>
      <c r="O114" s="264"/>
      <c r="P114" s="264"/>
    </row>
    <row r="115" spans="1:16" outlineLevel="1"/>
    <row r="116" spans="1:16" outlineLevel="1">
      <c r="N116" s="252" t="s">
        <v>152</v>
      </c>
    </row>
    <row r="117" spans="1:16" outlineLevel="1">
      <c r="N117" s="252" t="s">
        <v>642</v>
      </c>
    </row>
    <row r="118" spans="1:16" outlineLevel="1">
      <c r="N118" s="252" t="s">
        <v>643</v>
      </c>
    </row>
    <row r="119" spans="1:16" outlineLevel="1">
      <c r="N119" s="252" t="s">
        <v>644</v>
      </c>
    </row>
    <row r="120" spans="1:16" outlineLevel="1">
      <c r="N120" s="252" t="s">
        <v>645</v>
      </c>
    </row>
    <row r="121" spans="1:16" outlineLevel="1"/>
    <row r="122" spans="1:16" outlineLevel="1"/>
    <row r="123" spans="1:16" outlineLevel="1"/>
    <row r="124" spans="1:16" outlineLevel="1"/>
    <row r="125" spans="1:16" outlineLevel="1"/>
    <row r="126" spans="1:16" outlineLevel="1"/>
    <row r="127" spans="1:16" outlineLevel="1"/>
    <row r="128" spans="1:16" outlineLevel="1"/>
    <row r="129" spans="1:12" outlineLevel="1"/>
    <row r="130" spans="1:12" outlineLevel="1"/>
    <row r="131" spans="1:12" outlineLevel="1"/>
    <row r="132" spans="1:12" outlineLevel="1"/>
    <row r="133" spans="1:12" ht="27">
      <c r="A133" s="86" t="s">
        <v>874</v>
      </c>
      <c r="B133" s="86"/>
      <c r="C133" s="238"/>
      <c r="D133" s="243"/>
      <c r="E133" s="243"/>
      <c r="F133" s="243"/>
      <c r="G133" s="243"/>
      <c r="H133" s="243"/>
    </row>
    <row r="134" spans="1:12" s="778" customFormat="1" ht="27" customHeight="1">
      <c r="A134" s="1017" t="s">
        <v>875</v>
      </c>
      <c r="B134" s="1025" t="s">
        <v>876</v>
      </c>
      <c r="C134" s="1026"/>
      <c r="D134" s="1019" t="s">
        <v>877</v>
      </c>
      <c r="E134" s="1024" t="s">
        <v>878</v>
      </c>
      <c r="F134" s="1027" t="s">
        <v>529</v>
      </c>
      <c r="G134" s="1027"/>
      <c r="H134" s="1027"/>
      <c r="I134" s="776" t="s">
        <v>882</v>
      </c>
      <c r="J134" s="777">
        <v>0</v>
      </c>
      <c r="K134" s="777">
        <v>9.8689999999999998</v>
      </c>
      <c r="L134" s="777">
        <v>21.175999999999998</v>
      </c>
    </row>
    <row r="135" spans="1:12" ht="13.5" customHeight="1">
      <c r="A135" s="1017"/>
      <c r="B135" s="167" t="s">
        <v>879</v>
      </c>
      <c r="C135" s="167" t="s">
        <v>880</v>
      </c>
      <c r="D135" s="1020"/>
      <c r="E135" s="1017"/>
      <c r="F135" s="206" t="s">
        <v>163</v>
      </c>
      <c r="G135" s="207" t="s">
        <v>164</v>
      </c>
      <c r="H135" s="206" t="s">
        <v>342</v>
      </c>
      <c r="I135" s="779" t="s">
        <v>223</v>
      </c>
      <c r="J135" s="780">
        <v>0</v>
      </c>
      <c r="K135" s="780">
        <v>7.5030000000000001</v>
      </c>
      <c r="L135" s="780">
        <v>16.0824</v>
      </c>
    </row>
    <row r="136" spans="1:12" ht="16.5" customHeight="1">
      <c r="A136" s="167" t="str">
        <f>CONCATENATE("迭代",ROW(A136)-ROW($A$135))</f>
        <v>迭代1</v>
      </c>
      <c r="B136" s="240">
        <v>1032</v>
      </c>
      <c r="C136" s="261">
        <v>0</v>
      </c>
      <c r="D136" s="261">
        <v>97.8</v>
      </c>
      <c r="E136" s="247">
        <f>SUM(B136:C136)/D136</f>
        <v>10.552147239263803</v>
      </c>
      <c r="F136" s="211">
        <v>0</v>
      </c>
      <c r="G136" s="212">
        <v>7.7510000000000003</v>
      </c>
      <c r="H136" s="211">
        <v>21.382999999999999</v>
      </c>
      <c r="I136" s="779" t="s">
        <v>224</v>
      </c>
      <c r="J136" s="780">
        <v>0</v>
      </c>
      <c r="K136" s="780">
        <v>7.7510000000000003</v>
      </c>
      <c r="L136" s="780">
        <v>21.382999999999999</v>
      </c>
    </row>
    <row r="137" spans="1:12" ht="13.5" customHeight="1">
      <c r="A137" s="167" t="s">
        <v>881</v>
      </c>
      <c r="B137" s="241"/>
      <c r="C137" s="241"/>
      <c r="D137" s="241"/>
      <c r="E137" s="241"/>
      <c r="F137" s="241"/>
      <c r="G137" s="241"/>
      <c r="H137" s="241"/>
    </row>
    <row r="138" spans="1:12">
      <c r="A138" s="167" t="s">
        <v>388</v>
      </c>
      <c r="B138" s="242">
        <f>SUM(B134:B137)</f>
        <v>1032</v>
      </c>
      <c r="C138" s="242">
        <f>SUM(C134:C137)</f>
        <v>0</v>
      </c>
      <c r="D138" s="242">
        <f t="shared" ref="D138:H138" si="8">SUM(D137:D137)</f>
        <v>0</v>
      </c>
      <c r="E138" s="242">
        <f t="shared" si="8"/>
        <v>0</v>
      </c>
      <c r="F138" s="242">
        <f t="shared" si="8"/>
        <v>0</v>
      </c>
      <c r="G138" s="242">
        <f t="shared" si="8"/>
        <v>0</v>
      </c>
      <c r="H138" s="242">
        <f t="shared" si="8"/>
        <v>0</v>
      </c>
    </row>
    <row r="160" ht="24.75" customHeight="1"/>
    <row r="161" spans="1:16" ht="15.75" customHeight="1" outlineLevel="1">
      <c r="A161" s="265"/>
      <c r="B161" s="1021"/>
      <c r="C161" s="1021"/>
      <c r="D161" s="1021"/>
      <c r="E161" s="1021"/>
      <c r="F161" s="1021"/>
      <c r="G161" s="1021"/>
      <c r="H161" s="1021"/>
      <c r="I161" s="1021"/>
      <c r="J161" s="1021"/>
      <c r="K161" s="1021"/>
      <c r="L161" s="1021"/>
      <c r="M161" s="266"/>
    </row>
    <row r="162" spans="1:16" ht="22.5" customHeight="1" outlineLevel="1">
      <c r="A162" s="72" t="s">
        <v>394</v>
      </c>
      <c r="B162" s="72"/>
      <c r="C162" s="72"/>
      <c r="D162" s="72"/>
      <c r="E162" s="72"/>
      <c r="F162" s="72"/>
      <c r="G162" s="72"/>
      <c r="H162" s="72"/>
      <c r="I162" s="72"/>
      <c r="J162" s="72"/>
      <c r="K162" s="72"/>
      <c r="L162" s="72"/>
      <c r="M162" s="72"/>
      <c r="N162" s="72"/>
      <c r="O162" s="72"/>
      <c r="P162" s="72"/>
    </row>
    <row r="163" spans="1:16" ht="24" customHeight="1" outlineLevel="1">
      <c r="A163" s="1016" t="s">
        <v>610</v>
      </c>
      <c r="B163" s="1016"/>
      <c r="C163" s="1016"/>
      <c r="D163" s="1016"/>
      <c r="E163" s="1016"/>
      <c r="F163" s="1016"/>
      <c r="G163" s="1016"/>
      <c r="H163" s="1016"/>
      <c r="I163" s="1016"/>
      <c r="J163" s="72"/>
      <c r="K163" s="72"/>
      <c r="L163" s="72"/>
      <c r="M163" s="72"/>
      <c r="N163" s="72"/>
      <c r="O163" s="72"/>
      <c r="P163" s="72"/>
    </row>
    <row r="164" spans="1:16" ht="25.5" customHeight="1" outlineLevel="1">
      <c r="A164" s="237" t="s">
        <v>611</v>
      </c>
      <c r="B164" s="236"/>
      <c r="C164" s="236"/>
      <c r="D164" s="236"/>
      <c r="E164" s="236"/>
      <c r="F164" s="236"/>
      <c r="G164" s="236"/>
      <c r="H164" s="236"/>
      <c r="I164" s="236"/>
      <c r="J164" s="72"/>
      <c r="K164" s="72"/>
      <c r="L164" s="72"/>
      <c r="M164" s="72"/>
      <c r="N164" s="72"/>
      <c r="O164" s="72"/>
      <c r="P164" s="72"/>
    </row>
    <row r="165" spans="1:16" ht="13.5" customHeight="1" outlineLevel="1">
      <c r="A165" s="86" t="s">
        <v>612</v>
      </c>
      <c r="B165" s="86"/>
      <c r="C165" s="238"/>
    </row>
    <row r="166" spans="1:16" ht="14.25" customHeight="1" outlineLevel="1">
      <c r="A166" s="1017" t="s">
        <v>614</v>
      </c>
      <c r="B166" s="1017" t="s">
        <v>615</v>
      </c>
      <c r="C166" s="1017"/>
      <c r="D166" s="1017"/>
      <c r="E166" s="1017"/>
      <c r="F166" s="1017"/>
      <c r="G166" s="1022" t="s">
        <v>616</v>
      </c>
      <c r="H166" s="1022" t="s">
        <v>617</v>
      </c>
      <c r="I166" s="1017" t="s">
        <v>618</v>
      </c>
      <c r="J166" s="1019" t="s">
        <v>619</v>
      </c>
      <c r="K166" s="1019" t="s">
        <v>620</v>
      </c>
      <c r="L166" s="1024" t="s">
        <v>621</v>
      </c>
      <c r="M166" s="1019" t="s">
        <v>622</v>
      </c>
      <c r="N166" s="1018" t="s">
        <v>529</v>
      </c>
      <c r="O166" s="1018"/>
      <c r="P166" s="1018"/>
    </row>
    <row r="167" spans="1:16" outlineLevel="1">
      <c r="A167" s="1017"/>
      <c r="B167" s="167" t="s">
        <v>623</v>
      </c>
      <c r="C167" s="167" t="s">
        <v>624</v>
      </c>
      <c r="D167" s="167" t="s">
        <v>625</v>
      </c>
      <c r="E167" s="167" t="s">
        <v>626</v>
      </c>
      <c r="F167" s="167" t="s">
        <v>627</v>
      </c>
      <c r="G167" s="1023"/>
      <c r="H167" s="1023"/>
      <c r="I167" s="1017"/>
      <c r="J167" s="1020"/>
      <c r="K167" s="1020"/>
      <c r="L167" s="1017"/>
      <c r="M167" s="1020"/>
      <c r="N167" s="206" t="s">
        <v>163</v>
      </c>
      <c r="O167" s="207" t="s">
        <v>164</v>
      </c>
      <c r="P167" s="206" t="s">
        <v>342</v>
      </c>
    </row>
    <row r="168" spans="1:16" outlineLevel="1">
      <c r="A168" s="167" t="str">
        <f>CONCATENATE("第",ROW(A168)-ROW($A$167),"次评审")</f>
        <v>第1次评审</v>
      </c>
      <c r="B168" s="240"/>
      <c r="C168" s="240"/>
      <c r="D168" s="240"/>
      <c r="E168" s="240"/>
      <c r="F168" s="240"/>
      <c r="G168" s="240"/>
      <c r="H168" s="240"/>
      <c r="I168" s="242">
        <f>SUM($B168:$F168)</f>
        <v>0</v>
      </c>
      <c r="J168" s="240"/>
      <c r="K168" s="240"/>
      <c r="L168" s="247" t="e">
        <f>I168/J168</f>
        <v>#DIV/0!</v>
      </c>
      <c r="M168" s="247" t="e">
        <f>K168/J168</f>
        <v>#DIV/0!</v>
      </c>
      <c r="N168" s="211">
        <v>0</v>
      </c>
      <c r="O168" s="212">
        <v>0.21110000000000001</v>
      </c>
      <c r="P168" s="211">
        <v>0.627</v>
      </c>
    </row>
    <row r="169" spans="1:16" outlineLevel="1">
      <c r="A169" s="167" t="str">
        <f>CONCATENATE("第",ROW(A169)-ROW($A$167),"次评审")</f>
        <v>第2次评审</v>
      </c>
      <c r="B169" s="240"/>
      <c r="C169" s="240"/>
      <c r="D169" s="240"/>
      <c r="E169" s="240"/>
      <c r="F169" s="240"/>
      <c r="G169" s="240"/>
      <c r="H169" s="240"/>
      <c r="I169" s="242">
        <f>SUM($B169:$F169)</f>
        <v>0</v>
      </c>
      <c r="J169" s="240"/>
      <c r="K169" s="240"/>
      <c r="L169" s="247" t="e">
        <f>I169/J169</f>
        <v>#DIV/0!</v>
      </c>
      <c r="M169" s="247" t="e">
        <f>K169/J169</f>
        <v>#DIV/0!</v>
      </c>
      <c r="N169" s="211">
        <v>0</v>
      </c>
      <c r="O169" s="212">
        <v>0.21110000000000001</v>
      </c>
      <c r="P169" s="211">
        <v>0.627</v>
      </c>
    </row>
    <row r="170" spans="1:16" outlineLevel="1">
      <c r="A170" s="167" t="s">
        <v>628</v>
      </c>
      <c r="B170" s="241" t="s">
        <v>168</v>
      </c>
      <c r="C170" s="241" t="s">
        <v>168</v>
      </c>
      <c r="D170" s="241" t="s">
        <v>168</v>
      </c>
      <c r="E170" s="241" t="s">
        <v>168</v>
      </c>
      <c r="F170" s="241" t="s">
        <v>168</v>
      </c>
      <c r="G170" s="241" t="s">
        <v>168</v>
      </c>
      <c r="H170" s="241" t="s">
        <v>168</v>
      </c>
      <c r="I170" s="241">
        <f>SUM($B170:$F170)</f>
        <v>0</v>
      </c>
      <c r="J170" s="241" t="s">
        <v>168</v>
      </c>
      <c r="K170" s="241"/>
      <c r="L170" s="248" t="e">
        <f>I170/J170</f>
        <v>#VALUE!</v>
      </c>
      <c r="M170" s="248"/>
      <c r="N170" s="249">
        <v>0</v>
      </c>
      <c r="O170" s="249">
        <v>0.3075</v>
      </c>
      <c r="P170" s="249">
        <v>0.65469999999999995</v>
      </c>
    </row>
    <row r="171" spans="1:16" outlineLevel="1">
      <c r="A171" s="167" t="s">
        <v>388</v>
      </c>
      <c r="B171" s="242">
        <f t="shared" ref="B171:H171" si="9">SUM(B168:B170)</f>
        <v>0</v>
      </c>
      <c r="C171" s="242">
        <f t="shared" si="9"/>
        <v>0</v>
      </c>
      <c r="D171" s="242">
        <f t="shared" si="9"/>
        <v>0</v>
      </c>
      <c r="E171" s="242">
        <f t="shared" si="9"/>
        <v>0</v>
      </c>
      <c r="F171" s="242">
        <f t="shared" si="9"/>
        <v>0</v>
      </c>
      <c r="G171" s="242">
        <f t="shared" si="9"/>
        <v>0</v>
      </c>
      <c r="H171" s="242">
        <f t="shared" si="9"/>
        <v>0</v>
      </c>
      <c r="I171" s="242" t="str">
        <f>IF(SUM(I168:I170)=0,"-",SUM(I168:I170))</f>
        <v>-</v>
      </c>
      <c r="J171" s="242" t="str">
        <f>IF(SUM(J168:J170)=0,"-",SUM(J168:J170))</f>
        <v>-</v>
      </c>
      <c r="K171" s="242" t="str">
        <f>IF(SUM(K168:K170)=0,"-",SUM(K168:K170))</f>
        <v>-</v>
      </c>
      <c r="L171" s="247" t="e">
        <f>I171/J171</f>
        <v>#VALUE!</v>
      </c>
      <c r="M171" s="250" t="e">
        <f>K171/J171</f>
        <v>#VALUE!</v>
      </c>
      <c r="N171" s="251"/>
      <c r="O171" s="251"/>
      <c r="P171" s="251"/>
    </row>
    <row r="172" spans="1:16" outlineLevel="1"/>
    <row r="173" spans="1:16" outlineLevel="1"/>
    <row r="174" spans="1:16" outlineLevel="1">
      <c r="N174" s="252"/>
    </row>
    <row r="175" spans="1:16" outlineLevel="1">
      <c r="N175" s="252"/>
    </row>
    <row r="176" spans="1:16" outlineLevel="1">
      <c r="N176" s="252"/>
    </row>
    <row r="177" spans="1:16" outlineLevel="1">
      <c r="N177" s="252"/>
    </row>
    <row r="178" spans="1:16" outlineLevel="1">
      <c r="N178" s="252"/>
    </row>
    <row r="179" spans="1:16" outlineLevel="1"/>
    <row r="180" spans="1:16" outlineLevel="1"/>
    <row r="181" spans="1:16" outlineLevel="1"/>
    <row r="182" spans="1:16" outlineLevel="1"/>
    <row r="183" spans="1:16" outlineLevel="1"/>
    <row r="184" spans="1:16" outlineLevel="1"/>
    <row r="185" spans="1:16" outlineLevel="1"/>
    <row r="186" spans="1:16" outlineLevel="1"/>
    <row r="187" spans="1:16" outlineLevel="1"/>
    <row r="188" spans="1:16" ht="27" customHeight="1" outlineLevel="1">
      <c r="A188" s="86" t="s">
        <v>629</v>
      </c>
      <c r="B188" s="86"/>
      <c r="C188" s="238"/>
      <c r="D188" s="243"/>
      <c r="E188" s="243"/>
      <c r="F188" s="243"/>
      <c r="G188" s="243"/>
      <c r="H188" s="243"/>
      <c r="I188" s="243"/>
      <c r="J188" s="243"/>
      <c r="K188" s="243"/>
      <c r="L188" s="243"/>
      <c r="M188" s="253"/>
    </row>
    <row r="189" spans="1:16" ht="18.75" customHeight="1" outlineLevel="1">
      <c r="A189" s="1017" t="s">
        <v>614</v>
      </c>
      <c r="B189" s="1017" t="s">
        <v>615</v>
      </c>
      <c r="C189" s="1017"/>
      <c r="D189" s="1017"/>
      <c r="E189" s="1017"/>
      <c r="F189" s="1017"/>
      <c r="G189" s="1022" t="s">
        <v>616</v>
      </c>
      <c r="H189" s="1022" t="s">
        <v>617</v>
      </c>
      <c r="I189" s="1017" t="s">
        <v>618</v>
      </c>
      <c r="J189" s="1019" t="s">
        <v>619</v>
      </c>
      <c r="K189" s="1019" t="s">
        <v>620</v>
      </c>
      <c r="L189" s="1024" t="s">
        <v>621</v>
      </c>
      <c r="M189" s="1019" t="s">
        <v>622</v>
      </c>
      <c r="N189" s="1018" t="s">
        <v>529</v>
      </c>
      <c r="O189" s="1018"/>
      <c r="P189" s="1018"/>
    </row>
    <row r="190" spans="1:16" outlineLevel="1">
      <c r="A190" s="1017"/>
      <c r="B190" s="167" t="s">
        <v>623</v>
      </c>
      <c r="C190" s="167" t="s">
        <v>624</v>
      </c>
      <c r="D190" s="167" t="s">
        <v>625</v>
      </c>
      <c r="E190" s="167" t="s">
        <v>626</v>
      </c>
      <c r="F190" s="167" t="s">
        <v>627</v>
      </c>
      <c r="G190" s="1023"/>
      <c r="H190" s="1023"/>
      <c r="I190" s="1017"/>
      <c r="J190" s="1020"/>
      <c r="K190" s="1020"/>
      <c r="L190" s="1017"/>
      <c r="M190" s="1020"/>
      <c r="N190" s="206" t="s">
        <v>163</v>
      </c>
      <c r="O190" s="207" t="s">
        <v>164</v>
      </c>
      <c r="P190" s="206" t="s">
        <v>342</v>
      </c>
    </row>
    <row r="191" spans="1:16" outlineLevel="1">
      <c r="A191" s="167" t="str">
        <f>CONCATENATE("第",ROW(A191)-ROW($A$190),"次评审")</f>
        <v>第1次评审</v>
      </c>
      <c r="B191" s="240"/>
      <c r="C191" s="240"/>
      <c r="D191" s="240"/>
      <c r="E191" s="240"/>
      <c r="F191" s="240"/>
      <c r="G191" s="240"/>
      <c r="H191" s="240"/>
      <c r="I191" s="242">
        <f>SUM($B191:$F191)</f>
        <v>0</v>
      </c>
      <c r="J191" s="240"/>
      <c r="K191" s="240"/>
      <c r="L191" s="247" t="e">
        <f>I191/J191</f>
        <v>#DIV/0!</v>
      </c>
      <c r="M191" s="247" t="e">
        <f>K191/J191</f>
        <v>#DIV/0!</v>
      </c>
      <c r="N191" s="211">
        <v>0</v>
      </c>
      <c r="O191" s="212">
        <v>7.5399999999999995E-2</v>
      </c>
      <c r="P191" s="211">
        <v>0.2273</v>
      </c>
    </row>
    <row r="192" spans="1:16" outlineLevel="1">
      <c r="A192" s="167" t="str">
        <f>CONCATENATE("第",ROW(A192)-ROW($A$190),"次评审")</f>
        <v>第2次评审</v>
      </c>
      <c r="B192" s="240"/>
      <c r="C192" s="240"/>
      <c r="D192" s="240"/>
      <c r="E192" s="240"/>
      <c r="F192" s="240"/>
      <c r="G192" s="240"/>
      <c r="H192" s="240"/>
      <c r="I192" s="254">
        <f>SUM($B192:$F192)</f>
        <v>0</v>
      </c>
      <c r="J192" s="240"/>
      <c r="K192" s="240"/>
      <c r="L192" s="247" t="e">
        <f>I192/J192</f>
        <v>#DIV/0!</v>
      </c>
      <c r="M192" s="247" t="e">
        <f>K192/J192</f>
        <v>#DIV/0!</v>
      </c>
      <c r="N192" s="211">
        <v>0</v>
      </c>
      <c r="O192" s="212">
        <v>7.5399999999999995E-2</v>
      </c>
      <c r="P192" s="211">
        <v>0.2273</v>
      </c>
    </row>
    <row r="193" spans="1:17" outlineLevel="1">
      <c r="A193" s="167" t="str">
        <f>CONCATENATE("第",ROW(A193)-ROW($A$190),"次评审")</f>
        <v>第3次评审</v>
      </c>
      <c r="B193" s="240"/>
      <c r="C193" s="240"/>
      <c r="D193" s="240"/>
      <c r="E193" s="240"/>
      <c r="F193" s="240"/>
      <c r="G193" s="240"/>
      <c r="H193" s="240"/>
      <c r="I193" s="254">
        <f>SUM($B193:$F193)</f>
        <v>0</v>
      </c>
      <c r="J193" s="240"/>
      <c r="K193" s="240"/>
      <c r="L193" s="247" t="e">
        <f>I193/J193</f>
        <v>#DIV/0!</v>
      </c>
      <c r="M193" s="247" t="e">
        <f>K193/J193</f>
        <v>#DIV/0!</v>
      </c>
      <c r="N193" s="211">
        <v>0</v>
      </c>
      <c r="O193" s="212">
        <v>7.5399999999999995E-2</v>
      </c>
      <c r="P193" s="211">
        <v>0.2273</v>
      </c>
    </row>
    <row r="194" spans="1:17" outlineLevel="1">
      <c r="A194" s="167" t="s">
        <v>628</v>
      </c>
      <c r="B194" s="244" t="s">
        <v>168</v>
      </c>
      <c r="C194" s="244" t="s">
        <v>168</v>
      </c>
      <c r="D194" s="244" t="s">
        <v>168</v>
      </c>
      <c r="E194" s="244" t="s">
        <v>168</v>
      </c>
      <c r="F194" s="244" t="s">
        <v>168</v>
      </c>
      <c r="G194" s="244" t="s">
        <v>168</v>
      </c>
      <c r="H194" s="244" t="s">
        <v>168</v>
      </c>
      <c r="I194" s="241">
        <f>SUM($B194:$F194)</f>
        <v>0</v>
      </c>
      <c r="J194" s="255" t="s">
        <v>168</v>
      </c>
      <c r="K194" s="255"/>
      <c r="L194" s="248" t="e">
        <f>I194/J194</f>
        <v>#VALUE!</v>
      </c>
      <c r="M194" s="248"/>
      <c r="N194" s="256">
        <v>0</v>
      </c>
      <c r="O194" s="256">
        <v>0.28660000000000002</v>
      </c>
      <c r="P194" s="256">
        <v>0.61099999999999999</v>
      </c>
    </row>
    <row r="195" spans="1:17" outlineLevel="1">
      <c r="A195" s="167" t="s">
        <v>388</v>
      </c>
      <c r="B195" s="242">
        <f t="shared" ref="B195:H195" si="10">SUM(B191:B194)</f>
        <v>0</v>
      </c>
      <c r="C195" s="242">
        <f t="shared" si="10"/>
        <v>0</v>
      </c>
      <c r="D195" s="242">
        <f t="shared" si="10"/>
        <v>0</v>
      </c>
      <c r="E195" s="242">
        <f t="shared" si="10"/>
        <v>0</v>
      </c>
      <c r="F195" s="242">
        <f t="shared" si="10"/>
        <v>0</v>
      </c>
      <c r="G195" s="242">
        <f t="shared" si="10"/>
        <v>0</v>
      </c>
      <c r="H195" s="242">
        <f t="shared" si="10"/>
        <v>0</v>
      </c>
      <c r="I195" s="242" t="str">
        <f>IF(SUM(I192:I194)=0,"-",SUM(I192:I194))</f>
        <v>-</v>
      </c>
      <c r="J195" s="242" t="str">
        <f>IF(SUM(J192:J194)=0,"-",SUM(J192:J194))</f>
        <v>-</v>
      </c>
      <c r="K195" s="242" t="str">
        <f>IF(SUM(K192:K194)=0,"-",SUM(K192:K194))</f>
        <v>-</v>
      </c>
      <c r="L195" s="247" t="e">
        <f>I195/J195</f>
        <v>#VALUE!</v>
      </c>
      <c r="M195" s="250" t="e">
        <f>K195/J195</f>
        <v>#VALUE!</v>
      </c>
      <c r="N195" s="251"/>
      <c r="O195" s="251"/>
      <c r="P195" s="251"/>
      <c r="Q195" s="260"/>
    </row>
    <row r="196" spans="1:17" outlineLevel="1"/>
    <row r="197" spans="1:17" outlineLevel="1"/>
    <row r="198" spans="1:17" outlineLevel="1">
      <c r="N198" s="252"/>
    </row>
    <row r="199" spans="1:17" outlineLevel="1">
      <c r="N199" s="252"/>
    </row>
    <row r="200" spans="1:17" outlineLevel="1">
      <c r="N200" s="252"/>
    </row>
    <row r="201" spans="1:17" outlineLevel="1">
      <c r="N201" s="252"/>
    </row>
    <row r="202" spans="1:17" ht="18" customHeight="1" outlineLevel="1">
      <c r="N202" s="252"/>
    </row>
    <row r="203" spans="1:17" outlineLevel="1"/>
    <row r="204" spans="1:17" ht="13.5" customHeight="1" outlineLevel="1"/>
    <row r="205" spans="1:17" outlineLevel="1"/>
    <row r="206" spans="1:17" outlineLevel="1"/>
    <row r="207" spans="1:17" outlineLevel="1"/>
    <row r="208" spans="1:17" outlineLevel="1"/>
    <row r="209" spans="1:16" outlineLevel="1"/>
    <row r="210" spans="1:16" outlineLevel="1"/>
    <row r="211" spans="1:16" outlineLevel="1"/>
    <row r="212" spans="1:16" outlineLevel="1"/>
    <row r="213" spans="1:16" outlineLevel="1"/>
    <row r="214" spans="1:16" ht="27" customHeight="1" outlineLevel="1">
      <c r="A214" s="86" t="s">
        <v>630</v>
      </c>
      <c r="B214" s="86"/>
      <c r="C214" s="238"/>
      <c r="D214" s="243"/>
      <c r="E214" s="243"/>
      <c r="F214" s="243"/>
      <c r="G214" s="243"/>
      <c r="H214" s="243"/>
      <c r="I214" s="243"/>
      <c r="J214" s="243"/>
      <c r="K214" s="243"/>
      <c r="L214" s="243"/>
      <c r="M214" s="253"/>
    </row>
    <row r="215" spans="1:16" outlineLevel="1">
      <c r="A215" s="1017" t="s">
        <v>614</v>
      </c>
      <c r="B215" s="1017" t="s">
        <v>615</v>
      </c>
      <c r="C215" s="1017"/>
      <c r="D215" s="1017"/>
      <c r="E215" s="1017"/>
      <c r="F215" s="1017"/>
      <c r="G215" s="1022" t="s">
        <v>616</v>
      </c>
      <c r="H215" s="1022" t="s">
        <v>617</v>
      </c>
      <c r="I215" s="1017" t="s">
        <v>618</v>
      </c>
      <c r="J215" s="1019" t="s">
        <v>619</v>
      </c>
      <c r="K215" s="1019" t="s">
        <v>620</v>
      </c>
      <c r="L215" s="1024" t="s">
        <v>621</v>
      </c>
      <c r="M215" s="1019" t="s">
        <v>622</v>
      </c>
      <c r="N215" s="1018" t="s">
        <v>529</v>
      </c>
      <c r="O215" s="1018"/>
      <c r="P215" s="1018"/>
    </row>
    <row r="216" spans="1:16" outlineLevel="1">
      <c r="A216" s="1017"/>
      <c r="B216" s="167" t="s">
        <v>623</v>
      </c>
      <c r="C216" s="167" t="s">
        <v>624</v>
      </c>
      <c r="D216" s="167" t="s">
        <v>625</v>
      </c>
      <c r="E216" s="167" t="s">
        <v>626</v>
      </c>
      <c r="F216" s="167" t="s">
        <v>627</v>
      </c>
      <c r="G216" s="1023"/>
      <c r="H216" s="1023"/>
      <c r="I216" s="1017"/>
      <c r="J216" s="1020"/>
      <c r="K216" s="1020"/>
      <c r="L216" s="1017"/>
      <c r="M216" s="1020"/>
      <c r="N216" s="206" t="s">
        <v>163</v>
      </c>
      <c r="O216" s="207" t="s">
        <v>164</v>
      </c>
      <c r="P216" s="206" t="s">
        <v>342</v>
      </c>
    </row>
    <row r="217" spans="1:16" outlineLevel="1">
      <c r="A217" s="167" t="str">
        <f>CONCATENATE("第",ROW(A217)-ROW($A$216),"次评审")</f>
        <v>第1次评审</v>
      </c>
      <c r="B217" s="245"/>
      <c r="C217" s="245"/>
      <c r="D217" s="245"/>
      <c r="E217" s="245"/>
      <c r="F217" s="245"/>
      <c r="G217" s="245"/>
      <c r="H217" s="245"/>
      <c r="I217" s="246">
        <f>SUM($B217:$F217)</f>
        <v>0</v>
      </c>
      <c r="J217" s="245"/>
      <c r="K217" s="245"/>
      <c r="L217" s="257" t="e">
        <f>I217/J217</f>
        <v>#DIV/0!</v>
      </c>
      <c r="M217" s="257" t="e">
        <f>K217/J217</f>
        <v>#DIV/0!</v>
      </c>
      <c r="N217" s="211">
        <v>0</v>
      </c>
      <c r="O217" s="212">
        <v>8.3400000000000002E-2</v>
      </c>
      <c r="P217" s="211">
        <v>0.22040000000000001</v>
      </c>
    </row>
    <row r="218" spans="1:16" outlineLevel="1">
      <c r="A218" s="167" t="str">
        <f>CONCATENATE("第",ROW(A218)-ROW($A$216),"次评审")</f>
        <v>第2次评审</v>
      </c>
      <c r="B218" s="245"/>
      <c r="C218" s="245"/>
      <c r="D218" s="245"/>
      <c r="E218" s="245"/>
      <c r="F218" s="245"/>
      <c r="G218" s="245"/>
      <c r="H218" s="245"/>
      <c r="I218" s="258">
        <f>SUM($B218:$F218)</f>
        <v>0</v>
      </c>
      <c r="J218" s="245"/>
      <c r="K218" s="245"/>
      <c r="L218" s="257" t="e">
        <f>I218/J218</f>
        <v>#DIV/0!</v>
      </c>
      <c r="M218" s="257" t="e">
        <f>K218/J218</f>
        <v>#DIV/0!</v>
      </c>
      <c r="N218" s="211">
        <v>0</v>
      </c>
      <c r="O218" s="212">
        <v>8.3400000000000002E-2</v>
      </c>
      <c r="P218" s="211">
        <v>0.22040000000000001</v>
      </c>
    </row>
    <row r="219" spans="1:16" outlineLevel="1">
      <c r="A219" s="167" t="str">
        <f>CONCATENATE("第",ROW(A219)-ROW($A$216),"次评审")</f>
        <v>第3次评审</v>
      </c>
      <c r="B219" s="245"/>
      <c r="C219" s="245"/>
      <c r="D219" s="245"/>
      <c r="E219" s="245"/>
      <c r="F219" s="245"/>
      <c r="G219" s="245"/>
      <c r="H219" s="245"/>
      <c r="I219" s="258">
        <f>SUM($B219:$F219)</f>
        <v>0</v>
      </c>
      <c r="J219" s="245"/>
      <c r="K219" s="245"/>
      <c r="L219" s="257" t="e">
        <f>I219/J219</f>
        <v>#DIV/0!</v>
      </c>
      <c r="M219" s="257" t="e">
        <f>K219/J219</f>
        <v>#DIV/0!</v>
      </c>
      <c r="N219" s="211">
        <v>0</v>
      </c>
      <c r="O219" s="212">
        <v>8.3400000000000002E-2</v>
      </c>
      <c r="P219" s="211">
        <v>0.22040000000000001</v>
      </c>
    </row>
    <row r="220" spans="1:16" outlineLevel="1">
      <c r="A220" s="167" t="s">
        <v>628</v>
      </c>
      <c r="B220" s="244"/>
      <c r="C220" s="244"/>
      <c r="D220" s="244"/>
      <c r="E220" s="244"/>
      <c r="F220" s="244"/>
      <c r="G220" s="244"/>
      <c r="H220" s="244"/>
      <c r="I220" s="241">
        <f>SUM($B220:$F220)</f>
        <v>0</v>
      </c>
      <c r="J220" s="244" t="s">
        <v>168</v>
      </c>
      <c r="K220" s="244"/>
      <c r="L220" s="248" t="e">
        <f>I220/J220</f>
        <v>#VALUE!</v>
      </c>
      <c r="M220" s="248"/>
      <c r="N220" s="256">
        <v>0</v>
      </c>
      <c r="O220" s="256">
        <v>0.23330000000000001</v>
      </c>
      <c r="P220" s="256">
        <v>0.71309999999999996</v>
      </c>
    </row>
    <row r="221" spans="1:16" outlineLevel="1">
      <c r="A221" s="167" t="s">
        <v>388</v>
      </c>
      <c r="B221" s="246">
        <f t="shared" ref="B221:H221" si="11">SUM(B217:B220)</f>
        <v>0</v>
      </c>
      <c r="C221" s="246">
        <f t="shared" si="11"/>
        <v>0</v>
      </c>
      <c r="D221" s="246">
        <f t="shared" si="11"/>
        <v>0</v>
      </c>
      <c r="E221" s="246">
        <f t="shared" si="11"/>
        <v>0</v>
      </c>
      <c r="F221" s="246">
        <f t="shared" si="11"/>
        <v>0</v>
      </c>
      <c r="G221" s="246">
        <f t="shared" si="11"/>
        <v>0</v>
      </c>
      <c r="H221" s="246">
        <f t="shared" si="11"/>
        <v>0</v>
      </c>
      <c r="I221" s="242" t="str">
        <f>IF(SUM(I218:I220)=0,"-",SUM(I218:I220))</f>
        <v>-</v>
      </c>
      <c r="J221" s="242" t="str">
        <f>IF(SUM(J218:J220)=0,"-",SUM(J218:J220))</f>
        <v>-</v>
      </c>
      <c r="K221" s="242" t="str">
        <f>IF(SUM(K218:K220)=0,"-",SUM(K218:K220))</f>
        <v>-</v>
      </c>
      <c r="L221" s="259" t="e">
        <f>I221/J221</f>
        <v>#VALUE!</v>
      </c>
      <c r="M221" s="257" t="e">
        <f>K221/J221</f>
        <v>#VALUE!</v>
      </c>
    </row>
    <row r="222" spans="1:16" outlineLevel="1"/>
    <row r="223" spans="1:16" outlineLevel="1">
      <c r="N223" s="252"/>
    </row>
    <row r="224" spans="1:16" outlineLevel="1">
      <c r="N224" s="252"/>
    </row>
    <row r="225" spans="14:14" outlineLevel="1">
      <c r="N225" s="252"/>
    </row>
    <row r="226" spans="14:14" outlineLevel="1">
      <c r="N226" s="252"/>
    </row>
    <row r="227" spans="14:14" outlineLevel="1">
      <c r="N227" s="252"/>
    </row>
    <row r="228" spans="14:14" outlineLevel="1">
      <c r="N228" s="252"/>
    </row>
    <row r="229" spans="14:14" outlineLevel="1"/>
    <row r="230" spans="14:14" outlineLevel="1"/>
    <row r="231" spans="14:14" outlineLevel="1"/>
    <row r="232" spans="14:14" outlineLevel="1"/>
    <row r="233" spans="14:14" outlineLevel="1"/>
    <row r="234" spans="14:14" outlineLevel="1"/>
    <row r="235" spans="14:14" outlineLevel="1"/>
    <row r="236" spans="14:14" outlineLevel="1"/>
    <row r="237" spans="14:14" outlineLevel="1"/>
    <row r="238" spans="14:14" outlineLevel="1"/>
    <row r="239" spans="14:14" outlineLevel="1"/>
    <row r="240" spans="14:14" outlineLevel="1"/>
    <row r="241" spans="1:16" ht="30.95" customHeight="1" outlineLevel="1">
      <c r="A241" s="86" t="s">
        <v>631</v>
      </c>
      <c r="B241" s="86"/>
      <c r="C241" s="238"/>
      <c r="D241" s="243"/>
      <c r="E241" s="243"/>
      <c r="F241" s="243"/>
      <c r="G241" s="243"/>
      <c r="H241" s="243"/>
      <c r="I241" s="243"/>
      <c r="J241" s="243"/>
      <c r="K241" s="243"/>
      <c r="L241" s="243"/>
      <c r="M241" s="253"/>
    </row>
    <row r="242" spans="1:16" ht="12" customHeight="1" outlineLevel="1">
      <c r="A242" s="267" t="s">
        <v>614</v>
      </c>
      <c r="B242" s="1017" t="s">
        <v>615</v>
      </c>
      <c r="C242" s="1017"/>
      <c r="D242" s="1017"/>
      <c r="E242" s="1017"/>
      <c r="F242" s="1017"/>
      <c r="G242" s="1022" t="s">
        <v>616</v>
      </c>
      <c r="H242" s="1022" t="s">
        <v>617</v>
      </c>
      <c r="I242" s="1017" t="s">
        <v>618</v>
      </c>
      <c r="J242" s="1019" t="s">
        <v>632</v>
      </c>
      <c r="K242" s="1019" t="s">
        <v>620</v>
      </c>
      <c r="L242" s="268" t="s">
        <v>633</v>
      </c>
      <c r="M242" s="1019" t="s">
        <v>634</v>
      </c>
      <c r="N242" s="1018" t="s">
        <v>529</v>
      </c>
      <c r="O242" s="1018"/>
      <c r="P242" s="1018"/>
    </row>
    <row r="243" spans="1:16" ht="24" outlineLevel="1">
      <c r="A243" s="267" t="s">
        <v>614</v>
      </c>
      <c r="B243" s="167" t="s">
        <v>623</v>
      </c>
      <c r="C243" s="167" t="s">
        <v>624</v>
      </c>
      <c r="D243" s="167" t="s">
        <v>625</v>
      </c>
      <c r="E243" s="167" t="s">
        <v>626</v>
      </c>
      <c r="F243" s="167" t="s">
        <v>627</v>
      </c>
      <c r="G243" s="1023"/>
      <c r="H243" s="1023"/>
      <c r="I243" s="1017"/>
      <c r="J243" s="1020"/>
      <c r="K243" s="1020"/>
      <c r="L243" s="268" t="s">
        <v>633</v>
      </c>
      <c r="M243" s="1020"/>
      <c r="N243" s="206" t="s">
        <v>163</v>
      </c>
      <c r="O243" s="207" t="s">
        <v>164</v>
      </c>
      <c r="P243" s="206" t="s">
        <v>342</v>
      </c>
    </row>
    <row r="244" spans="1:16" outlineLevel="1">
      <c r="A244" s="167" t="str">
        <f>CONCATENATE("第",ROW(A244)-ROW($A$243),"次评审")</f>
        <v>第1次评审</v>
      </c>
      <c r="B244" s="240"/>
      <c r="C244" s="240"/>
      <c r="D244" s="240"/>
      <c r="E244" s="240"/>
      <c r="F244" s="240"/>
      <c r="G244" s="240"/>
      <c r="H244" s="240"/>
      <c r="I244" s="254">
        <f>SUM($B244:$F244)</f>
        <v>0</v>
      </c>
      <c r="J244" s="240"/>
      <c r="K244" s="240"/>
      <c r="L244" s="247" t="e">
        <f>I244/J244</f>
        <v>#DIV/0!</v>
      </c>
      <c r="M244" s="247" t="e">
        <f>K244/J244</f>
        <v>#DIV/0!</v>
      </c>
      <c r="N244" s="211">
        <v>8.0000000000000004E-4</v>
      </c>
      <c r="O244" s="212">
        <v>1.0999999999999999E-2</v>
      </c>
      <c r="P244" s="211">
        <v>2.12E-2</v>
      </c>
    </row>
    <row r="245" spans="1:16" outlineLevel="1">
      <c r="A245" s="167" t="str">
        <f>CONCATENATE("第",ROW(A245)-ROW($A$243),"次评审")</f>
        <v>第2次评审</v>
      </c>
      <c r="B245" s="240"/>
      <c r="C245" s="240"/>
      <c r="D245" s="240"/>
      <c r="E245" s="240"/>
      <c r="F245" s="240"/>
      <c r="G245" s="240"/>
      <c r="H245" s="240"/>
      <c r="I245" s="254">
        <f>SUM($B245:$F245)</f>
        <v>0</v>
      </c>
      <c r="J245" s="240"/>
      <c r="K245" s="240"/>
      <c r="L245" s="247" t="e">
        <f>I245/J245</f>
        <v>#DIV/0!</v>
      </c>
      <c r="M245" s="247" t="e">
        <f>K245/J245</f>
        <v>#DIV/0!</v>
      </c>
      <c r="N245" s="211">
        <v>8.0000000000000004E-4</v>
      </c>
      <c r="O245" s="212">
        <v>1.0999999999999999E-2</v>
      </c>
      <c r="P245" s="211">
        <v>2.12E-2</v>
      </c>
    </row>
    <row r="246" spans="1:16" outlineLevel="1">
      <c r="A246" s="167" t="str">
        <f>CONCATENATE("第",ROW(A246)-ROW($A$243),"次评审")</f>
        <v>第3次评审</v>
      </c>
      <c r="B246" s="240"/>
      <c r="C246" s="240"/>
      <c r="D246" s="240"/>
      <c r="E246" s="240"/>
      <c r="F246" s="240"/>
      <c r="G246" s="240"/>
      <c r="H246" s="240"/>
      <c r="I246" s="254">
        <f>SUM($B246:$F246)</f>
        <v>0</v>
      </c>
      <c r="J246" s="240"/>
      <c r="K246" s="240"/>
      <c r="L246" s="247" t="e">
        <f>I246/J246</f>
        <v>#DIV/0!</v>
      </c>
      <c r="M246" s="247" t="e">
        <f>K246/J246</f>
        <v>#DIV/0!</v>
      </c>
      <c r="N246" s="211">
        <v>8.0000000000000004E-4</v>
      </c>
      <c r="O246" s="212">
        <v>1.0999999999999999E-2</v>
      </c>
      <c r="P246" s="211">
        <v>2.12E-2</v>
      </c>
    </row>
    <row r="247" spans="1:16" outlineLevel="1">
      <c r="A247" s="167" t="s">
        <v>628</v>
      </c>
      <c r="B247" s="241"/>
      <c r="C247" s="241"/>
      <c r="D247" s="241"/>
      <c r="E247" s="241"/>
      <c r="F247" s="241"/>
      <c r="G247" s="241"/>
      <c r="H247" s="241"/>
      <c r="I247" s="262">
        <f>SUM($B247:$F247)</f>
        <v>0</v>
      </c>
      <c r="J247" s="241" t="s">
        <v>168</v>
      </c>
      <c r="K247" s="241"/>
      <c r="L247" s="263" t="e">
        <f>I247/J247</f>
        <v>#VALUE!</v>
      </c>
      <c r="M247" s="263"/>
      <c r="N247" s="256">
        <v>0</v>
      </c>
      <c r="O247" s="256">
        <v>4.351E-2</v>
      </c>
      <c r="P247" s="256">
        <v>8.7900000000000006E-2</v>
      </c>
    </row>
    <row r="248" spans="1:16" outlineLevel="1">
      <c r="A248" s="167" t="s">
        <v>388</v>
      </c>
      <c r="B248" s="242">
        <f t="shared" ref="B248:H248" si="12">SUM(B244:B247)</f>
        <v>0</v>
      </c>
      <c r="C248" s="242">
        <f t="shared" si="12"/>
        <v>0</v>
      </c>
      <c r="D248" s="242">
        <f t="shared" si="12"/>
        <v>0</v>
      </c>
      <c r="E248" s="242">
        <f t="shared" si="12"/>
        <v>0</v>
      </c>
      <c r="F248" s="242">
        <f t="shared" si="12"/>
        <v>0</v>
      </c>
      <c r="G248" s="242">
        <f t="shared" si="12"/>
        <v>0</v>
      </c>
      <c r="H248" s="242">
        <f t="shared" si="12"/>
        <v>0</v>
      </c>
      <c r="I248" s="242" t="str">
        <f>IF(SUM(I245:I247)=0,"-",SUM(I245:I247))</f>
        <v>-</v>
      </c>
      <c r="J248" s="242" t="str">
        <f>IF(SUM(J245:J247)=0,"-",SUM(J245:J247))</f>
        <v>-</v>
      </c>
      <c r="K248" s="242" t="str">
        <f>IF(SUM(K245:K247)=0,"-",SUM(K245:K247))</f>
        <v>-</v>
      </c>
      <c r="L248" s="247" t="e">
        <f>I248/J248</f>
        <v>#VALUE!</v>
      </c>
      <c r="M248" s="247" t="e">
        <f>K248/J248</f>
        <v>#VALUE!</v>
      </c>
      <c r="N248" s="264"/>
      <c r="O248" s="264"/>
      <c r="P248" s="264"/>
    </row>
    <row r="249" spans="1:16" outlineLevel="1"/>
    <row r="250" spans="1:16" outlineLevel="1">
      <c r="N250" s="252"/>
    </row>
    <row r="251" spans="1:16" outlineLevel="1">
      <c r="N251" s="252"/>
    </row>
    <row r="252" spans="1:16" outlineLevel="1">
      <c r="N252" s="252"/>
    </row>
    <row r="253" spans="1:16" outlineLevel="1">
      <c r="N253" s="252"/>
    </row>
    <row r="254" spans="1:16" outlineLevel="1">
      <c r="N254" s="252"/>
    </row>
    <row r="255" spans="1:16" outlineLevel="1"/>
    <row r="256" spans="1:16" outlineLevel="1"/>
    <row r="257" spans="1:16" outlineLevel="1"/>
    <row r="258" spans="1:16" outlineLevel="1"/>
    <row r="259" spans="1:16" outlineLevel="1"/>
    <row r="260" spans="1:16" outlineLevel="1"/>
    <row r="261" spans="1:16" outlineLevel="1"/>
    <row r="262" spans="1:16" outlineLevel="1"/>
    <row r="263" spans="1:16" outlineLevel="1"/>
    <row r="264" spans="1:16" outlineLevel="1"/>
    <row r="265" spans="1:16" outlineLevel="1"/>
    <row r="266" spans="1:16" ht="30" customHeight="1" outlineLevel="1">
      <c r="A266" s="86" t="s">
        <v>635</v>
      </c>
      <c r="B266" s="86"/>
      <c r="C266" s="238"/>
      <c r="D266" s="243"/>
      <c r="E266" s="243"/>
      <c r="F266" s="243"/>
      <c r="G266" s="243"/>
      <c r="H266" s="243"/>
      <c r="I266" s="243"/>
      <c r="J266" s="243"/>
      <c r="K266" s="243"/>
      <c r="L266" s="243"/>
      <c r="M266" s="253"/>
    </row>
    <row r="267" spans="1:16" ht="12" customHeight="1" outlineLevel="1">
      <c r="A267" s="267" t="s">
        <v>636</v>
      </c>
      <c r="B267" s="1017" t="s">
        <v>615</v>
      </c>
      <c r="C267" s="1017"/>
      <c r="D267" s="1017"/>
      <c r="E267" s="1017"/>
      <c r="F267" s="1017"/>
      <c r="G267" s="1022" t="s">
        <v>616</v>
      </c>
      <c r="H267" s="1022" t="s">
        <v>617</v>
      </c>
      <c r="I267" s="1017" t="s">
        <v>618</v>
      </c>
      <c r="J267" s="1019" t="s">
        <v>637</v>
      </c>
      <c r="K267" s="1019" t="s">
        <v>638</v>
      </c>
      <c r="L267" s="268" t="s">
        <v>639</v>
      </c>
      <c r="M267" s="1019" t="s">
        <v>640</v>
      </c>
      <c r="N267" s="1018" t="s">
        <v>529</v>
      </c>
      <c r="O267" s="1018"/>
      <c r="P267" s="1018"/>
    </row>
    <row r="268" spans="1:16" ht="24" outlineLevel="1">
      <c r="A268" s="267" t="s">
        <v>636</v>
      </c>
      <c r="B268" s="167" t="s">
        <v>623</v>
      </c>
      <c r="C268" s="167" t="s">
        <v>624</v>
      </c>
      <c r="D268" s="167" t="s">
        <v>625</v>
      </c>
      <c r="E268" s="167" t="s">
        <v>626</v>
      </c>
      <c r="F268" s="167" t="s">
        <v>627</v>
      </c>
      <c r="G268" s="1023"/>
      <c r="H268" s="1023"/>
      <c r="I268" s="1017"/>
      <c r="J268" s="1020"/>
      <c r="K268" s="1020"/>
      <c r="L268" s="268" t="s">
        <v>639</v>
      </c>
      <c r="M268" s="1020"/>
      <c r="N268" s="206" t="s">
        <v>163</v>
      </c>
      <c r="O268" s="207" t="s">
        <v>164</v>
      </c>
      <c r="P268" s="206" t="s">
        <v>342</v>
      </c>
    </row>
    <row r="269" spans="1:16" outlineLevel="1">
      <c r="A269" s="167" t="str">
        <f>CONCATENATE("第",ROW(A269)-ROW($A$268),"次走查")</f>
        <v>第1次走查</v>
      </c>
      <c r="B269" s="261">
        <v>0</v>
      </c>
      <c r="C269" s="261">
        <v>0</v>
      </c>
      <c r="D269" s="261">
        <v>0</v>
      </c>
      <c r="E269" s="261">
        <v>3</v>
      </c>
      <c r="F269" s="261">
        <v>3</v>
      </c>
      <c r="G269" s="261">
        <v>6</v>
      </c>
      <c r="H269" s="261">
        <v>0</v>
      </c>
      <c r="I269" s="242">
        <f>SUM($B269:$F269)</f>
        <v>6</v>
      </c>
      <c r="J269" s="261">
        <v>44.2</v>
      </c>
      <c r="K269" s="261">
        <v>8</v>
      </c>
      <c r="L269" s="247">
        <f t="shared" ref="L269:L274" si="13">I269/J269</f>
        <v>0.13574660633484162</v>
      </c>
      <c r="M269" s="247">
        <f>K269/J269</f>
        <v>0.18099547511312217</v>
      </c>
      <c r="N269" s="211">
        <v>0</v>
      </c>
      <c r="O269" s="212">
        <v>5.0599999999999999E-2</v>
      </c>
      <c r="P269" s="211">
        <v>0.10639999999999999</v>
      </c>
    </row>
    <row r="270" spans="1:16" outlineLevel="1">
      <c r="A270" s="167" t="str">
        <f>CONCATENATE("第",ROW(A270)-ROW($A$268),"次走查")</f>
        <v>第2次走查</v>
      </c>
      <c r="B270" s="261"/>
      <c r="C270" s="261"/>
      <c r="D270" s="261"/>
      <c r="E270" s="261"/>
      <c r="F270" s="261"/>
      <c r="G270" s="261"/>
      <c r="H270" s="261"/>
      <c r="I270" s="242">
        <f>SUM($B270:$F270)</f>
        <v>0</v>
      </c>
      <c r="J270" s="261"/>
      <c r="K270" s="261"/>
      <c r="L270" s="247" t="e">
        <f t="shared" si="13"/>
        <v>#DIV/0!</v>
      </c>
      <c r="M270" s="247" t="e">
        <f>K270/J270</f>
        <v>#DIV/0!</v>
      </c>
      <c r="N270" s="211">
        <v>0</v>
      </c>
      <c r="O270" s="212">
        <v>5.0599999999999999E-2</v>
      </c>
      <c r="P270" s="211">
        <v>0.15440000000000001</v>
      </c>
    </row>
    <row r="271" spans="1:16" outlineLevel="1">
      <c r="A271" s="167" t="str">
        <f>CONCATENATE("第",ROW(A271)-ROW($A$268),"次走查")</f>
        <v>第3次走查</v>
      </c>
      <c r="B271" s="261"/>
      <c r="C271" s="261"/>
      <c r="D271" s="261"/>
      <c r="E271" s="261"/>
      <c r="F271" s="261"/>
      <c r="G271" s="261"/>
      <c r="H271" s="261"/>
      <c r="I271" s="242">
        <f>SUM($B271:$F271)</f>
        <v>0</v>
      </c>
      <c r="J271" s="261"/>
      <c r="K271" s="261"/>
      <c r="L271" s="247" t="e">
        <f t="shared" si="13"/>
        <v>#DIV/0!</v>
      </c>
      <c r="M271" s="247" t="e">
        <f>K271/J271</f>
        <v>#DIV/0!</v>
      </c>
      <c r="N271" s="211">
        <v>0</v>
      </c>
      <c r="O271" s="212">
        <v>5.0599999999999999E-2</v>
      </c>
      <c r="P271" s="211">
        <v>0.15440000000000001</v>
      </c>
    </row>
    <row r="272" spans="1:16" outlineLevel="1">
      <c r="A272" s="167" t="str">
        <f>CONCATENATE("第",ROW(A272)-ROW($A$268),"次走查")</f>
        <v>第4次走查</v>
      </c>
      <c r="B272" s="261"/>
      <c r="C272" s="261"/>
      <c r="D272" s="261"/>
      <c r="E272" s="261"/>
      <c r="F272" s="261"/>
      <c r="G272" s="261"/>
      <c r="H272" s="261"/>
      <c r="I272" s="242">
        <f>SUM($B272:$F272)</f>
        <v>0</v>
      </c>
      <c r="J272" s="261"/>
      <c r="K272" s="261"/>
      <c r="L272" s="247" t="e">
        <f t="shared" si="13"/>
        <v>#DIV/0!</v>
      </c>
      <c r="M272" s="247" t="e">
        <f>K272/J272</f>
        <v>#DIV/0!</v>
      </c>
      <c r="N272" s="211">
        <v>0</v>
      </c>
      <c r="O272" s="212">
        <v>5.0599999999999999E-2</v>
      </c>
      <c r="P272" s="211">
        <v>0.15440000000000001</v>
      </c>
    </row>
    <row r="273" spans="1:16" outlineLevel="1">
      <c r="A273" s="167" t="s">
        <v>641</v>
      </c>
      <c r="B273" s="241"/>
      <c r="C273" s="241"/>
      <c r="D273" s="241"/>
      <c r="E273" s="241"/>
      <c r="F273" s="241"/>
      <c r="G273" s="241"/>
      <c r="H273" s="241"/>
      <c r="I273" s="262">
        <f>SUM($B273:$F273)</f>
        <v>0</v>
      </c>
      <c r="J273" s="241" t="s">
        <v>168</v>
      </c>
      <c r="K273" s="241"/>
      <c r="L273" s="263" t="e">
        <f t="shared" si="13"/>
        <v>#VALUE!</v>
      </c>
      <c r="M273" s="263"/>
      <c r="N273" s="256">
        <v>0</v>
      </c>
      <c r="O273" s="256">
        <v>0.3</v>
      </c>
      <c r="P273" s="256">
        <v>0.65790273556231005</v>
      </c>
    </row>
    <row r="274" spans="1:16" outlineLevel="1">
      <c r="A274" s="167" t="s">
        <v>388</v>
      </c>
      <c r="B274" s="242">
        <f t="shared" ref="B274:H274" si="14">SUM(B267:B273)</f>
        <v>0</v>
      </c>
      <c r="C274" s="242">
        <f t="shared" si="14"/>
        <v>0</v>
      </c>
      <c r="D274" s="242">
        <f t="shared" si="14"/>
        <v>0</v>
      </c>
      <c r="E274" s="242">
        <f t="shared" si="14"/>
        <v>3</v>
      </c>
      <c r="F274" s="242">
        <f t="shared" si="14"/>
        <v>3</v>
      </c>
      <c r="G274" s="242">
        <f t="shared" si="14"/>
        <v>6</v>
      </c>
      <c r="H274" s="242">
        <f t="shared" si="14"/>
        <v>0</v>
      </c>
      <c r="I274" s="242" t="str">
        <f>IF(SUM(I271:I273)=0,"-",SUM(I271:I273))</f>
        <v>-</v>
      </c>
      <c r="J274" s="242" t="str">
        <f>IF(SUM(J271:J273)=0,"-",SUM(J271:J273))</f>
        <v>-</v>
      </c>
      <c r="K274" s="242" t="str">
        <f>IF(SUM(K271:K273)=0,"-",SUM(K271:K273))</f>
        <v>-</v>
      </c>
      <c r="L274" s="247" t="e">
        <f t="shared" si="13"/>
        <v>#VALUE!</v>
      </c>
      <c r="M274" s="247" t="e">
        <f>K274/J274</f>
        <v>#VALUE!</v>
      </c>
      <c r="N274" s="264"/>
      <c r="O274" s="264"/>
      <c r="P274" s="264"/>
    </row>
    <row r="275" spans="1:16" outlineLevel="1"/>
    <row r="276" spans="1:16" outlineLevel="1">
      <c r="N276" s="252" t="s">
        <v>152</v>
      </c>
    </row>
    <row r="277" spans="1:16" outlineLevel="1">
      <c r="N277" s="252" t="s">
        <v>642</v>
      </c>
    </row>
    <row r="278" spans="1:16" outlineLevel="1">
      <c r="N278" s="252" t="s">
        <v>643</v>
      </c>
    </row>
    <row r="279" spans="1:16" outlineLevel="1">
      <c r="N279" s="252" t="s">
        <v>644</v>
      </c>
    </row>
    <row r="280" spans="1:16" outlineLevel="1">
      <c r="N280" s="252" t="s">
        <v>645</v>
      </c>
    </row>
    <row r="281" spans="1:16" outlineLevel="1"/>
    <row r="282" spans="1:16" outlineLevel="1"/>
    <row r="283" spans="1:16" outlineLevel="1"/>
    <row r="284" spans="1:16" outlineLevel="1"/>
    <row r="285" spans="1:16" outlineLevel="1"/>
    <row r="286" spans="1:16" outlineLevel="1"/>
    <row r="287" spans="1:16" outlineLevel="1"/>
    <row r="288" spans="1:16" outlineLevel="1"/>
    <row r="289" spans="1:12" outlineLevel="1"/>
    <row r="290" spans="1:12" outlineLevel="1"/>
    <row r="292" spans="1:12" ht="27">
      <c r="A292" s="86" t="s">
        <v>874</v>
      </c>
      <c r="B292" s="86"/>
      <c r="C292" s="238"/>
      <c r="D292" s="243"/>
      <c r="E292" s="243"/>
      <c r="F292" s="243"/>
      <c r="G292" s="243"/>
      <c r="H292" s="243"/>
    </row>
    <row r="293" spans="1:12" s="778" customFormat="1" ht="27" customHeight="1">
      <c r="A293" s="1017" t="s">
        <v>875</v>
      </c>
      <c r="B293" s="1025" t="s">
        <v>876</v>
      </c>
      <c r="C293" s="1026"/>
      <c r="D293" s="1019" t="s">
        <v>877</v>
      </c>
      <c r="E293" s="1024" t="s">
        <v>878</v>
      </c>
      <c r="F293" s="1027" t="s">
        <v>529</v>
      </c>
      <c r="G293" s="1027"/>
      <c r="H293" s="1027"/>
      <c r="I293" s="776" t="s">
        <v>882</v>
      </c>
      <c r="J293" s="777">
        <v>0</v>
      </c>
      <c r="K293" s="777">
        <v>9.8689999999999998</v>
      </c>
      <c r="L293" s="777">
        <v>21.175999999999998</v>
      </c>
    </row>
    <row r="294" spans="1:12" ht="13.5" customHeight="1">
      <c r="A294" s="1017"/>
      <c r="B294" s="167" t="s">
        <v>879</v>
      </c>
      <c r="C294" s="167" t="s">
        <v>880</v>
      </c>
      <c r="D294" s="1020"/>
      <c r="E294" s="1017"/>
      <c r="F294" s="206" t="s">
        <v>163</v>
      </c>
      <c r="G294" s="207" t="s">
        <v>164</v>
      </c>
      <c r="H294" s="206" t="s">
        <v>342</v>
      </c>
      <c r="I294" s="779" t="s">
        <v>223</v>
      </c>
      <c r="J294" s="780">
        <v>0</v>
      </c>
      <c r="K294" s="780">
        <v>7.5030000000000001</v>
      </c>
      <c r="L294" s="780">
        <v>16.0824</v>
      </c>
    </row>
    <row r="295" spans="1:12" ht="16.5" customHeight="1">
      <c r="A295" s="167" t="str">
        <f>CONCATENATE("迭代",ROW(A295)-ROW($A$294))</f>
        <v>迭代1</v>
      </c>
      <c r="B295" s="240">
        <v>1032</v>
      </c>
      <c r="C295" s="261">
        <v>0</v>
      </c>
      <c r="D295" s="261">
        <v>97.8</v>
      </c>
      <c r="E295" s="247">
        <f>SUM(B295:C295)/D295</f>
        <v>10.552147239263803</v>
      </c>
      <c r="F295" s="211">
        <v>0</v>
      </c>
      <c r="G295" s="212">
        <v>7.7510000000000003</v>
      </c>
      <c r="H295" s="211">
        <v>21.382999999999999</v>
      </c>
      <c r="I295" s="779" t="s">
        <v>224</v>
      </c>
      <c r="J295" s="780">
        <v>0</v>
      </c>
      <c r="K295" s="780">
        <v>7.7510000000000003</v>
      </c>
      <c r="L295" s="780">
        <v>21.382999999999999</v>
      </c>
    </row>
    <row r="296" spans="1:12" ht="16.5" customHeight="1">
      <c r="A296" s="775" t="str">
        <f>CONCATENATE("迭代",ROW(A296)-ROW($A$294))</f>
        <v>迭代2</v>
      </c>
      <c r="B296" s="240">
        <v>126</v>
      </c>
      <c r="C296" s="261">
        <v>2</v>
      </c>
      <c r="D296" s="261">
        <v>44.2</v>
      </c>
      <c r="E296" s="247">
        <f>SUM(B296:C296)/D296</f>
        <v>2.8959276018099547</v>
      </c>
      <c r="F296" s="211">
        <v>0</v>
      </c>
      <c r="G296" s="212">
        <v>7.7510000000000003</v>
      </c>
      <c r="H296" s="211">
        <v>21.382999999999999</v>
      </c>
      <c r="I296" s="779" t="s">
        <v>225</v>
      </c>
      <c r="J296" s="780">
        <v>0</v>
      </c>
      <c r="K296" s="780">
        <v>4.3840000000000003</v>
      </c>
      <c r="L296" s="780">
        <v>10.7986</v>
      </c>
    </row>
    <row r="297" spans="1:12" ht="13.5" customHeight="1">
      <c r="A297" s="167" t="s">
        <v>881</v>
      </c>
      <c r="B297" s="241"/>
      <c r="C297" s="241"/>
      <c r="D297" s="241"/>
      <c r="E297" s="241"/>
      <c r="F297" s="241"/>
      <c r="G297" s="241"/>
      <c r="H297" s="241"/>
    </row>
    <row r="298" spans="1:12">
      <c r="A298" s="167" t="s">
        <v>388</v>
      </c>
      <c r="B298" s="242">
        <f>SUM(B293:B297)</f>
        <v>1158</v>
      </c>
      <c r="C298" s="242">
        <f>SUM(C293:C297)</f>
        <v>2</v>
      </c>
      <c r="D298" s="242">
        <f t="shared" ref="D298:H298" si="15">SUM(D297:D297)</f>
        <v>0</v>
      </c>
      <c r="E298" s="242">
        <f t="shared" si="15"/>
        <v>0</v>
      </c>
      <c r="F298" s="242">
        <f t="shared" si="15"/>
        <v>0</v>
      </c>
      <c r="G298" s="242">
        <f t="shared" si="15"/>
        <v>0</v>
      </c>
      <c r="H298" s="242">
        <f t="shared" si="15"/>
        <v>0</v>
      </c>
    </row>
    <row r="319" ht="24.75" customHeight="1"/>
    <row r="320" ht="27" customHeight="1" outlineLevel="1"/>
    <row r="321" spans="1:16" ht="30.75" customHeight="1" outlineLevel="1">
      <c r="A321" s="72" t="s">
        <v>395</v>
      </c>
      <c r="B321" s="72"/>
      <c r="C321" s="72"/>
      <c r="D321" s="72"/>
      <c r="E321" s="72"/>
      <c r="F321" s="72"/>
      <c r="G321" s="72"/>
      <c r="H321" s="72"/>
      <c r="I321" s="72"/>
      <c r="J321" s="72"/>
      <c r="K321" s="72"/>
      <c r="L321" s="72"/>
      <c r="M321" s="72"/>
      <c r="N321" s="72"/>
      <c r="O321" s="72"/>
      <c r="P321" s="72"/>
    </row>
    <row r="322" spans="1:16" ht="29.25" customHeight="1" outlineLevel="1">
      <c r="A322" s="1016" t="s">
        <v>610</v>
      </c>
      <c r="B322" s="1016"/>
      <c r="C322" s="1016"/>
      <c r="D322" s="1016"/>
      <c r="E322" s="1016"/>
      <c r="F322" s="1016"/>
      <c r="G322" s="1016"/>
      <c r="H322" s="1016"/>
      <c r="I322" s="1016"/>
      <c r="J322" s="72"/>
      <c r="K322" s="72"/>
      <c r="L322" s="72"/>
      <c r="M322" s="72"/>
      <c r="N322" s="72"/>
      <c r="O322" s="72"/>
      <c r="P322" s="72"/>
    </row>
    <row r="323" spans="1:16" ht="25.5" customHeight="1" outlineLevel="1">
      <c r="A323" s="237" t="s">
        <v>611</v>
      </c>
      <c r="B323" s="236"/>
      <c r="C323" s="236"/>
      <c r="D323" s="236"/>
      <c r="E323" s="236"/>
      <c r="F323" s="236"/>
      <c r="G323" s="236"/>
      <c r="H323" s="236"/>
      <c r="I323" s="236"/>
      <c r="J323" s="72"/>
      <c r="K323" s="72"/>
      <c r="L323" s="72"/>
      <c r="M323" s="72"/>
      <c r="N323" s="72"/>
      <c r="O323" s="72"/>
      <c r="P323" s="72"/>
    </row>
    <row r="324" spans="1:16" ht="13.5" customHeight="1" outlineLevel="1">
      <c r="A324" s="86" t="s">
        <v>612</v>
      </c>
      <c r="B324" s="86"/>
      <c r="C324" s="238"/>
    </row>
    <row r="325" spans="1:16" ht="14.25" customHeight="1" outlineLevel="1">
      <c r="A325" s="1017" t="s">
        <v>614</v>
      </c>
      <c r="B325" s="1017" t="s">
        <v>615</v>
      </c>
      <c r="C325" s="1017"/>
      <c r="D325" s="1017"/>
      <c r="E325" s="1017"/>
      <c r="F325" s="1017"/>
      <c r="G325" s="1022" t="s">
        <v>616</v>
      </c>
      <c r="H325" s="1022" t="s">
        <v>617</v>
      </c>
      <c r="I325" s="1017" t="s">
        <v>618</v>
      </c>
      <c r="J325" s="1019" t="s">
        <v>619</v>
      </c>
      <c r="K325" s="1019" t="s">
        <v>620</v>
      </c>
      <c r="L325" s="1024" t="s">
        <v>621</v>
      </c>
      <c r="M325" s="1019" t="s">
        <v>622</v>
      </c>
      <c r="N325" s="1018" t="s">
        <v>529</v>
      </c>
      <c r="O325" s="1018"/>
      <c r="P325" s="1018"/>
    </row>
    <row r="326" spans="1:16" outlineLevel="1">
      <c r="A326" s="1017"/>
      <c r="B326" s="167" t="s">
        <v>623</v>
      </c>
      <c r="C326" s="167" t="s">
        <v>624</v>
      </c>
      <c r="D326" s="167" t="s">
        <v>625</v>
      </c>
      <c r="E326" s="167" t="s">
        <v>626</v>
      </c>
      <c r="F326" s="167" t="s">
        <v>627</v>
      </c>
      <c r="G326" s="1023"/>
      <c r="H326" s="1023"/>
      <c r="I326" s="1017"/>
      <c r="J326" s="1020"/>
      <c r="K326" s="1020"/>
      <c r="L326" s="1017"/>
      <c r="M326" s="1020"/>
      <c r="N326" s="206" t="s">
        <v>163</v>
      </c>
      <c r="O326" s="207" t="s">
        <v>164</v>
      </c>
      <c r="P326" s="206" t="s">
        <v>342</v>
      </c>
    </row>
    <row r="327" spans="1:16" outlineLevel="1">
      <c r="A327" s="167" t="str">
        <f>CONCATENATE("第",ROW(A327)-ROW($A$326),"次评审")</f>
        <v>第1次评审</v>
      </c>
      <c r="B327" s="240"/>
      <c r="C327" s="240"/>
      <c r="D327" s="240"/>
      <c r="E327" s="240"/>
      <c r="F327" s="240"/>
      <c r="G327" s="240"/>
      <c r="H327" s="240"/>
      <c r="I327" s="242">
        <f>SUM($B327:$F327)</f>
        <v>0</v>
      </c>
      <c r="J327" s="240"/>
      <c r="K327" s="240"/>
      <c r="L327" s="247" t="e">
        <f>I327/J327</f>
        <v>#DIV/0!</v>
      </c>
      <c r="M327" s="247" t="e">
        <f>K327/J327</f>
        <v>#DIV/0!</v>
      </c>
      <c r="N327" s="211">
        <v>0</v>
      </c>
      <c r="O327" s="212">
        <v>0.21110000000000001</v>
      </c>
      <c r="P327" s="211">
        <v>0.627</v>
      </c>
    </row>
    <row r="328" spans="1:16" outlineLevel="1">
      <c r="A328" s="167" t="str">
        <f>CONCATENATE("第",ROW(A328)-ROW($A$326),"次评审")</f>
        <v>第2次评审</v>
      </c>
      <c r="B328" s="240"/>
      <c r="C328" s="240"/>
      <c r="D328" s="240"/>
      <c r="E328" s="240"/>
      <c r="F328" s="240"/>
      <c r="G328" s="240"/>
      <c r="H328" s="240"/>
      <c r="I328" s="242">
        <f>SUM($B328:$F328)</f>
        <v>0</v>
      </c>
      <c r="J328" s="240"/>
      <c r="K328" s="240"/>
      <c r="L328" s="247" t="e">
        <f>I328/J328</f>
        <v>#DIV/0!</v>
      </c>
      <c r="M328" s="247" t="e">
        <f>K328/J328</f>
        <v>#DIV/0!</v>
      </c>
      <c r="N328" s="211">
        <v>0</v>
      </c>
      <c r="O328" s="212">
        <v>0.21110000000000001</v>
      </c>
      <c r="P328" s="211">
        <v>0.627</v>
      </c>
    </row>
    <row r="329" spans="1:16" outlineLevel="1">
      <c r="A329" s="167" t="s">
        <v>628</v>
      </c>
      <c r="B329" s="241" t="s">
        <v>168</v>
      </c>
      <c r="C329" s="241" t="s">
        <v>168</v>
      </c>
      <c r="D329" s="241" t="s">
        <v>168</v>
      </c>
      <c r="E329" s="241" t="s">
        <v>168</v>
      </c>
      <c r="F329" s="241" t="s">
        <v>168</v>
      </c>
      <c r="G329" s="241" t="s">
        <v>168</v>
      </c>
      <c r="H329" s="241" t="s">
        <v>168</v>
      </c>
      <c r="I329" s="241">
        <f>SUM($B329:$F329)</f>
        <v>0</v>
      </c>
      <c r="J329" s="241" t="s">
        <v>168</v>
      </c>
      <c r="K329" s="241"/>
      <c r="L329" s="248" t="e">
        <f>I329/J329</f>
        <v>#VALUE!</v>
      </c>
      <c r="M329" s="248"/>
      <c r="N329" s="249">
        <v>0</v>
      </c>
      <c r="O329" s="249">
        <v>0.3075</v>
      </c>
      <c r="P329" s="249">
        <v>0.65469999999999995</v>
      </c>
    </row>
    <row r="330" spans="1:16" outlineLevel="1">
      <c r="A330" s="167" t="s">
        <v>388</v>
      </c>
      <c r="B330" s="242">
        <f t="shared" ref="B330:H330" si="16">SUM(B327:B329)</f>
        <v>0</v>
      </c>
      <c r="C330" s="242">
        <f t="shared" si="16"/>
        <v>0</v>
      </c>
      <c r="D330" s="242">
        <f t="shared" si="16"/>
        <v>0</v>
      </c>
      <c r="E330" s="242">
        <f t="shared" si="16"/>
        <v>0</v>
      </c>
      <c r="F330" s="242">
        <f t="shared" si="16"/>
        <v>0</v>
      </c>
      <c r="G330" s="242">
        <f t="shared" si="16"/>
        <v>0</v>
      </c>
      <c r="H330" s="242">
        <f t="shared" si="16"/>
        <v>0</v>
      </c>
      <c r="I330" s="242" t="str">
        <f>IF(SUM(I327:I329)=0,"-",SUM(I327:I329))</f>
        <v>-</v>
      </c>
      <c r="J330" s="242" t="str">
        <f>IF(SUM(J327:J329)=0,"-",SUM(J327:J329))</f>
        <v>-</v>
      </c>
      <c r="K330" s="242" t="str">
        <f>IF(SUM(K327:K329)=0,"-",SUM(K327:K329))</f>
        <v>-</v>
      </c>
      <c r="L330" s="247" t="e">
        <f>I330/J330</f>
        <v>#VALUE!</v>
      </c>
      <c r="M330" s="250" t="e">
        <f>K330/J330</f>
        <v>#VALUE!</v>
      </c>
      <c r="N330" s="251"/>
      <c r="O330" s="251"/>
      <c r="P330" s="251"/>
    </row>
    <row r="331" spans="1:16" outlineLevel="1"/>
    <row r="332" spans="1:16" outlineLevel="1"/>
    <row r="333" spans="1:16" outlineLevel="1">
      <c r="N333" s="252"/>
    </row>
    <row r="334" spans="1:16" outlineLevel="1">
      <c r="N334" s="252"/>
    </row>
    <row r="335" spans="1:16" outlineLevel="1">
      <c r="N335" s="252"/>
    </row>
    <row r="336" spans="1:16" outlineLevel="1">
      <c r="N336" s="252"/>
    </row>
    <row r="337" spans="1:16" outlineLevel="1">
      <c r="N337" s="252"/>
    </row>
    <row r="338" spans="1:16" outlineLevel="1"/>
    <row r="339" spans="1:16" outlineLevel="1"/>
    <row r="340" spans="1:16" outlineLevel="1"/>
    <row r="341" spans="1:16" outlineLevel="1"/>
    <row r="342" spans="1:16" outlineLevel="1"/>
    <row r="343" spans="1:16" outlineLevel="1"/>
    <row r="344" spans="1:16" outlineLevel="1"/>
    <row r="345" spans="1:16" outlineLevel="1"/>
    <row r="346" spans="1:16" outlineLevel="1"/>
    <row r="347" spans="1:16" ht="27" customHeight="1" outlineLevel="1">
      <c r="A347" s="86" t="s">
        <v>629</v>
      </c>
      <c r="B347" s="86"/>
      <c r="C347" s="238"/>
      <c r="D347" s="243"/>
      <c r="E347" s="243"/>
      <c r="F347" s="243"/>
      <c r="G347" s="243"/>
      <c r="H347" s="243"/>
      <c r="I347" s="243"/>
      <c r="J347" s="243"/>
      <c r="K347" s="243"/>
      <c r="L347" s="243"/>
      <c r="M347" s="253"/>
    </row>
    <row r="348" spans="1:16" ht="18.75" customHeight="1" outlineLevel="1">
      <c r="A348" s="1017" t="s">
        <v>614</v>
      </c>
      <c r="B348" s="1017" t="s">
        <v>615</v>
      </c>
      <c r="C348" s="1017"/>
      <c r="D348" s="1017"/>
      <c r="E348" s="1017"/>
      <c r="F348" s="1017"/>
      <c r="G348" s="1022" t="s">
        <v>616</v>
      </c>
      <c r="H348" s="1022" t="s">
        <v>617</v>
      </c>
      <c r="I348" s="1017" t="s">
        <v>618</v>
      </c>
      <c r="J348" s="1019" t="s">
        <v>619</v>
      </c>
      <c r="K348" s="1019" t="s">
        <v>620</v>
      </c>
      <c r="L348" s="1024" t="s">
        <v>621</v>
      </c>
      <c r="M348" s="1019" t="s">
        <v>622</v>
      </c>
      <c r="N348" s="1018" t="s">
        <v>529</v>
      </c>
      <c r="O348" s="1018"/>
      <c r="P348" s="1018"/>
    </row>
    <row r="349" spans="1:16" outlineLevel="1">
      <c r="A349" s="1017"/>
      <c r="B349" s="167" t="s">
        <v>623</v>
      </c>
      <c r="C349" s="167" t="s">
        <v>624</v>
      </c>
      <c r="D349" s="167" t="s">
        <v>625</v>
      </c>
      <c r="E349" s="167" t="s">
        <v>626</v>
      </c>
      <c r="F349" s="167" t="s">
        <v>627</v>
      </c>
      <c r="G349" s="1023"/>
      <c r="H349" s="1023"/>
      <c r="I349" s="1017"/>
      <c r="J349" s="1020"/>
      <c r="K349" s="1020"/>
      <c r="L349" s="1017"/>
      <c r="M349" s="1020"/>
      <c r="N349" s="206" t="s">
        <v>163</v>
      </c>
      <c r="O349" s="207" t="s">
        <v>164</v>
      </c>
      <c r="P349" s="206" t="s">
        <v>342</v>
      </c>
    </row>
    <row r="350" spans="1:16" outlineLevel="1">
      <c r="A350" s="167" t="str">
        <f>CONCATENATE("第",ROW(A350)-ROW($A$349),"次评审")</f>
        <v>第1次评审</v>
      </c>
      <c r="B350" s="240"/>
      <c r="C350" s="240"/>
      <c r="D350" s="240"/>
      <c r="E350" s="240"/>
      <c r="F350" s="240"/>
      <c r="G350" s="240"/>
      <c r="H350" s="240"/>
      <c r="I350" s="242">
        <f>SUM($B350:$F350)</f>
        <v>0</v>
      </c>
      <c r="J350" s="240"/>
      <c r="K350" s="240"/>
      <c r="L350" s="247" t="e">
        <f>I350/J350</f>
        <v>#DIV/0!</v>
      </c>
      <c r="M350" s="247" t="e">
        <f>K350/J350</f>
        <v>#DIV/0!</v>
      </c>
      <c r="N350" s="211">
        <v>0</v>
      </c>
      <c r="O350" s="212">
        <v>7.5399999999999995E-2</v>
      </c>
      <c r="P350" s="211">
        <v>0.2273</v>
      </c>
    </row>
    <row r="351" spans="1:16" outlineLevel="1">
      <c r="A351" s="167" t="str">
        <f>CONCATENATE("第",ROW(A351)-ROW($A$349),"次评审")</f>
        <v>第2次评审</v>
      </c>
      <c r="B351" s="240"/>
      <c r="C351" s="240"/>
      <c r="D351" s="240"/>
      <c r="E351" s="240"/>
      <c r="F351" s="240"/>
      <c r="G351" s="240"/>
      <c r="H351" s="240"/>
      <c r="I351" s="254">
        <f>SUM($B351:$F351)</f>
        <v>0</v>
      </c>
      <c r="J351" s="240"/>
      <c r="K351" s="240"/>
      <c r="L351" s="247" t="e">
        <f>I351/J351</f>
        <v>#DIV/0!</v>
      </c>
      <c r="M351" s="247" t="e">
        <f>K351/J351</f>
        <v>#DIV/0!</v>
      </c>
      <c r="N351" s="211">
        <v>0</v>
      </c>
      <c r="O351" s="212">
        <v>7.5399999999999995E-2</v>
      </c>
      <c r="P351" s="211">
        <v>0.2273</v>
      </c>
    </row>
    <row r="352" spans="1:16" outlineLevel="1">
      <c r="A352" s="167" t="str">
        <f>CONCATENATE("第",ROW(A352)-ROW($A$349),"次评审")</f>
        <v>第3次评审</v>
      </c>
      <c r="B352" s="240"/>
      <c r="C352" s="240"/>
      <c r="D352" s="240"/>
      <c r="E352" s="240"/>
      <c r="F352" s="240"/>
      <c r="G352" s="240"/>
      <c r="H352" s="240"/>
      <c r="I352" s="254">
        <f>SUM($B352:$F352)</f>
        <v>0</v>
      </c>
      <c r="J352" s="240"/>
      <c r="K352" s="240"/>
      <c r="L352" s="247" t="e">
        <f>I352/J352</f>
        <v>#DIV/0!</v>
      </c>
      <c r="M352" s="247" t="e">
        <f>K352/J352</f>
        <v>#DIV/0!</v>
      </c>
      <c r="N352" s="211">
        <v>0</v>
      </c>
      <c r="O352" s="212">
        <v>7.5399999999999995E-2</v>
      </c>
      <c r="P352" s="211">
        <v>0.2273</v>
      </c>
    </row>
    <row r="353" spans="1:17" outlineLevel="1">
      <c r="A353" s="167" t="s">
        <v>628</v>
      </c>
      <c r="B353" s="244" t="s">
        <v>168</v>
      </c>
      <c r="C353" s="244" t="s">
        <v>168</v>
      </c>
      <c r="D353" s="244" t="s">
        <v>168</v>
      </c>
      <c r="E353" s="244" t="s">
        <v>168</v>
      </c>
      <c r="F353" s="244" t="s">
        <v>168</v>
      </c>
      <c r="G353" s="244" t="s">
        <v>168</v>
      </c>
      <c r="H353" s="244" t="s">
        <v>168</v>
      </c>
      <c r="I353" s="241">
        <f>SUM($B353:$F353)</f>
        <v>0</v>
      </c>
      <c r="J353" s="255" t="s">
        <v>168</v>
      </c>
      <c r="K353" s="255"/>
      <c r="L353" s="248" t="e">
        <f>I353/J353</f>
        <v>#VALUE!</v>
      </c>
      <c r="M353" s="248"/>
      <c r="N353" s="256">
        <v>0</v>
      </c>
      <c r="O353" s="256">
        <v>0.28660000000000002</v>
      </c>
      <c r="P353" s="256">
        <v>0.61099999999999999</v>
      </c>
    </row>
    <row r="354" spans="1:17" outlineLevel="1">
      <c r="A354" s="167" t="s">
        <v>388</v>
      </c>
      <c r="B354" s="242">
        <f t="shared" ref="B354:H354" si="17">SUM(B350:B353)</f>
        <v>0</v>
      </c>
      <c r="C354" s="242">
        <f t="shared" si="17"/>
        <v>0</v>
      </c>
      <c r="D354" s="242">
        <f t="shared" si="17"/>
        <v>0</v>
      </c>
      <c r="E354" s="242">
        <f t="shared" si="17"/>
        <v>0</v>
      </c>
      <c r="F354" s="242">
        <f t="shared" si="17"/>
        <v>0</v>
      </c>
      <c r="G354" s="242">
        <f t="shared" si="17"/>
        <v>0</v>
      </c>
      <c r="H354" s="242">
        <f t="shared" si="17"/>
        <v>0</v>
      </c>
      <c r="I354" s="242" t="str">
        <f>IF(SUM(I351:I353)=0,"-",SUM(I351:I353))</f>
        <v>-</v>
      </c>
      <c r="J354" s="242" t="str">
        <f>IF(SUM(J351:J353)=0,"-",SUM(J351:J353))</f>
        <v>-</v>
      </c>
      <c r="K354" s="242" t="str">
        <f>IF(SUM(K351:K353)=0,"-",SUM(K351:K353))</f>
        <v>-</v>
      </c>
      <c r="L354" s="247" t="e">
        <f>I354/J354</f>
        <v>#VALUE!</v>
      </c>
      <c r="M354" s="250" t="e">
        <f>K354/J354</f>
        <v>#VALUE!</v>
      </c>
      <c r="N354" s="251"/>
      <c r="O354" s="251"/>
      <c r="P354" s="251"/>
      <c r="Q354" s="260"/>
    </row>
    <row r="355" spans="1:17" outlineLevel="1"/>
    <row r="356" spans="1:17" outlineLevel="1"/>
    <row r="357" spans="1:17" outlineLevel="1">
      <c r="N357" s="252"/>
    </row>
    <row r="358" spans="1:17" outlineLevel="1">
      <c r="N358" s="252"/>
    </row>
    <row r="359" spans="1:17" outlineLevel="1">
      <c r="N359" s="252"/>
    </row>
    <row r="360" spans="1:17" outlineLevel="1">
      <c r="N360" s="252"/>
    </row>
    <row r="361" spans="1:17" ht="18" customHeight="1" outlineLevel="1">
      <c r="N361" s="252"/>
    </row>
    <row r="362" spans="1:17" outlineLevel="1"/>
    <row r="363" spans="1:17" ht="13.5" customHeight="1" outlineLevel="1"/>
    <row r="364" spans="1:17" outlineLevel="1"/>
    <row r="365" spans="1:17" outlineLevel="1"/>
    <row r="366" spans="1:17" outlineLevel="1"/>
    <row r="367" spans="1:17" outlineLevel="1"/>
    <row r="368" spans="1:17" outlineLevel="1"/>
    <row r="369" spans="1:16" outlineLevel="1"/>
    <row r="370" spans="1:16" outlineLevel="1"/>
    <row r="371" spans="1:16" outlineLevel="1"/>
    <row r="372" spans="1:16" outlineLevel="1"/>
    <row r="373" spans="1:16" ht="27" customHeight="1" outlineLevel="1">
      <c r="A373" s="86" t="s">
        <v>630</v>
      </c>
      <c r="B373" s="86"/>
      <c r="C373" s="238"/>
      <c r="D373" s="243"/>
      <c r="E373" s="243"/>
      <c r="F373" s="243"/>
      <c r="G373" s="243"/>
      <c r="H373" s="243"/>
      <c r="I373" s="243"/>
      <c r="J373" s="243"/>
      <c r="K373" s="243"/>
      <c r="L373" s="243"/>
      <c r="M373" s="253"/>
    </row>
    <row r="374" spans="1:16" outlineLevel="1">
      <c r="A374" s="1017" t="s">
        <v>614</v>
      </c>
      <c r="B374" s="1017" t="s">
        <v>615</v>
      </c>
      <c r="C374" s="1017"/>
      <c r="D374" s="1017"/>
      <c r="E374" s="1017"/>
      <c r="F374" s="1017"/>
      <c r="G374" s="1022" t="s">
        <v>616</v>
      </c>
      <c r="H374" s="1022" t="s">
        <v>617</v>
      </c>
      <c r="I374" s="1017" t="s">
        <v>618</v>
      </c>
      <c r="J374" s="1019" t="s">
        <v>619</v>
      </c>
      <c r="K374" s="1019" t="s">
        <v>620</v>
      </c>
      <c r="L374" s="1024" t="s">
        <v>621</v>
      </c>
      <c r="M374" s="1019" t="s">
        <v>622</v>
      </c>
      <c r="N374" s="1018" t="s">
        <v>529</v>
      </c>
      <c r="O374" s="1018"/>
      <c r="P374" s="1018"/>
    </row>
    <row r="375" spans="1:16" outlineLevel="1">
      <c r="A375" s="1017"/>
      <c r="B375" s="167" t="s">
        <v>623</v>
      </c>
      <c r="C375" s="167" t="s">
        <v>624</v>
      </c>
      <c r="D375" s="167" t="s">
        <v>625</v>
      </c>
      <c r="E375" s="167" t="s">
        <v>626</v>
      </c>
      <c r="F375" s="167" t="s">
        <v>627</v>
      </c>
      <c r="G375" s="1023"/>
      <c r="H375" s="1023"/>
      <c r="I375" s="1017"/>
      <c r="J375" s="1020"/>
      <c r="K375" s="1020"/>
      <c r="L375" s="1017"/>
      <c r="M375" s="1020"/>
      <c r="N375" s="206" t="s">
        <v>163</v>
      </c>
      <c r="O375" s="207" t="s">
        <v>164</v>
      </c>
      <c r="P375" s="206" t="s">
        <v>342</v>
      </c>
    </row>
    <row r="376" spans="1:16" outlineLevel="1">
      <c r="A376" s="167" t="str">
        <f>CONCATENATE("第",ROW(A376)-ROW($A$375),"次评审")</f>
        <v>第1次评审</v>
      </c>
      <c r="B376" s="245"/>
      <c r="C376" s="245"/>
      <c r="D376" s="245"/>
      <c r="E376" s="245"/>
      <c r="F376" s="245"/>
      <c r="G376" s="245"/>
      <c r="H376" s="245"/>
      <c r="I376" s="246">
        <f>SUM($B376:$F376)</f>
        <v>0</v>
      </c>
      <c r="J376" s="245"/>
      <c r="K376" s="245"/>
      <c r="L376" s="257" t="e">
        <f>I376/J376</f>
        <v>#DIV/0!</v>
      </c>
      <c r="M376" s="257" t="e">
        <f>K376/J376</f>
        <v>#DIV/0!</v>
      </c>
      <c r="N376" s="211">
        <v>0</v>
      </c>
      <c r="O376" s="212">
        <v>8.3400000000000002E-2</v>
      </c>
      <c r="P376" s="211">
        <v>0.22040000000000001</v>
      </c>
    </row>
    <row r="377" spans="1:16" outlineLevel="1">
      <c r="A377" s="167" t="str">
        <f>CONCATENATE("第",ROW(A377)-ROW($A$375),"次评审")</f>
        <v>第2次评审</v>
      </c>
      <c r="B377" s="245"/>
      <c r="C377" s="245"/>
      <c r="D377" s="245"/>
      <c r="E377" s="245"/>
      <c r="F377" s="245"/>
      <c r="G377" s="245"/>
      <c r="H377" s="245"/>
      <c r="I377" s="258">
        <f>SUM($B377:$F377)</f>
        <v>0</v>
      </c>
      <c r="J377" s="245"/>
      <c r="K377" s="245"/>
      <c r="L377" s="257" t="e">
        <f>I377/J377</f>
        <v>#DIV/0!</v>
      </c>
      <c r="M377" s="257" t="e">
        <f>K377/J377</f>
        <v>#DIV/0!</v>
      </c>
      <c r="N377" s="211">
        <v>0</v>
      </c>
      <c r="O377" s="212">
        <v>8.3400000000000002E-2</v>
      </c>
      <c r="P377" s="211">
        <v>0.22040000000000001</v>
      </c>
    </row>
    <row r="378" spans="1:16" outlineLevel="1">
      <c r="A378" s="167" t="str">
        <f>CONCATENATE("第",ROW(A378)-ROW($A$375),"次评审")</f>
        <v>第3次评审</v>
      </c>
      <c r="B378" s="245"/>
      <c r="C378" s="245"/>
      <c r="D378" s="245"/>
      <c r="E378" s="245"/>
      <c r="F378" s="245"/>
      <c r="G378" s="245"/>
      <c r="H378" s="245"/>
      <c r="I378" s="258">
        <f>SUM($B378:$F378)</f>
        <v>0</v>
      </c>
      <c r="J378" s="245"/>
      <c r="K378" s="245"/>
      <c r="L378" s="257" t="e">
        <f>I378/J378</f>
        <v>#DIV/0!</v>
      </c>
      <c r="M378" s="257" t="e">
        <f>K378/J378</f>
        <v>#DIV/0!</v>
      </c>
      <c r="N378" s="211">
        <v>0</v>
      </c>
      <c r="O378" s="212">
        <v>8.3400000000000002E-2</v>
      </c>
      <c r="P378" s="211">
        <v>0.22040000000000001</v>
      </c>
    </row>
    <row r="379" spans="1:16" outlineLevel="1">
      <c r="A379" s="167" t="s">
        <v>628</v>
      </c>
      <c r="B379" s="244"/>
      <c r="C379" s="244"/>
      <c r="D379" s="244"/>
      <c r="E379" s="244"/>
      <c r="F379" s="244"/>
      <c r="G379" s="244"/>
      <c r="H379" s="244"/>
      <c r="I379" s="241">
        <f>SUM($B379:$F379)</f>
        <v>0</v>
      </c>
      <c r="J379" s="244" t="s">
        <v>168</v>
      </c>
      <c r="K379" s="244"/>
      <c r="L379" s="248" t="e">
        <f>I379/J379</f>
        <v>#VALUE!</v>
      </c>
      <c r="M379" s="248"/>
      <c r="N379" s="256">
        <v>0</v>
      </c>
      <c r="O379" s="256">
        <v>0.23330000000000001</v>
      </c>
      <c r="P379" s="256">
        <v>0.71309999999999996</v>
      </c>
    </row>
    <row r="380" spans="1:16" outlineLevel="1">
      <c r="A380" s="167" t="s">
        <v>388</v>
      </c>
      <c r="B380" s="246">
        <f t="shared" ref="B380:H380" si="18">SUM(B376:B379)</f>
        <v>0</v>
      </c>
      <c r="C380" s="246">
        <f t="shared" si="18"/>
        <v>0</v>
      </c>
      <c r="D380" s="246">
        <f t="shared" si="18"/>
        <v>0</v>
      </c>
      <c r="E380" s="246">
        <f t="shared" si="18"/>
        <v>0</v>
      </c>
      <c r="F380" s="246">
        <f t="shared" si="18"/>
        <v>0</v>
      </c>
      <c r="G380" s="246">
        <f t="shared" si="18"/>
        <v>0</v>
      </c>
      <c r="H380" s="246">
        <f t="shared" si="18"/>
        <v>0</v>
      </c>
      <c r="I380" s="242" t="str">
        <f>IF(SUM(I377:I379)=0,"-",SUM(I377:I379))</f>
        <v>-</v>
      </c>
      <c r="J380" s="242" t="str">
        <f>IF(SUM(J377:J379)=0,"-",SUM(J377:J379))</f>
        <v>-</v>
      </c>
      <c r="K380" s="242" t="str">
        <f>IF(SUM(K377:K379)=0,"-",SUM(K377:K379))</f>
        <v>-</v>
      </c>
      <c r="L380" s="259" t="e">
        <f>I380/J380</f>
        <v>#VALUE!</v>
      </c>
      <c r="M380" s="257" t="e">
        <f>K380/J380</f>
        <v>#VALUE!</v>
      </c>
    </row>
    <row r="381" spans="1:16" outlineLevel="1"/>
    <row r="382" spans="1:16" outlineLevel="1">
      <c r="N382" s="252"/>
    </row>
    <row r="383" spans="1:16" outlineLevel="1">
      <c r="N383" s="252"/>
    </row>
    <row r="384" spans="1:16" outlineLevel="1">
      <c r="N384" s="252"/>
    </row>
    <row r="385" spans="1:14" outlineLevel="1">
      <c r="N385" s="252"/>
    </row>
    <row r="386" spans="1:14" outlineLevel="1">
      <c r="N386" s="252"/>
    </row>
    <row r="387" spans="1:14" outlineLevel="1">
      <c r="N387" s="252"/>
    </row>
    <row r="388" spans="1:14" outlineLevel="1"/>
    <row r="389" spans="1:14" outlineLevel="1"/>
    <row r="390" spans="1:14" outlineLevel="1"/>
    <row r="391" spans="1:14" outlineLevel="1"/>
    <row r="392" spans="1:14" outlineLevel="1"/>
    <row r="393" spans="1:14" outlineLevel="1"/>
    <row r="394" spans="1:14" outlineLevel="1"/>
    <row r="395" spans="1:14" outlineLevel="1"/>
    <row r="396" spans="1:14" outlineLevel="1"/>
    <row r="397" spans="1:14" outlineLevel="1"/>
    <row r="398" spans="1:14" outlineLevel="1"/>
    <row r="399" spans="1:14" outlineLevel="1"/>
    <row r="400" spans="1:14" ht="30.95" customHeight="1" outlineLevel="1">
      <c r="A400" s="86" t="s">
        <v>631</v>
      </c>
      <c r="B400" s="86"/>
      <c r="C400" s="238"/>
      <c r="D400" s="243"/>
      <c r="E400" s="243"/>
      <c r="F400" s="243"/>
      <c r="G400" s="243"/>
      <c r="H400" s="243"/>
      <c r="I400" s="243"/>
      <c r="J400" s="243"/>
      <c r="K400" s="243"/>
      <c r="L400" s="243"/>
      <c r="M400" s="253"/>
    </row>
    <row r="401" spans="1:16" outlineLevel="1">
      <c r="A401" s="1017" t="s">
        <v>614</v>
      </c>
      <c r="B401" s="1017" t="s">
        <v>615</v>
      </c>
      <c r="C401" s="1017"/>
      <c r="D401" s="1017"/>
      <c r="E401" s="1017"/>
      <c r="F401" s="1017"/>
      <c r="G401" s="1022" t="s">
        <v>616</v>
      </c>
      <c r="H401" s="1022" t="s">
        <v>617</v>
      </c>
      <c r="I401" s="1017" t="s">
        <v>618</v>
      </c>
      <c r="J401" s="1019" t="s">
        <v>632</v>
      </c>
      <c r="K401" s="1019" t="s">
        <v>620</v>
      </c>
      <c r="L401" s="1024" t="s">
        <v>633</v>
      </c>
      <c r="M401" s="1019" t="s">
        <v>634</v>
      </c>
      <c r="N401" s="1018" t="s">
        <v>529</v>
      </c>
      <c r="O401" s="1018"/>
      <c r="P401" s="1018"/>
    </row>
    <row r="402" spans="1:16" outlineLevel="1">
      <c r="A402" s="1017"/>
      <c r="B402" s="167" t="s">
        <v>623</v>
      </c>
      <c r="C402" s="167" t="s">
        <v>624</v>
      </c>
      <c r="D402" s="167" t="s">
        <v>625</v>
      </c>
      <c r="E402" s="167" t="s">
        <v>626</v>
      </c>
      <c r="F402" s="167" t="s">
        <v>627</v>
      </c>
      <c r="G402" s="1023"/>
      <c r="H402" s="1023"/>
      <c r="I402" s="1017"/>
      <c r="J402" s="1020"/>
      <c r="K402" s="1020"/>
      <c r="L402" s="1017"/>
      <c r="M402" s="1020"/>
      <c r="N402" s="206" t="s">
        <v>163</v>
      </c>
      <c r="O402" s="207" t="s">
        <v>164</v>
      </c>
      <c r="P402" s="206" t="s">
        <v>342</v>
      </c>
    </row>
    <row r="403" spans="1:16" outlineLevel="1">
      <c r="A403" s="167" t="str">
        <f>CONCATENATE("第",ROW(A403)-ROW($A$402),"次评审")</f>
        <v>第1次评审</v>
      </c>
      <c r="B403" s="240"/>
      <c r="C403" s="240"/>
      <c r="D403" s="240"/>
      <c r="E403" s="240"/>
      <c r="F403" s="240"/>
      <c r="G403" s="240"/>
      <c r="H403" s="240"/>
      <c r="I403" s="254">
        <f>SUM($B403:$F403)</f>
        <v>0</v>
      </c>
      <c r="J403" s="240"/>
      <c r="K403" s="240"/>
      <c r="L403" s="247" t="e">
        <f>I403/J403</f>
        <v>#DIV/0!</v>
      </c>
      <c r="M403" s="247" t="e">
        <f>K403/J403</f>
        <v>#DIV/0!</v>
      </c>
      <c r="N403" s="211">
        <v>8.0000000000000004E-4</v>
      </c>
      <c r="O403" s="212">
        <v>1.0999999999999999E-2</v>
      </c>
      <c r="P403" s="211">
        <v>2.12E-2</v>
      </c>
    </row>
    <row r="404" spans="1:16" outlineLevel="1">
      <c r="A404" s="167" t="str">
        <f>CONCATENATE("第",ROW(A404)-ROW($A$402),"次评审")</f>
        <v>第2次评审</v>
      </c>
      <c r="B404" s="240"/>
      <c r="C404" s="240"/>
      <c r="D404" s="240"/>
      <c r="E404" s="240"/>
      <c r="F404" s="240"/>
      <c r="G404" s="240"/>
      <c r="H404" s="240"/>
      <c r="I404" s="254">
        <f>SUM($B404:$F404)</f>
        <v>0</v>
      </c>
      <c r="J404" s="240"/>
      <c r="K404" s="240"/>
      <c r="L404" s="247" t="e">
        <f>I404/J404</f>
        <v>#DIV/0!</v>
      </c>
      <c r="M404" s="247" t="e">
        <f>K404/J404</f>
        <v>#DIV/0!</v>
      </c>
      <c r="N404" s="211">
        <v>8.0000000000000004E-4</v>
      </c>
      <c r="O404" s="212">
        <v>1.0999999999999999E-2</v>
      </c>
      <c r="P404" s="211">
        <v>2.12E-2</v>
      </c>
    </row>
    <row r="405" spans="1:16" outlineLevel="1">
      <c r="A405" s="167" t="str">
        <f>CONCATENATE("第",ROW(A405)-ROW($A$402),"次评审")</f>
        <v>第3次评审</v>
      </c>
      <c r="B405" s="240"/>
      <c r="C405" s="240"/>
      <c r="D405" s="240"/>
      <c r="E405" s="240"/>
      <c r="F405" s="240"/>
      <c r="G405" s="240"/>
      <c r="H405" s="240"/>
      <c r="I405" s="254">
        <f>SUM($B405:$F405)</f>
        <v>0</v>
      </c>
      <c r="J405" s="240"/>
      <c r="K405" s="240"/>
      <c r="L405" s="247" t="e">
        <f>I405/J405</f>
        <v>#DIV/0!</v>
      </c>
      <c r="M405" s="247" t="e">
        <f>K405/J405</f>
        <v>#DIV/0!</v>
      </c>
      <c r="N405" s="211">
        <v>8.0000000000000004E-4</v>
      </c>
      <c r="O405" s="212">
        <v>1.0999999999999999E-2</v>
      </c>
      <c r="P405" s="211">
        <v>2.12E-2</v>
      </c>
    </row>
    <row r="406" spans="1:16" outlineLevel="1">
      <c r="A406" s="167" t="s">
        <v>628</v>
      </c>
      <c r="B406" s="241"/>
      <c r="C406" s="241"/>
      <c r="D406" s="241"/>
      <c r="E406" s="241"/>
      <c r="F406" s="241"/>
      <c r="G406" s="241"/>
      <c r="H406" s="241"/>
      <c r="I406" s="262">
        <f>SUM($B406:$F406)</f>
        <v>0</v>
      </c>
      <c r="J406" s="241" t="s">
        <v>168</v>
      </c>
      <c r="K406" s="241"/>
      <c r="L406" s="263" t="e">
        <f>I406/J406</f>
        <v>#VALUE!</v>
      </c>
      <c r="M406" s="263"/>
      <c r="N406" s="256">
        <v>0</v>
      </c>
      <c r="O406" s="256">
        <v>4.351E-2</v>
      </c>
      <c r="P406" s="256">
        <v>8.7900000000000006E-2</v>
      </c>
    </row>
    <row r="407" spans="1:16" outlineLevel="1">
      <c r="A407" s="167" t="s">
        <v>388</v>
      </c>
      <c r="B407" s="242">
        <f t="shared" ref="B407:H407" si="19">SUM(B403:B406)</f>
        <v>0</v>
      </c>
      <c r="C407" s="242">
        <f t="shared" si="19"/>
        <v>0</v>
      </c>
      <c r="D407" s="242">
        <f t="shared" si="19"/>
        <v>0</v>
      </c>
      <c r="E407" s="242">
        <f t="shared" si="19"/>
        <v>0</v>
      </c>
      <c r="F407" s="242">
        <f t="shared" si="19"/>
        <v>0</v>
      </c>
      <c r="G407" s="242">
        <f t="shared" si="19"/>
        <v>0</v>
      </c>
      <c r="H407" s="242">
        <f t="shared" si="19"/>
        <v>0</v>
      </c>
      <c r="I407" s="242" t="str">
        <f>IF(SUM(I404:I406)=0,"-",SUM(I404:I406))</f>
        <v>-</v>
      </c>
      <c r="J407" s="242" t="str">
        <f>IF(SUM(J404:J406)=0,"-",SUM(J404:J406))</f>
        <v>-</v>
      </c>
      <c r="K407" s="242" t="str">
        <f>IF(SUM(K404:K406)=0,"-",SUM(K404:K406))</f>
        <v>-</v>
      </c>
      <c r="L407" s="247" t="e">
        <f>I407/J407</f>
        <v>#VALUE!</v>
      </c>
      <c r="M407" s="247" t="e">
        <f>K407/J407</f>
        <v>#VALUE!</v>
      </c>
      <c r="N407" s="264"/>
      <c r="O407" s="264"/>
      <c r="P407" s="264"/>
    </row>
    <row r="408" spans="1:16" outlineLevel="1"/>
    <row r="409" spans="1:16" outlineLevel="1">
      <c r="N409" s="252"/>
    </row>
    <row r="410" spans="1:16" outlineLevel="1">
      <c r="N410" s="252"/>
    </row>
    <row r="411" spans="1:16" outlineLevel="1">
      <c r="N411" s="252"/>
    </row>
    <row r="412" spans="1:16" outlineLevel="1">
      <c r="N412" s="252"/>
    </row>
    <row r="413" spans="1:16" outlineLevel="1">
      <c r="N413" s="252"/>
    </row>
    <row r="414" spans="1:16" outlineLevel="1"/>
    <row r="415" spans="1:16" outlineLevel="1"/>
    <row r="416" spans="1:16" outlineLevel="1"/>
    <row r="417" spans="1:16" outlineLevel="1"/>
    <row r="418" spans="1:16" outlineLevel="1"/>
    <row r="419" spans="1:16" outlineLevel="1"/>
    <row r="420" spans="1:16" outlineLevel="1"/>
    <row r="421" spans="1:16" outlineLevel="1"/>
    <row r="422" spans="1:16" outlineLevel="1"/>
    <row r="423" spans="1:16" outlineLevel="1"/>
    <row r="424" spans="1:16" outlineLevel="1"/>
    <row r="425" spans="1:16" ht="30" customHeight="1" outlineLevel="1">
      <c r="A425" s="86" t="s">
        <v>635</v>
      </c>
      <c r="B425" s="86"/>
      <c r="C425" s="238"/>
      <c r="D425" s="243"/>
      <c r="E425" s="243"/>
      <c r="F425" s="243"/>
      <c r="G425" s="243"/>
      <c r="H425" s="243"/>
      <c r="I425" s="243"/>
      <c r="J425" s="243"/>
      <c r="K425" s="243"/>
      <c r="L425" s="243"/>
      <c r="M425" s="253"/>
    </row>
    <row r="426" spans="1:16" outlineLevel="1">
      <c r="A426" s="1017" t="s">
        <v>636</v>
      </c>
      <c r="B426" s="1017" t="s">
        <v>615</v>
      </c>
      <c r="C426" s="1017"/>
      <c r="D426" s="1017"/>
      <c r="E426" s="1017"/>
      <c r="F426" s="1017"/>
      <c r="G426" s="1022" t="s">
        <v>616</v>
      </c>
      <c r="H426" s="1022" t="s">
        <v>617</v>
      </c>
      <c r="I426" s="1017" t="s">
        <v>618</v>
      </c>
      <c r="J426" s="1019" t="s">
        <v>637</v>
      </c>
      <c r="K426" s="1019" t="s">
        <v>638</v>
      </c>
      <c r="L426" s="1024" t="s">
        <v>639</v>
      </c>
      <c r="M426" s="1019" t="s">
        <v>640</v>
      </c>
      <c r="N426" s="1018" t="s">
        <v>529</v>
      </c>
      <c r="O426" s="1018"/>
      <c r="P426" s="1018"/>
    </row>
    <row r="427" spans="1:16" outlineLevel="1">
      <c r="A427" s="1017"/>
      <c r="B427" s="167" t="s">
        <v>623</v>
      </c>
      <c r="C427" s="167" t="s">
        <v>624</v>
      </c>
      <c r="D427" s="167" t="s">
        <v>625</v>
      </c>
      <c r="E427" s="167" t="s">
        <v>626</v>
      </c>
      <c r="F427" s="167" t="s">
        <v>627</v>
      </c>
      <c r="G427" s="1023"/>
      <c r="H427" s="1023"/>
      <c r="I427" s="1017"/>
      <c r="J427" s="1020"/>
      <c r="K427" s="1020"/>
      <c r="L427" s="1017"/>
      <c r="M427" s="1020"/>
      <c r="N427" s="206" t="s">
        <v>163</v>
      </c>
      <c r="O427" s="207" t="s">
        <v>164</v>
      </c>
      <c r="P427" s="206" t="s">
        <v>342</v>
      </c>
    </row>
    <row r="428" spans="1:16" outlineLevel="1">
      <c r="A428" s="167" t="str">
        <f>CONCATENATE("第",ROW(A428)-ROW($A$427),"次走查")</f>
        <v>第1次走查</v>
      </c>
      <c r="B428" s="261"/>
      <c r="C428" s="261"/>
      <c r="D428" s="261"/>
      <c r="E428" s="261"/>
      <c r="F428" s="261"/>
      <c r="G428" s="261"/>
      <c r="H428" s="261"/>
      <c r="I428" s="242">
        <f>SUM($B428:$F428)</f>
        <v>0</v>
      </c>
      <c r="J428" s="261"/>
      <c r="K428" s="261"/>
      <c r="L428" s="247" t="e">
        <f t="shared" ref="L428:L433" si="20">I428/J428</f>
        <v>#DIV/0!</v>
      </c>
      <c r="M428" s="247" t="e">
        <f>K428/J428</f>
        <v>#DIV/0!</v>
      </c>
      <c r="N428" s="211">
        <v>0</v>
      </c>
      <c r="O428" s="212">
        <v>5.0599999999999999E-2</v>
      </c>
      <c r="P428" s="211">
        <v>0.15440000000000001</v>
      </c>
    </row>
    <row r="429" spans="1:16" outlineLevel="1">
      <c r="A429" s="167" t="str">
        <f>CONCATENATE("第",ROW(A429)-ROW($A$427),"次走查")</f>
        <v>第2次走查</v>
      </c>
      <c r="B429" s="261"/>
      <c r="C429" s="261"/>
      <c r="D429" s="261"/>
      <c r="E429" s="261"/>
      <c r="F429" s="261"/>
      <c r="G429" s="261"/>
      <c r="H429" s="261"/>
      <c r="I429" s="242">
        <f>SUM($B429:$F429)</f>
        <v>0</v>
      </c>
      <c r="J429" s="261"/>
      <c r="K429" s="261"/>
      <c r="L429" s="247" t="e">
        <f t="shared" si="20"/>
        <v>#DIV/0!</v>
      </c>
      <c r="M429" s="247" t="e">
        <f>K429/J429</f>
        <v>#DIV/0!</v>
      </c>
      <c r="N429" s="211">
        <v>0</v>
      </c>
      <c r="O429" s="212">
        <v>5.0599999999999999E-2</v>
      </c>
      <c r="P429" s="211">
        <v>0.15440000000000001</v>
      </c>
    </row>
    <row r="430" spans="1:16" outlineLevel="1">
      <c r="A430" s="167" t="str">
        <f>CONCATENATE("第",ROW(A430)-ROW($A$427),"次走查")</f>
        <v>第3次走查</v>
      </c>
      <c r="B430" s="261"/>
      <c r="C430" s="261"/>
      <c r="D430" s="261"/>
      <c r="E430" s="261"/>
      <c r="F430" s="261"/>
      <c r="G430" s="261"/>
      <c r="H430" s="261"/>
      <c r="I430" s="242">
        <f>SUM($B430:$F430)</f>
        <v>0</v>
      </c>
      <c r="J430" s="261"/>
      <c r="K430" s="261"/>
      <c r="L430" s="247" t="e">
        <f t="shared" si="20"/>
        <v>#DIV/0!</v>
      </c>
      <c r="M430" s="247" t="e">
        <f>K430/J430</f>
        <v>#DIV/0!</v>
      </c>
      <c r="N430" s="211">
        <v>0</v>
      </c>
      <c r="O430" s="212">
        <v>5.0599999999999999E-2</v>
      </c>
      <c r="P430" s="211">
        <v>0.15440000000000001</v>
      </c>
    </row>
    <row r="431" spans="1:16" outlineLevel="1">
      <c r="A431" s="167" t="str">
        <f>CONCATENATE("第",ROW(A431)-ROW($A$427),"次走查")</f>
        <v>第4次走查</v>
      </c>
      <c r="B431" s="261"/>
      <c r="C431" s="261"/>
      <c r="D431" s="261"/>
      <c r="E431" s="261"/>
      <c r="F431" s="261"/>
      <c r="G431" s="261"/>
      <c r="H431" s="261"/>
      <c r="I431" s="242">
        <f>SUM($B431:$F431)</f>
        <v>0</v>
      </c>
      <c r="J431" s="261"/>
      <c r="K431" s="261"/>
      <c r="L431" s="247" t="e">
        <f t="shared" si="20"/>
        <v>#DIV/0!</v>
      </c>
      <c r="M431" s="247" t="e">
        <f>K431/J431</f>
        <v>#DIV/0!</v>
      </c>
      <c r="N431" s="211">
        <v>0</v>
      </c>
      <c r="O431" s="212">
        <v>5.0599999999999999E-2</v>
      </c>
      <c r="P431" s="211">
        <v>0.15440000000000001</v>
      </c>
    </row>
    <row r="432" spans="1:16" outlineLevel="1">
      <c r="A432" s="167" t="s">
        <v>641</v>
      </c>
      <c r="B432" s="241"/>
      <c r="C432" s="241"/>
      <c r="D432" s="241"/>
      <c r="E432" s="241"/>
      <c r="F432" s="241"/>
      <c r="G432" s="241"/>
      <c r="H432" s="241"/>
      <c r="I432" s="262">
        <f>SUM($B432:$F432)</f>
        <v>0</v>
      </c>
      <c r="J432" s="241" t="s">
        <v>168</v>
      </c>
      <c r="K432" s="241"/>
      <c r="L432" s="263" t="e">
        <f t="shared" si="20"/>
        <v>#VALUE!</v>
      </c>
      <c r="M432" s="263"/>
      <c r="N432" s="256">
        <v>0</v>
      </c>
      <c r="O432" s="256">
        <v>0.3</v>
      </c>
      <c r="P432" s="256">
        <v>0.65790273556231005</v>
      </c>
    </row>
    <row r="433" spans="1:16" outlineLevel="1">
      <c r="A433" s="167" t="s">
        <v>388</v>
      </c>
      <c r="B433" s="242">
        <f t="shared" ref="B433:H433" si="21">SUM(B426:B432)</f>
        <v>0</v>
      </c>
      <c r="C433" s="242">
        <f t="shared" si="21"/>
        <v>0</v>
      </c>
      <c r="D433" s="242">
        <f t="shared" si="21"/>
        <v>0</v>
      </c>
      <c r="E433" s="242">
        <f t="shared" si="21"/>
        <v>0</v>
      </c>
      <c r="F433" s="242">
        <f t="shared" si="21"/>
        <v>0</v>
      </c>
      <c r="G433" s="242">
        <f t="shared" si="21"/>
        <v>0</v>
      </c>
      <c r="H433" s="242">
        <f t="shared" si="21"/>
        <v>0</v>
      </c>
      <c r="I433" s="242" t="str">
        <f>IF(SUM(I430:I432)=0,"-",SUM(I430:I432))</f>
        <v>-</v>
      </c>
      <c r="J433" s="242" t="str">
        <f>IF(SUM(J430:J432)=0,"-",SUM(J430:J432))</f>
        <v>-</v>
      </c>
      <c r="K433" s="242" t="str">
        <f>IF(SUM(K430:K432)=0,"-",SUM(K430:K432))</f>
        <v>-</v>
      </c>
      <c r="L433" s="247" t="e">
        <f t="shared" si="20"/>
        <v>#VALUE!</v>
      </c>
      <c r="M433" s="247" t="e">
        <f>K433/J433</f>
        <v>#VALUE!</v>
      </c>
      <c r="N433" s="264"/>
      <c r="O433" s="264"/>
      <c r="P433" s="264"/>
    </row>
    <row r="434" spans="1:16" outlineLevel="1"/>
    <row r="435" spans="1:16" outlineLevel="1">
      <c r="N435" s="252" t="s">
        <v>152</v>
      </c>
    </row>
    <row r="436" spans="1:16" outlineLevel="1">
      <c r="N436" s="252" t="s">
        <v>642</v>
      </c>
    </row>
    <row r="437" spans="1:16" outlineLevel="1">
      <c r="N437" s="252" t="s">
        <v>643</v>
      </c>
    </row>
    <row r="438" spans="1:16" outlineLevel="1">
      <c r="N438" s="252" t="s">
        <v>644</v>
      </c>
    </row>
    <row r="439" spans="1:16" outlineLevel="1">
      <c r="N439" s="252" t="s">
        <v>645</v>
      </c>
    </row>
    <row r="440" spans="1:16" outlineLevel="1"/>
    <row r="441" spans="1:16" outlineLevel="1"/>
    <row r="442" spans="1:16" outlineLevel="1"/>
    <row r="443" spans="1:16" outlineLevel="1"/>
    <row r="444" spans="1:16" outlineLevel="1"/>
    <row r="445" spans="1:16" outlineLevel="1"/>
    <row r="446" spans="1:16" outlineLevel="1"/>
    <row r="447" spans="1:16" outlineLevel="1"/>
    <row r="448" spans="1:16" outlineLevel="1"/>
    <row r="449" outlineLevel="1"/>
  </sheetData>
  <mergeCells count="161">
    <mergeCell ref="L374:L375"/>
    <mergeCell ref="L401:L402"/>
    <mergeCell ref="L166:L167"/>
    <mergeCell ref="L189:L190"/>
    <mergeCell ref="L215:L216"/>
    <mergeCell ref="L325:L326"/>
    <mergeCell ref="M215:M216"/>
    <mergeCell ref="A134:A135"/>
    <mergeCell ref="B134:C134"/>
    <mergeCell ref="D134:D135"/>
    <mergeCell ref="E134:E135"/>
    <mergeCell ref="F134:H134"/>
    <mergeCell ref="A293:A294"/>
    <mergeCell ref="B293:C293"/>
    <mergeCell ref="D293:D294"/>
    <mergeCell ref="E293:E294"/>
    <mergeCell ref="F293:H293"/>
    <mergeCell ref="M348:M349"/>
    <mergeCell ref="L426:L427"/>
    <mergeCell ref="I374:I375"/>
    <mergeCell ref="I401:I402"/>
    <mergeCell ref="I426:I427"/>
    <mergeCell ref="J6:J7"/>
    <mergeCell ref="J29:J30"/>
    <mergeCell ref="J56:J57"/>
    <mergeCell ref="J83:J84"/>
    <mergeCell ref="J108:J109"/>
    <mergeCell ref="J166:J167"/>
    <mergeCell ref="J189:J190"/>
    <mergeCell ref="J215:J216"/>
    <mergeCell ref="J242:J243"/>
    <mergeCell ref="J267:J268"/>
    <mergeCell ref="J325:J326"/>
    <mergeCell ref="J348:J349"/>
    <mergeCell ref="J374:J375"/>
    <mergeCell ref="J401:J402"/>
    <mergeCell ref="J426:J427"/>
    <mergeCell ref="L6:L7"/>
    <mergeCell ref="M374:M375"/>
    <mergeCell ref="M401:M402"/>
    <mergeCell ref="M426:M427"/>
    <mergeCell ref="L83:L84"/>
    <mergeCell ref="L108:L109"/>
    <mergeCell ref="G374:G375"/>
    <mergeCell ref="G401:G402"/>
    <mergeCell ref="G426:G427"/>
    <mergeCell ref="H6:H7"/>
    <mergeCell ref="H29:H30"/>
    <mergeCell ref="H56:H57"/>
    <mergeCell ref="H83:H84"/>
    <mergeCell ref="H108:H109"/>
    <mergeCell ref="H166:H167"/>
    <mergeCell ref="H189:H190"/>
    <mergeCell ref="H215:H216"/>
    <mergeCell ref="H242:H243"/>
    <mergeCell ref="H267:H268"/>
    <mergeCell ref="H325:H326"/>
    <mergeCell ref="H348:H349"/>
    <mergeCell ref="H374:H375"/>
    <mergeCell ref="H401:H402"/>
    <mergeCell ref="H426:H427"/>
    <mergeCell ref="K374:K375"/>
    <mergeCell ref="K401:K402"/>
    <mergeCell ref="K426:K427"/>
    <mergeCell ref="L348:L349"/>
    <mergeCell ref="B374:F374"/>
    <mergeCell ref="N374:P374"/>
    <mergeCell ref="B401:F401"/>
    <mergeCell ref="N401:P401"/>
    <mergeCell ref="B426:F426"/>
    <mergeCell ref="N426:P426"/>
    <mergeCell ref="A6:A7"/>
    <mergeCell ref="A29:A30"/>
    <mergeCell ref="A56:A57"/>
    <mergeCell ref="A83:A84"/>
    <mergeCell ref="A108:A109"/>
    <mergeCell ref="A166:A167"/>
    <mergeCell ref="A189:A190"/>
    <mergeCell ref="A215:A216"/>
    <mergeCell ref="A325:A326"/>
    <mergeCell ref="A348:A349"/>
    <mergeCell ref="A374:A375"/>
    <mergeCell ref="A401:A402"/>
    <mergeCell ref="A426:A427"/>
    <mergeCell ref="G6:G7"/>
    <mergeCell ref="G29:G30"/>
    <mergeCell ref="G56:G57"/>
    <mergeCell ref="G83:G84"/>
    <mergeCell ref="G108:G109"/>
    <mergeCell ref="B242:F242"/>
    <mergeCell ref="N242:P242"/>
    <mergeCell ref="B267:F267"/>
    <mergeCell ref="N267:P267"/>
    <mergeCell ref="A322:I322"/>
    <mergeCell ref="B325:F325"/>
    <mergeCell ref="N325:P325"/>
    <mergeCell ref="B348:F348"/>
    <mergeCell ref="N348:P348"/>
    <mergeCell ref="G242:G243"/>
    <mergeCell ref="G267:G268"/>
    <mergeCell ref="G325:G326"/>
    <mergeCell ref="G348:G349"/>
    <mergeCell ref="I242:I243"/>
    <mergeCell ref="I267:I268"/>
    <mergeCell ref="I325:I326"/>
    <mergeCell ref="I348:I349"/>
    <mergeCell ref="K242:K243"/>
    <mergeCell ref="K267:K268"/>
    <mergeCell ref="K325:K326"/>
    <mergeCell ref="K348:K349"/>
    <mergeCell ref="M242:M243"/>
    <mergeCell ref="M267:M268"/>
    <mergeCell ref="M325:M326"/>
    <mergeCell ref="B108:F108"/>
    <mergeCell ref="N108:P108"/>
    <mergeCell ref="B161:L161"/>
    <mergeCell ref="A163:I163"/>
    <mergeCell ref="B166:F166"/>
    <mergeCell ref="N166:P166"/>
    <mergeCell ref="B189:F189"/>
    <mergeCell ref="N189:P189"/>
    <mergeCell ref="B215:F215"/>
    <mergeCell ref="N215:P215"/>
    <mergeCell ref="G166:G167"/>
    <mergeCell ref="G189:G190"/>
    <mergeCell ref="G215:G216"/>
    <mergeCell ref="I108:I109"/>
    <mergeCell ref="I166:I167"/>
    <mergeCell ref="I189:I190"/>
    <mergeCell ref="I215:I216"/>
    <mergeCell ref="K108:K109"/>
    <mergeCell ref="K166:K167"/>
    <mergeCell ref="K189:K190"/>
    <mergeCell ref="K215:K216"/>
    <mergeCell ref="M108:M109"/>
    <mergeCell ref="M166:M167"/>
    <mergeCell ref="M189:M190"/>
    <mergeCell ref="A1:P1"/>
    <mergeCell ref="A3:I3"/>
    <mergeCell ref="B6:F6"/>
    <mergeCell ref="N6:P6"/>
    <mergeCell ref="B29:F29"/>
    <mergeCell ref="N29:P29"/>
    <mergeCell ref="B56:F56"/>
    <mergeCell ref="N56:P56"/>
    <mergeCell ref="B83:F83"/>
    <mergeCell ref="N83:P83"/>
    <mergeCell ref="I6:I7"/>
    <mergeCell ref="I29:I30"/>
    <mergeCell ref="I56:I57"/>
    <mergeCell ref="I83:I84"/>
    <mergeCell ref="K6:K7"/>
    <mergeCell ref="K29:K30"/>
    <mergeCell ref="K56:K57"/>
    <mergeCell ref="K83:K84"/>
    <mergeCell ref="M6:M7"/>
    <mergeCell ref="M29:M30"/>
    <mergeCell ref="M56:M57"/>
    <mergeCell ref="M83:M84"/>
    <mergeCell ref="L29:L30"/>
    <mergeCell ref="L56:L57"/>
  </mergeCells>
  <phoneticPr fontId="149" type="noConversion"/>
  <conditionalFormatting sqref="L88:M88">
    <cfRule type="cellIs" dxfId="81" priority="59" operator="lessThan">
      <formula>$N$35</formula>
    </cfRule>
    <cfRule type="cellIs" dxfId="80" priority="60" operator="greaterThan">
      <formula>$P$35</formula>
    </cfRule>
  </conditionalFormatting>
  <conditionalFormatting sqref="M114">
    <cfRule type="cellIs" dxfId="79" priority="41" operator="greaterThan">
      <formula>$P$88</formula>
    </cfRule>
    <cfRule type="cellIs" dxfId="78" priority="42" operator="lessThan">
      <formula>$N$88</formula>
    </cfRule>
    <cfRule type="cellIs" dxfId="77" priority="43" operator="greaterThan">
      <formula>$P$88</formula>
    </cfRule>
  </conditionalFormatting>
  <conditionalFormatting sqref="L220:M220">
    <cfRule type="cellIs" dxfId="76" priority="32" operator="lessThan">
      <formula>$N$35</formula>
    </cfRule>
    <cfRule type="cellIs" dxfId="75" priority="33" operator="greaterThan">
      <formula>$P$35</formula>
    </cfRule>
  </conditionalFormatting>
  <conditionalFormatting sqref="L247:M247">
    <cfRule type="cellIs" dxfId="74" priority="28" operator="lessThan">
      <formula>$N$61</formula>
    </cfRule>
    <cfRule type="cellIs" dxfId="73" priority="29" operator="greaterThan">
      <formula>$P$61</formula>
    </cfRule>
    <cfRule type="cellIs" dxfId="72" priority="30" operator="lessThan">
      <formula>$N$35</formula>
    </cfRule>
    <cfRule type="cellIs" dxfId="71" priority="31" operator="greaterThan">
      <formula>$P$35</formula>
    </cfRule>
  </conditionalFormatting>
  <conditionalFormatting sqref="M274">
    <cfRule type="cellIs" dxfId="70" priority="22" operator="greaterThan">
      <formula>$P$88</formula>
    </cfRule>
    <cfRule type="cellIs" dxfId="69" priority="23" operator="lessThan">
      <formula>$N$88</formula>
    </cfRule>
    <cfRule type="cellIs" dxfId="68" priority="24" operator="greaterThan">
      <formula>$P$88</formula>
    </cfRule>
  </conditionalFormatting>
  <conditionalFormatting sqref="L379:M379">
    <cfRule type="cellIs" dxfId="67" priority="13" operator="lessThan">
      <formula>$N$35</formula>
    </cfRule>
    <cfRule type="cellIs" dxfId="66" priority="14" operator="greaterThan">
      <formula>$P$35</formula>
    </cfRule>
  </conditionalFormatting>
  <conditionalFormatting sqref="L406:M406">
    <cfRule type="cellIs" dxfId="65" priority="9" operator="lessThan">
      <formula>$N$61</formula>
    </cfRule>
    <cfRule type="cellIs" dxfId="64" priority="10" operator="greaterThan">
      <formula>$P$61</formula>
    </cfRule>
    <cfRule type="cellIs" dxfId="63" priority="11" operator="lessThan">
      <formula>$N$35</formula>
    </cfRule>
    <cfRule type="cellIs" dxfId="62" priority="12" operator="greaterThan">
      <formula>$P$35</formula>
    </cfRule>
  </conditionalFormatting>
  <conditionalFormatting sqref="M433">
    <cfRule type="cellIs" dxfId="61" priority="3" operator="greaterThan">
      <formula>$P$88</formula>
    </cfRule>
    <cfRule type="cellIs" dxfId="60" priority="4" operator="lessThan">
      <formula>$N$88</formula>
    </cfRule>
    <cfRule type="cellIs" dxfId="59" priority="5" operator="greaterThan">
      <formula>$P$88</formula>
    </cfRule>
  </conditionalFormatting>
  <conditionalFormatting sqref="L110:L112 E136 L113:M113 L114 L273:M273 L274 L432:M432 L433">
    <cfRule type="cellIs" dxfId="58" priority="936" operator="greaterThan">
      <formula>$P$113</formula>
    </cfRule>
  </conditionalFormatting>
  <conditionalFormatting sqref="L428:L431">
    <cfRule type="cellIs" dxfId="57" priority="21" operator="greaterThan">
      <formula>$P$113</formula>
    </cfRule>
  </conditionalFormatting>
  <conditionalFormatting sqref="M110:M112">
    <cfRule type="cellIs" dxfId="56" priority="44" operator="greaterThan">
      <formula>$P$88</formula>
    </cfRule>
    <cfRule type="cellIs" dxfId="55" priority="45" operator="lessThan">
      <formula>$N$88</formula>
    </cfRule>
    <cfRule type="cellIs" dxfId="54" priority="46" operator="greaterThan">
      <formula>$P$88</formula>
    </cfRule>
  </conditionalFormatting>
  <conditionalFormatting sqref="M269:M272">
    <cfRule type="cellIs" dxfId="53" priority="25" operator="greaterThan">
      <formula>$P$88</formula>
    </cfRule>
    <cfRule type="cellIs" dxfId="52" priority="26" operator="lessThan">
      <formula>$N$88</formula>
    </cfRule>
    <cfRule type="cellIs" dxfId="51" priority="27" operator="greaterThan">
      <formula>$P$88</formula>
    </cfRule>
  </conditionalFormatting>
  <conditionalFormatting sqref="M428:M431">
    <cfRule type="cellIs" dxfId="50" priority="6" operator="greaterThan">
      <formula>$P$88</formula>
    </cfRule>
    <cfRule type="cellIs" dxfId="49" priority="7" operator="lessThan">
      <formula>$N$88</formula>
    </cfRule>
    <cfRule type="cellIs" dxfId="48" priority="8" operator="greaterThan">
      <formula>$P$88</formula>
    </cfRule>
  </conditionalFormatting>
  <conditionalFormatting sqref="L168:M171 L8:M11">
    <cfRule type="cellIs" dxfId="47" priority="34" operator="lessThan">
      <formula>$N$10</formula>
    </cfRule>
    <cfRule type="cellIs" dxfId="46" priority="35" operator="greaterThan">
      <formula>$P$10</formula>
    </cfRule>
    <cfRule type="cellIs" dxfId="45" priority="36" operator="greaterThan">
      <formula>0.6547</formula>
    </cfRule>
  </conditionalFormatting>
  <conditionalFormatting sqref="L61:M61 L31:M36 L191:M195 L350:M354">
    <cfRule type="cellIs" dxfId="44" priority="63" operator="lessThan">
      <formula>$N$35</formula>
    </cfRule>
    <cfRule type="cellIs" dxfId="43" priority="64" operator="greaterThan">
      <formula>$P$35</formula>
    </cfRule>
  </conditionalFormatting>
  <conditionalFormatting sqref="L88:M88 L58:M62 L217:M221 L376:M380">
    <cfRule type="cellIs" dxfId="42" priority="57" operator="lessThan">
      <formula>$N$61</formula>
    </cfRule>
    <cfRule type="cellIs" dxfId="41" priority="58" operator="greaterThan">
      <formula>$P$61</formula>
    </cfRule>
  </conditionalFormatting>
  <conditionalFormatting sqref="L85:M89">
    <cfRule type="cellIs" dxfId="40" priority="932" operator="greaterThan">
      <formula>$P$88</formula>
    </cfRule>
    <cfRule type="cellIs" dxfId="39" priority="933" operator="lessThan">
      <formula>$N$88</formula>
    </cfRule>
    <cfRule type="cellIs" dxfId="38" priority="934" operator="greaterThan">
      <formula>$P$88</formula>
    </cfRule>
  </conditionalFormatting>
  <conditionalFormatting sqref="L269:L272">
    <cfRule type="cellIs" dxfId="37" priority="40" operator="greaterThan">
      <formula>$P$113</formula>
    </cfRule>
  </conditionalFormatting>
  <conditionalFormatting sqref="L244:M248">
    <cfRule type="cellIs" dxfId="36" priority="37" operator="greaterThan">
      <formula>$P$88</formula>
    </cfRule>
    <cfRule type="cellIs" dxfId="35" priority="38" operator="lessThan">
      <formula>$N$88</formula>
    </cfRule>
    <cfRule type="cellIs" dxfId="34" priority="39" operator="greaterThan">
      <formula>$P$88</formula>
    </cfRule>
  </conditionalFormatting>
  <conditionalFormatting sqref="L327:M330">
    <cfRule type="cellIs" dxfId="33" priority="15" operator="lessThan">
      <formula>$N$10</formula>
    </cfRule>
    <cfRule type="cellIs" dxfId="32" priority="16" operator="greaterThan">
      <formula>$P$10</formula>
    </cfRule>
    <cfRule type="cellIs" dxfId="31" priority="17" operator="greaterThan">
      <formula>0.6547</formula>
    </cfRule>
  </conditionalFormatting>
  <conditionalFormatting sqref="L403:M407">
    <cfRule type="cellIs" dxfId="30" priority="18" operator="greaterThan">
      <formula>$P$88</formula>
    </cfRule>
    <cfRule type="cellIs" dxfId="29" priority="19" operator="lessThan">
      <formula>$N$88</formula>
    </cfRule>
    <cfRule type="cellIs" dxfId="28" priority="20" operator="greaterThan">
      <formula>$P$88</formula>
    </cfRule>
  </conditionalFormatting>
  <conditionalFormatting sqref="E295:E296">
    <cfRule type="cellIs" dxfId="27" priority="1" operator="greaterThan">
      <formula>$P$113</formula>
    </cfRule>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6" r:id="rId4" name="Button 2">
              <controlPr defaultSize="0" print="0" autoPict="0" macro="[0]!Button3_Click_Crreview_add">
                <anchor moveWithCells="1">
                  <from>
                    <xdr:col>0</xdr:col>
                    <xdr:colOff>114300</xdr:colOff>
                    <xdr:row>11</xdr:row>
                    <xdr:rowOff>104775</xdr:rowOff>
                  </from>
                  <to>
                    <xdr:col>1</xdr:col>
                    <xdr:colOff>266700</xdr:colOff>
                    <xdr:row>13</xdr:row>
                    <xdr:rowOff>19050</xdr:rowOff>
                  </to>
                </anchor>
              </controlPr>
            </control>
          </mc:Choice>
        </mc:AlternateContent>
        <mc:AlternateContent xmlns:mc="http://schemas.openxmlformats.org/markup-compatibility/2006">
          <mc:Choice Requires="x14">
            <control shapeId="62468" r:id="rId5" name="Button 4">
              <controlPr defaultSize="0" print="0" autoPict="0" macro="[0]!Button4_Click_Frreview_add">
                <anchor moveWithCells="1">
                  <from>
                    <xdr:col>0</xdr:col>
                    <xdr:colOff>95250</xdr:colOff>
                    <xdr:row>37</xdr:row>
                    <xdr:rowOff>47625</xdr:rowOff>
                  </from>
                  <to>
                    <xdr:col>1</xdr:col>
                    <xdr:colOff>257175</xdr:colOff>
                    <xdr:row>38</xdr:row>
                    <xdr:rowOff>142875</xdr:rowOff>
                  </to>
                </anchor>
              </controlPr>
            </control>
          </mc:Choice>
        </mc:AlternateContent>
        <mc:AlternateContent xmlns:mc="http://schemas.openxmlformats.org/markup-compatibility/2006">
          <mc:Choice Requires="x14">
            <control shapeId="62469" r:id="rId6" name="Button 5">
              <controlPr defaultSize="0" print="0" autoPict="0" macro="[0]!button5_Click_Dreview_add">
                <anchor moveWithCells="1">
                  <from>
                    <xdr:col>0</xdr:col>
                    <xdr:colOff>85725</xdr:colOff>
                    <xdr:row>62</xdr:row>
                    <xdr:rowOff>104775</xdr:rowOff>
                  </from>
                  <to>
                    <xdr:col>1</xdr:col>
                    <xdr:colOff>238125</xdr:colOff>
                    <xdr:row>64</xdr:row>
                    <xdr:rowOff>57150</xdr:rowOff>
                  </to>
                </anchor>
              </controlPr>
            </control>
          </mc:Choice>
        </mc:AlternateContent>
        <mc:AlternateContent xmlns:mc="http://schemas.openxmlformats.org/markup-compatibility/2006">
          <mc:Choice Requires="x14">
            <control shapeId="62472" r:id="rId7" name="Button 8">
              <controlPr defaultSize="0" print="0" autoPict="0" macro="[0]!button6_Click_Tcreview_add">
                <anchor moveWithCells="1">
                  <from>
                    <xdr:col>0</xdr:col>
                    <xdr:colOff>104775</xdr:colOff>
                    <xdr:row>89</xdr:row>
                    <xdr:rowOff>76200</xdr:rowOff>
                  </from>
                  <to>
                    <xdr:col>1</xdr:col>
                    <xdr:colOff>295275</xdr:colOff>
                    <xdr:row>91</xdr:row>
                    <xdr:rowOff>19050</xdr:rowOff>
                  </to>
                </anchor>
              </controlPr>
            </control>
          </mc:Choice>
        </mc:AlternateContent>
        <mc:AlternateContent xmlns:mc="http://schemas.openxmlformats.org/markup-compatibility/2006">
          <mc:Choice Requires="x14">
            <control shapeId="62473" r:id="rId8" name="Button 9">
              <controlPr defaultSize="0" print="0" autoPict="0" macro="[0]!Button7_Click_Creview_add">
                <anchor moveWithCells="1">
                  <from>
                    <xdr:col>0</xdr:col>
                    <xdr:colOff>200025</xdr:colOff>
                    <xdr:row>114</xdr:row>
                    <xdr:rowOff>85725</xdr:rowOff>
                  </from>
                  <to>
                    <xdr:col>1</xdr:col>
                    <xdr:colOff>342900</xdr:colOff>
                    <xdr:row>116</xdr:row>
                    <xdr:rowOff>19050</xdr:rowOff>
                  </to>
                </anchor>
              </controlPr>
            </control>
          </mc:Choice>
        </mc:AlternateContent>
        <mc:AlternateContent xmlns:mc="http://schemas.openxmlformats.org/markup-compatibility/2006">
          <mc:Choice Requires="x14">
            <control shapeId="62474" r:id="rId9" name="Button 10">
              <controlPr defaultSize="0" print="0" autoPict="0" macro="[0]!Button9_Click_Crreview_delete">
                <anchor moveWithCells="1">
                  <from>
                    <xdr:col>0</xdr:col>
                    <xdr:colOff>114300</xdr:colOff>
                    <xdr:row>13</xdr:row>
                    <xdr:rowOff>85725</xdr:rowOff>
                  </from>
                  <to>
                    <xdr:col>1</xdr:col>
                    <xdr:colOff>266700</xdr:colOff>
                    <xdr:row>15</xdr:row>
                    <xdr:rowOff>0</xdr:rowOff>
                  </to>
                </anchor>
              </controlPr>
            </control>
          </mc:Choice>
        </mc:AlternateContent>
        <mc:AlternateContent xmlns:mc="http://schemas.openxmlformats.org/markup-compatibility/2006">
          <mc:Choice Requires="x14">
            <control shapeId="62475" r:id="rId10" name="Button 11">
              <controlPr defaultSize="0" print="0" autoPict="0" macro="[0]!Button10_Click_Frreview_delete">
                <anchor moveWithCells="1">
                  <from>
                    <xdr:col>0</xdr:col>
                    <xdr:colOff>85725</xdr:colOff>
                    <xdr:row>39</xdr:row>
                    <xdr:rowOff>76200</xdr:rowOff>
                  </from>
                  <to>
                    <xdr:col>1</xdr:col>
                    <xdr:colOff>247650</xdr:colOff>
                    <xdr:row>41</xdr:row>
                    <xdr:rowOff>28575</xdr:rowOff>
                  </to>
                </anchor>
              </controlPr>
            </control>
          </mc:Choice>
        </mc:AlternateContent>
        <mc:AlternateContent xmlns:mc="http://schemas.openxmlformats.org/markup-compatibility/2006">
          <mc:Choice Requires="x14">
            <control shapeId="62476" r:id="rId11" name="Button 12">
              <controlPr defaultSize="0" print="0" autoPict="0" macro="[0]!Button11_Click_Dreview_delete">
                <anchor moveWithCells="1">
                  <from>
                    <xdr:col>0</xdr:col>
                    <xdr:colOff>85725</xdr:colOff>
                    <xdr:row>64</xdr:row>
                    <xdr:rowOff>114300</xdr:rowOff>
                  </from>
                  <to>
                    <xdr:col>1</xdr:col>
                    <xdr:colOff>247650</xdr:colOff>
                    <xdr:row>66</xdr:row>
                    <xdr:rowOff>66675</xdr:rowOff>
                  </to>
                </anchor>
              </controlPr>
            </control>
          </mc:Choice>
        </mc:AlternateContent>
        <mc:AlternateContent xmlns:mc="http://schemas.openxmlformats.org/markup-compatibility/2006">
          <mc:Choice Requires="x14">
            <control shapeId="62477" r:id="rId12" name="Button 13">
              <controlPr defaultSize="0" print="0" autoPict="0" macro="[0]!Button12_Click_Tcreview_delete">
                <anchor moveWithCells="1">
                  <from>
                    <xdr:col>0</xdr:col>
                    <xdr:colOff>114300</xdr:colOff>
                    <xdr:row>91</xdr:row>
                    <xdr:rowOff>142875</xdr:rowOff>
                  </from>
                  <to>
                    <xdr:col>1</xdr:col>
                    <xdr:colOff>276225</xdr:colOff>
                    <xdr:row>93</xdr:row>
                    <xdr:rowOff>95250</xdr:rowOff>
                  </to>
                </anchor>
              </controlPr>
            </control>
          </mc:Choice>
        </mc:AlternateContent>
        <mc:AlternateContent xmlns:mc="http://schemas.openxmlformats.org/markup-compatibility/2006">
          <mc:Choice Requires="x14">
            <control shapeId="62479" r:id="rId13" name="Button 15">
              <controlPr defaultSize="0" print="0" autoPict="0" macro="[0]!Button13_Click_Creview_delete">
                <anchor moveWithCells="1">
                  <from>
                    <xdr:col>0</xdr:col>
                    <xdr:colOff>180975</xdr:colOff>
                    <xdr:row>116</xdr:row>
                    <xdr:rowOff>104775</xdr:rowOff>
                  </from>
                  <to>
                    <xdr:col>1</xdr:col>
                    <xdr:colOff>342900</xdr:colOff>
                    <xdr:row>118</xdr:row>
                    <xdr:rowOff>57150</xdr:rowOff>
                  </to>
                </anchor>
              </controlPr>
            </control>
          </mc:Choice>
        </mc:AlternateContent>
        <mc:AlternateContent xmlns:mc="http://schemas.openxmlformats.org/markup-compatibility/2006">
          <mc:Choice Requires="x14">
            <control shapeId="62489" r:id="rId14" name="Button 25">
              <controlPr defaultSize="0" print="0" autoPict="0" macro="[0]!Button3_Click_Crreview_add">
                <anchor moveWithCells="1">
                  <from>
                    <xdr:col>0</xdr:col>
                    <xdr:colOff>114300</xdr:colOff>
                    <xdr:row>171</xdr:row>
                    <xdr:rowOff>104775</xdr:rowOff>
                  </from>
                  <to>
                    <xdr:col>1</xdr:col>
                    <xdr:colOff>266700</xdr:colOff>
                    <xdr:row>173</xdr:row>
                    <xdr:rowOff>19050</xdr:rowOff>
                  </to>
                </anchor>
              </controlPr>
            </control>
          </mc:Choice>
        </mc:AlternateContent>
        <mc:AlternateContent xmlns:mc="http://schemas.openxmlformats.org/markup-compatibility/2006">
          <mc:Choice Requires="x14">
            <control shapeId="62490" r:id="rId15" name="Button 26">
              <controlPr defaultSize="0" print="0" autoPict="0" macro="[0]!Button4_Click_Frreview_add">
                <anchor moveWithCells="1">
                  <from>
                    <xdr:col>0</xdr:col>
                    <xdr:colOff>95250</xdr:colOff>
                    <xdr:row>196</xdr:row>
                    <xdr:rowOff>47625</xdr:rowOff>
                  </from>
                  <to>
                    <xdr:col>1</xdr:col>
                    <xdr:colOff>257175</xdr:colOff>
                    <xdr:row>197</xdr:row>
                    <xdr:rowOff>142875</xdr:rowOff>
                  </to>
                </anchor>
              </controlPr>
            </control>
          </mc:Choice>
        </mc:AlternateContent>
        <mc:AlternateContent xmlns:mc="http://schemas.openxmlformats.org/markup-compatibility/2006">
          <mc:Choice Requires="x14">
            <control shapeId="62491" r:id="rId16" name="Button 27">
              <controlPr defaultSize="0" print="0" autoPict="0" macro="[0]!button5_Click_Dreview_add">
                <anchor moveWithCells="1">
                  <from>
                    <xdr:col>0</xdr:col>
                    <xdr:colOff>85725</xdr:colOff>
                    <xdr:row>221</xdr:row>
                    <xdr:rowOff>104775</xdr:rowOff>
                  </from>
                  <to>
                    <xdr:col>1</xdr:col>
                    <xdr:colOff>238125</xdr:colOff>
                    <xdr:row>223</xdr:row>
                    <xdr:rowOff>57150</xdr:rowOff>
                  </to>
                </anchor>
              </controlPr>
            </control>
          </mc:Choice>
        </mc:AlternateContent>
        <mc:AlternateContent xmlns:mc="http://schemas.openxmlformats.org/markup-compatibility/2006">
          <mc:Choice Requires="x14">
            <control shapeId="62492" r:id="rId17" name="Button 28">
              <controlPr defaultSize="0" print="0" autoPict="0" macro="[0]!button6_Click_Tcreview_add">
                <anchor moveWithCells="1">
                  <from>
                    <xdr:col>0</xdr:col>
                    <xdr:colOff>104775</xdr:colOff>
                    <xdr:row>248</xdr:row>
                    <xdr:rowOff>76200</xdr:rowOff>
                  </from>
                  <to>
                    <xdr:col>1</xdr:col>
                    <xdr:colOff>295275</xdr:colOff>
                    <xdr:row>250</xdr:row>
                    <xdr:rowOff>19050</xdr:rowOff>
                  </to>
                </anchor>
              </controlPr>
            </control>
          </mc:Choice>
        </mc:AlternateContent>
        <mc:AlternateContent xmlns:mc="http://schemas.openxmlformats.org/markup-compatibility/2006">
          <mc:Choice Requires="x14">
            <control shapeId="62493" r:id="rId18" name="Button 29">
              <controlPr defaultSize="0" print="0" autoPict="0" macro="[0]!Button7_Click_Creview_add">
                <anchor moveWithCells="1">
                  <from>
                    <xdr:col>0</xdr:col>
                    <xdr:colOff>200025</xdr:colOff>
                    <xdr:row>274</xdr:row>
                    <xdr:rowOff>85725</xdr:rowOff>
                  </from>
                  <to>
                    <xdr:col>1</xdr:col>
                    <xdr:colOff>342900</xdr:colOff>
                    <xdr:row>276</xdr:row>
                    <xdr:rowOff>19050</xdr:rowOff>
                  </to>
                </anchor>
              </controlPr>
            </control>
          </mc:Choice>
        </mc:AlternateContent>
        <mc:AlternateContent xmlns:mc="http://schemas.openxmlformats.org/markup-compatibility/2006">
          <mc:Choice Requires="x14">
            <control shapeId="62494" r:id="rId19" name="Button 30">
              <controlPr defaultSize="0" print="0" autoPict="0" macro="[0]!Button9_Click_Crreview_delete">
                <anchor moveWithCells="1">
                  <from>
                    <xdr:col>0</xdr:col>
                    <xdr:colOff>114300</xdr:colOff>
                    <xdr:row>173</xdr:row>
                    <xdr:rowOff>85725</xdr:rowOff>
                  </from>
                  <to>
                    <xdr:col>1</xdr:col>
                    <xdr:colOff>266700</xdr:colOff>
                    <xdr:row>175</xdr:row>
                    <xdr:rowOff>0</xdr:rowOff>
                  </to>
                </anchor>
              </controlPr>
            </control>
          </mc:Choice>
        </mc:AlternateContent>
        <mc:AlternateContent xmlns:mc="http://schemas.openxmlformats.org/markup-compatibility/2006">
          <mc:Choice Requires="x14">
            <control shapeId="62495" r:id="rId20" name="Button 31">
              <controlPr defaultSize="0" print="0" autoPict="0" macro="[0]!Button10_Click_Frreview_delete">
                <anchor moveWithCells="1">
                  <from>
                    <xdr:col>0</xdr:col>
                    <xdr:colOff>85725</xdr:colOff>
                    <xdr:row>198</xdr:row>
                    <xdr:rowOff>76200</xdr:rowOff>
                  </from>
                  <to>
                    <xdr:col>1</xdr:col>
                    <xdr:colOff>247650</xdr:colOff>
                    <xdr:row>200</xdr:row>
                    <xdr:rowOff>28575</xdr:rowOff>
                  </to>
                </anchor>
              </controlPr>
            </control>
          </mc:Choice>
        </mc:AlternateContent>
        <mc:AlternateContent xmlns:mc="http://schemas.openxmlformats.org/markup-compatibility/2006">
          <mc:Choice Requires="x14">
            <control shapeId="62496" r:id="rId21" name="Button 32">
              <controlPr defaultSize="0" print="0" autoPict="0" macro="[0]!Button11_Click_Dreview_delete">
                <anchor moveWithCells="1">
                  <from>
                    <xdr:col>0</xdr:col>
                    <xdr:colOff>85725</xdr:colOff>
                    <xdr:row>223</xdr:row>
                    <xdr:rowOff>114300</xdr:rowOff>
                  </from>
                  <to>
                    <xdr:col>1</xdr:col>
                    <xdr:colOff>247650</xdr:colOff>
                    <xdr:row>225</xdr:row>
                    <xdr:rowOff>66675</xdr:rowOff>
                  </to>
                </anchor>
              </controlPr>
            </control>
          </mc:Choice>
        </mc:AlternateContent>
        <mc:AlternateContent xmlns:mc="http://schemas.openxmlformats.org/markup-compatibility/2006">
          <mc:Choice Requires="x14">
            <control shapeId="62497" r:id="rId22" name="Button 33">
              <controlPr defaultSize="0" print="0" autoPict="0" macro="[0]!Button12_Click_Tcreview_delete">
                <anchor moveWithCells="1">
                  <from>
                    <xdr:col>0</xdr:col>
                    <xdr:colOff>114300</xdr:colOff>
                    <xdr:row>250</xdr:row>
                    <xdr:rowOff>142875</xdr:rowOff>
                  </from>
                  <to>
                    <xdr:col>1</xdr:col>
                    <xdr:colOff>276225</xdr:colOff>
                    <xdr:row>252</xdr:row>
                    <xdr:rowOff>95250</xdr:rowOff>
                  </to>
                </anchor>
              </controlPr>
            </control>
          </mc:Choice>
        </mc:AlternateContent>
        <mc:AlternateContent xmlns:mc="http://schemas.openxmlformats.org/markup-compatibility/2006">
          <mc:Choice Requires="x14">
            <control shapeId="62498" r:id="rId23" name="Button 34">
              <controlPr defaultSize="0" print="0" autoPict="0" macro="[0]!Button13_Click_Creview_delete">
                <anchor moveWithCells="1">
                  <from>
                    <xdr:col>0</xdr:col>
                    <xdr:colOff>180975</xdr:colOff>
                    <xdr:row>276</xdr:row>
                    <xdr:rowOff>104775</xdr:rowOff>
                  </from>
                  <to>
                    <xdr:col>1</xdr:col>
                    <xdr:colOff>342900</xdr:colOff>
                    <xdr:row>278</xdr:row>
                    <xdr:rowOff>57150</xdr:rowOff>
                  </to>
                </anchor>
              </controlPr>
            </control>
          </mc:Choice>
        </mc:AlternateContent>
        <mc:AlternateContent xmlns:mc="http://schemas.openxmlformats.org/markup-compatibility/2006">
          <mc:Choice Requires="x14">
            <control shapeId="62507" r:id="rId24" name="Button 43">
              <controlPr defaultSize="0" print="0" autoPict="0" macro="[0]!Button3_Click_Crreview_add">
                <anchor moveWithCells="1">
                  <from>
                    <xdr:col>0</xdr:col>
                    <xdr:colOff>114300</xdr:colOff>
                    <xdr:row>319</xdr:row>
                    <xdr:rowOff>0</xdr:rowOff>
                  </from>
                  <to>
                    <xdr:col>1</xdr:col>
                    <xdr:colOff>266700</xdr:colOff>
                    <xdr:row>319</xdr:row>
                    <xdr:rowOff>219075</xdr:rowOff>
                  </to>
                </anchor>
              </controlPr>
            </control>
          </mc:Choice>
        </mc:AlternateContent>
        <mc:AlternateContent xmlns:mc="http://schemas.openxmlformats.org/markup-compatibility/2006">
          <mc:Choice Requires="x14">
            <control shapeId="62508" r:id="rId25" name="Button 44">
              <controlPr defaultSize="0" print="0" autoPict="0" macro="[0]!Button4_Click_Frreview_add">
                <anchor moveWithCells="1">
                  <from>
                    <xdr:col>0</xdr:col>
                    <xdr:colOff>95250</xdr:colOff>
                    <xdr:row>319</xdr:row>
                    <xdr:rowOff>0</xdr:rowOff>
                  </from>
                  <to>
                    <xdr:col>1</xdr:col>
                    <xdr:colOff>257175</xdr:colOff>
                    <xdr:row>319</xdr:row>
                    <xdr:rowOff>247650</xdr:rowOff>
                  </to>
                </anchor>
              </controlPr>
            </control>
          </mc:Choice>
        </mc:AlternateContent>
        <mc:AlternateContent xmlns:mc="http://schemas.openxmlformats.org/markup-compatibility/2006">
          <mc:Choice Requires="x14">
            <control shapeId="62509" r:id="rId26" name="Button 45">
              <controlPr defaultSize="0" print="0" autoPict="0" macro="[0]!button5_Click_Dreview_add">
                <anchor moveWithCells="1">
                  <from>
                    <xdr:col>0</xdr:col>
                    <xdr:colOff>85725</xdr:colOff>
                    <xdr:row>319</xdr:row>
                    <xdr:rowOff>0</xdr:rowOff>
                  </from>
                  <to>
                    <xdr:col>1</xdr:col>
                    <xdr:colOff>238125</xdr:colOff>
                    <xdr:row>319</xdr:row>
                    <xdr:rowOff>257175</xdr:rowOff>
                  </to>
                </anchor>
              </controlPr>
            </control>
          </mc:Choice>
        </mc:AlternateContent>
        <mc:AlternateContent xmlns:mc="http://schemas.openxmlformats.org/markup-compatibility/2006">
          <mc:Choice Requires="x14">
            <control shapeId="62510" r:id="rId27" name="Button 46">
              <controlPr defaultSize="0" print="0" autoPict="0" macro="[0]!button6_Click_Tcreview_add">
                <anchor moveWithCells="1">
                  <from>
                    <xdr:col>0</xdr:col>
                    <xdr:colOff>104775</xdr:colOff>
                    <xdr:row>319</xdr:row>
                    <xdr:rowOff>0</xdr:rowOff>
                  </from>
                  <to>
                    <xdr:col>1</xdr:col>
                    <xdr:colOff>295275</xdr:colOff>
                    <xdr:row>319</xdr:row>
                    <xdr:rowOff>247650</xdr:rowOff>
                  </to>
                </anchor>
              </controlPr>
            </control>
          </mc:Choice>
        </mc:AlternateContent>
        <mc:AlternateContent xmlns:mc="http://schemas.openxmlformats.org/markup-compatibility/2006">
          <mc:Choice Requires="x14">
            <control shapeId="62511" r:id="rId28" name="Button 47">
              <controlPr defaultSize="0" print="0" autoPict="0" macro="[0]!Button7_Click_Creview_add">
                <anchor moveWithCells="1">
                  <from>
                    <xdr:col>0</xdr:col>
                    <xdr:colOff>200025</xdr:colOff>
                    <xdr:row>319</xdr:row>
                    <xdr:rowOff>0</xdr:rowOff>
                  </from>
                  <to>
                    <xdr:col>1</xdr:col>
                    <xdr:colOff>342900</xdr:colOff>
                    <xdr:row>319</xdr:row>
                    <xdr:rowOff>238125</xdr:rowOff>
                  </to>
                </anchor>
              </controlPr>
            </control>
          </mc:Choice>
        </mc:AlternateContent>
        <mc:AlternateContent xmlns:mc="http://schemas.openxmlformats.org/markup-compatibility/2006">
          <mc:Choice Requires="x14">
            <control shapeId="62512" r:id="rId29" name="Button 48">
              <controlPr defaultSize="0" print="0" autoPict="0" macro="[0]!Button9_Click_Crreview_delete">
                <anchor moveWithCells="1">
                  <from>
                    <xdr:col>0</xdr:col>
                    <xdr:colOff>114300</xdr:colOff>
                    <xdr:row>319</xdr:row>
                    <xdr:rowOff>0</xdr:rowOff>
                  </from>
                  <to>
                    <xdr:col>1</xdr:col>
                    <xdr:colOff>266700</xdr:colOff>
                    <xdr:row>319</xdr:row>
                    <xdr:rowOff>219075</xdr:rowOff>
                  </to>
                </anchor>
              </controlPr>
            </control>
          </mc:Choice>
        </mc:AlternateContent>
        <mc:AlternateContent xmlns:mc="http://schemas.openxmlformats.org/markup-compatibility/2006">
          <mc:Choice Requires="x14">
            <control shapeId="62513" r:id="rId30" name="Button 49">
              <controlPr defaultSize="0" print="0" autoPict="0" macro="[0]!Button10_Click_Frreview_delete">
                <anchor moveWithCells="1">
                  <from>
                    <xdr:col>0</xdr:col>
                    <xdr:colOff>85725</xdr:colOff>
                    <xdr:row>319</xdr:row>
                    <xdr:rowOff>0</xdr:rowOff>
                  </from>
                  <to>
                    <xdr:col>1</xdr:col>
                    <xdr:colOff>247650</xdr:colOff>
                    <xdr:row>319</xdr:row>
                    <xdr:rowOff>257175</xdr:rowOff>
                  </to>
                </anchor>
              </controlPr>
            </control>
          </mc:Choice>
        </mc:AlternateContent>
        <mc:AlternateContent xmlns:mc="http://schemas.openxmlformats.org/markup-compatibility/2006">
          <mc:Choice Requires="x14">
            <control shapeId="62514" r:id="rId31" name="Button 50">
              <controlPr defaultSize="0" print="0" autoPict="0" macro="[0]!Button11_Click_Dreview_delete">
                <anchor moveWithCells="1">
                  <from>
                    <xdr:col>0</xdr:col>
                    <xdr:colOff>85725</xdr:colOff>
                    <xdr:row>319</xdr:row>
                    <xdr:rowOff>0</xdr:rowOff>
                  </from>
                  <to>
                    <xdr:col>1</xdr:col>
                    <xdr:colOff>247650</xdr:colOff>
                    <xdr:row>319</xdr:row>
                    <xdr:rowOff>257175</xdr:rowOff>
                  </to>
                </anchor>
              </controlPr>
            </control>
          </mc:Choice>
        </mc:AlternateContent>
        <mc:AlternateContent xmlns:mc="http://schemas.openxmlformats.org/markup-compatibility/2006">
          <mc:Choice Requires="x14">
            <control shapeId="62515" r:id="rId32" name="Button 51">
              <controlPr defaultSize="0" print="0" autoPict="0" macro="[0]!Button12_Click_Tcreview_delete">
                <anchor moveWithCells="1">
                  <from>
                    <xdr:col>0</xdr:col>
                    <xdr:colOff>114300</xdr:colOff>
                    <xdr:row>319</xdr:row>
                    <xdr:rowOff>0</xdr:rowOff>
                  </from>
                  <to>
                    <xdr:col>1</xdr:col>
                    <xdr:colOff>276225</xdr:colOff>
                    <xdr:row>319</xdr:row>
                    <xdr:rowOff>257175</xdr:rowOff>
                  </to>
                </anchor>
              </controlPr>
            </control>
          </mc:Choice>
        </mc:AlternateContent>
        <mc:AlternateContent xmlns:mc="http://schemas.openxmlformats.org/markup-compatibility/2006">
          <mc:Choice Requires="x14">
            <control shapeId="62516" r:id="rId33" name="Button 52">
              <controlPr defaultSize="0" print="0" autoPict="0" macro="[0]!Button13_Click_Creview_delete">
                <anchor moveWithCells="1">
                  <from>
                    <xdr:col>0</xdr:col>
                    <xdr:colOff>180975</xdr:colOff>
                    <xdr:row>319</xdr:row>
                    <xdr:rowOff>0</xdr:rowOff>
                  </from>
                  <to>
                    <xdr:col>1</xdr:col>
                    <xdr:colOff>342900</xdr:colOff>
                    <xdr:row>319</xdr:row>
                    <xdr:rowOff>257175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sheetPr>
  <dimension ref="A1:S241"/>
  <sheetViews>
    <sheetView showGridLines="0" topLeftCell="A4" zoomScale="85" zoomScaleNormal="85" workbookViewId="0">
      <selection activeCell="K21" sqref="K21"/>
    </sheetView>
  </sheetViews>
  <sheetFormatPr defaultColWidth="9" defaultRowHeight="12"/>
  <cols>
    <col min="1" max="1" width="12" style="70" customWidth="1"/>
    <col min="2" max="2" width="12.625" style="70" customWidth="1"/>
    <col min="3" max="3" width="12" style="70" customWidth="1"/>
    <col min="4" max="4" width="10.125" style="70" customWidth="1"/>
    <col min="5" max="5" width="11.375" style="70" customWidth="1"/>
    <col min="6" max="6" width="12.875" style="70" customWidth="1"/>
    <col min="7" max="7" width="9.25" style="70" customWidth="1"/>
    <col min="8" max="8" width="8.875" style="70" customWidth="1"/>
    <col min="9" max="9" width="10" style="70" customWidth="1"/>
    <col min="10" max="10" width="9.875" style="70" customWidth="1"/>
    <col min="11" max="11" width="10.5" style="70" customWidth="1"/>
    <col min="12" max="12" width="10.75" style="70" customWidth="1"/>
    <col min="13" max="13" width="9" style="70" customWidth="1"/>
    <col min="14" max="14" width="9.625" style="70" customWidth="1"/>
    <col min="15" max="15" width="8.25" style="70" customWidth="1"/>
    <col min="16" max="16" width="30.75" style="70" customWidth="1"/>
    <col min="17" max="256" width="9" style="70"/>
    <col min="257" max="257" width="12" style="70" customWidth="1"/>
    <col min="258" max="258" width="17.25" style="70" customWidth="1"/>
    <col min="259" max="259" width="8.75" style="70" customWidth="1"/>
    <col min="260" max="260" width="8.375" style="70" customWidth="1"/>
    <col min="261" max="261" width="10.375" style="70" customWidth="1"/>
    <col min="262" max="262" width="9.125" style="70" customWidth="1"/>
    <col min="263" max="263" width="9.25" style="70" customWidth="1"/>
    <col min="264" max="264" width="8.875" style="70" customWidth="1"/>
    <col min="265" max="265" width="10" style="70" customWidth="1"/>
    <col min="266" max="266" width="9.875" style="70" customWidth="1"/>
    <col min="267" max="267" width="9" style="70" customWidth="1"/>
    <col min="268" max="268" width="10.75" style="70" customWidth="1"/>
    <col min="269" max="269" width="9" style="70" customWidth="1"/>
    <col min="270" max="270" width="9.625" style="70" customWidth="1"/>
    <col min="271" max="271" width="16.25" style="70" customWidth="1"/>
    <col min="272" max="512" width="9" style="70"/>
    <col min="513" max="513" width="12" style="70" customWidth="1"/>
    <col min="514" max="514" width="17.25" style="70" customWidth="1"/>
    <col min="515" max="515" width="8.75" style="70" customWidth="1"/>
    <col min="516" max="516" width="8.375" style="70" customWidth="1"/>
    <col min="517" max="517" width="10.375" style="70" customWidth="1"/>
    <col min="518" max="518" width="9.125" style="70" customWidth="1"/>
    <col min="519" max="519" width="9.25" style="70" customWidth="1"/>
    <col min="520" max="520" width="8.875" style="70" customWidth="1"/>
    <col min="521" max="521" width="10" style="70" customWidth="1"/>
    <col min="522" max="522" width="9.875" style="70" customWidth="1"/>
    <col min="523" max="523" width="9" style="70" customWidth="1"/>
    <col min="524" max="524" width="10.75" style="70" customWidth="1"/>
    <col min="525" max="525" width="9" style="70" customWidth="1"/>
    <col min="526" max="526" width="9.625" style="70" customWidth="1"/>
    <col min="527" max="527" width="16.25" style="70" customWidth="1"/>
    <col min="528" max="768" width="9" style="70"/>
    <col min="769" max="769" width="12" style="70" customWidth="1"/>
    <col min="770" max="770" width="17.25" style="70" customWidth="1"/>
    <col min="771" max="771" width="8.75" style="70" customWidth="1"/>
    <col min="772" max="772" width="8.375" style="70" customWidth="1"/>
    <col min="773" max="773" width="10.375" style="70" customWidth="1"/>
    <col min="774" max="774" width="9.125" style="70" customWidth="1"/>
    <col min="775" max="775" width="9.25" style="70" customWidth="1"/>
    <col min="776" max="776" width="8.875" style="70" customWidth="1"/>
    <col min="777" max="777" width="10" style="70" customWidth="1"/>
    <col min="778" max="778" width="9.875" style="70" customWidth="1"/>
    <col min="779" max="779" width="9" style="70" customWidth="1"/>
    <col min="780" max="780" width="10.75" style="70" customWidth="1"/>
    <col min="781" max="781" width="9" style="70" customWidth="1"/>
    <col min="782" max="782" width="9.625" style="70" customWidth="1"/>
    <col min="783" max="783" width="16.25" style="70" customWidth="1"/>
    <col min="784" max="1024" width="9" style="70"/>
    <col min="1025" max="1025" width="12" style="70" customWidth="1"/>
    <col min="1026" max="1026" width="17.25" style="70" customWidth="1"/>
    <col min="1027" max="1027" width="8.75" style="70" customWidth="1"/>
    <col min="1028" max="1028" width="8.375" style="70" customWidth="1"/>
    <col min="1029" max="1029" width="10.375" style="70" customWidth="1"/>
    <col min="1030" max="1030" width="9.125" style="70" customWidth="1"/>
    <col min="1031" max="1031" width="9.25" style="70" customWidth="1"/>
    <col min="1032" max="1032" width="8.875" style="70" customWidth="1"/>
    <col min="1033" max="1033" width="10" style="70" customWidth="1"/>
    <col min="1034" max="1034" width="9.875" style="70" customWidth="1"/>
    <col min="1035" max="1035" width="9" style="70" customWidth="1"/>
    <col min="1036" max="1036" width="10.75" style="70" customWidth="1"/>
    <col min="1037" max="1037" width="9" style="70" customWidth="1"/>
    <col min="1038" max="1038" width="9.625" style="70" customWidth="1"/>
    <col min="1039" max="1039" width="16.25" style="70" customWidth="1"/>
    <col min="1040" max="1280" width="9" style="70"/>
    <col min="1281" max="1281" width="12" style="70" customWidth="1"/>
    <col min="1282" max="1282" width="17.25" style="70" customWidth="1"/>
    <col min="1283" max="1283" width="8.75" style="70" customWidth="1"/>
    <col min="1284" max="1284" width="8.375" style="70" customWidth="1"/>
    <col min="1285" max="1285" width="10.375" style="70" customWidth="1"/>
    <col min="1286" max="1286" width="9.125" style="70" customWidth="1"/>
    <col min="1287" max="1287" width="9.25" style="70" customWidth="1"/>
    <col min="1288" max="1288" width="8.875" style="70" customWidth="1"/>
    <col min="1289" max="1289" width="10" style="70" customWidth="1"/>
    <col min="1290" max="1290" width="9.875" style="70" customWidth="1"/>
    <col min="1291" max="1291" width="9" style="70" customWidth="1"/>
    <col min="1292" max="1292" width="10.75" style="70" customWidth="1"/>
    <col min="1293" max="1293" width="9" style="70" customWidth="1"/>
    <col min="1294" max="1294" width="9.625" style="70" customWidth="1"/>
    <col min="1295" max="1295" width="16.25" style="70" customWidth="1"/>
    <col min="1296" max="1536" width="9" style="70"/>
    <col min="1537" max="1537" width="12" style="70" customWidth="1"/>
    <col min="1538" max="1538" width="17.25" style="70" customWidth="1"/>
    <col min="1539" max="1539" width="8.75" style="70" customWidth="1"/>
    <col min="1540" max="1540" width="8.375" style="70" customWidth="1"/>
    <col min="1541" max="1541" width="10.375" style="70" customWidth="1"/>
    <col min="1542" max="1542" width="9.125" style="70" customWidth="1"/>
    <col min="1543" max="1543" width="9.25" style="70" customWidth="1"/>
    <col min="1544" max="1544" width="8.875" style="70" customWidth="1"/>
    <col min="1545" max="1545" width="10" style="70" customWidth="1"/>
    <col min="1546" max="1546" width="9.875" style="70" customWidth="1"/>
    <col min="1547" max="1547" width="9" style="70" customWidth="1"/>
    <col min="1548" max="1548" width="10.75" style="70" customWidth="1"/>
    <col min="1549" max="1549" width="9" style="70" customWidth="1"/>
    <col min="1550" max="1550" width="9.625" style="70" customWidth="1"/>
    <col min="1551" max="1551" width="16.25" style="70" customWidth="1"/>
    <col min="1552" max="1792" width="9" style="70"/>
    <col min="1793" max="1793" width="12" style="70" customWidth="1"/>
    <col min="1794" max="1794" width="17.25" style="70" customWidth="1"/>
    <col min="1795" max="1795" width="8.75" style="70" customWidth="1"/>
    <col min="1796" max="1796" width="8.375" style="70" customWidth="1"/>
    <col min="1797" max="1797" width="10.375" style="70" customWidth="1"/>
    <col min="1798" max="1798" width="9.125" style="70" customWidth="1"/>
    <col min="1799" max="1799" width="9.25" style="70" customWidth="1"/>
    <col min="1800" max="1800" width="8.875" style="70" customWidth="1"/>
    <col min="1801" max="1801" width="10" style="70" customWidth="1"/>
    <col min="1802" max="1802" width="9.875" style="70" customWidth="1"/>
    <col min="1803" max="1803" width="9" style="70" customWidth="1"/>
    <col min="1804" max="1804" width="10.75" style="70" customWidth="1"/>
    <col min="1805" max="1805" width="9" style="70" customWidth="1"/>
    <col min="1806" max="1806" width="9.625" style="70" customWidth="1"/>
    <col min="1807" max="1807" width="16.25" style="70" customWidth="1"/>
    <col min="1808" max="2048" width="9" style="70"/>
    <col min="2049" max="2049" width="12" style="70" customWidth="1"/>
    <col min="2050" max="2050" width="17.25" style="70" customWidth="1"/>
    <col min="2051" max="2051" width="8.75" style="70" customWidth="1"/>
    <col min="2052" max="2052" width="8.375" style="70" customWidth="1"/>
    <col min="2053" max="2053" width="10.375" style="70" customWidth="1"/>
    <col min="2054" max="2054" width="9.125" style="70" customWidth="1"/>
    <col min="2055" max="2055" width="9.25" style="70" customWidth="1"/>
    <col min="2056" max="2056" width="8.875" style="70" customWidth="1"/>
    <col min="2057" max="2057" width="10" style="70" customWidth="1"/>
    <col min="2058" max="2058" width="9.875" style="70" customWidth="1"/>
    <col min="2059" max="2059" width="9" style="70" customWidth="1"/>
    <col min="2060" max="2060" width="10.75" style="70" customWidth="1"/>
    <col min="2061" max="2061" width="9" style="70" customWidth="1"/>
    <col min="2062" max="2062" width="9.625" style="70" customWidth="1"/>
    <col min="2063" max="2063" width="16.25" style="70" customWidth="1"/>
    <col min="2064" max="2304" width="9" style="70"/>
    <col min="2305" max="2305" width="12" style="70" customWidth="1"/>
    <col min="2306" max="2306" width="17.25" style="70" customWidth="1"/>
    <col min="2307" max="2307" width="8.75" style="70" customWidth="1"/>
    <col min="2308" max="2308" width="8.375" style="70" customWidth="1"/>
    <col min="2309" max="2309" width="10.375" style="70" customWidth="1"/>
    <col min="2310" max="2310" width="9.125" style="70" customWidth="1"/>
    <col min="2311" max="2311" width="9.25" style="70" customWidth="1"/>
    <col min="2312" max="2312" width="8.875" style="70" customWidth="1"/>
    <col min="2313" max="2313" width="10" style="70" customWidth="1"/>
    <col min="2314" max="2314" width="9.875" style="70" customWidth="1"/>
    <col min="2315" max="2315" width="9" style="70" customWidth="1"/>
    <col min="2316" max="2316" width="10.75" style="70" customWidth="1"/>
    <col min="2317" max="2317" width="9" style="70" customWidth="1"/>
    <col min="2318" max="2318" width="9.625" style="70" customWidth="1"/>
    <col min="2319" max="2319" width="16.25" style="70" customWidth="1"/>
    <col min="2320" max="2560" width="9" style="70"/>
    <col min="2561" max="2561" width="12" style="70" customWidth="1"/>
    <col min="2562" max="2562" width="17.25" style="70" customWidth="1"/>
    <col min="2563" max="2563" width="8.75" style="70" customWidth="1"/>
    <col min="2564" max="2564" width="8.375" style="70" customWidth="1"/>
    <col min="2565" max="2565" width="10.375" style="70" customWidth="1"/>
    <col min="2566" max="2566" width="9.125" style="70" customWidth="1"/>
    <col min="2567" max="2567" width="9.25" style="70" customWidth="1"/>
    <col min="2568" max="2568" width="8.875" style="70" customWidth="1"/>
    <col min="2569" max="2569" width="10" style="70" customWidth="1"/>
    <col min="2570" max="2570" width="9.875" style="70" customWidth="1"/>
    <col min="2571" max="2571" width="9" style="70" customWidth="1"/>
    <col min="2572" max="2572" width="10.75" style="70" customWidth="1"/>
    <col min="2573" max="2573" width="9" style="70" customWidth="1"/>
    <col min="2574" max="2574" width="9.625" style="70" customWidth="1"/>
    <col min="2575" max="2575" width="16.25" style="70" customWidth="1"/>
    <col min="2576" max="2816" width="9" style="70"/>
    <col min="2817" max="2817" width="12" style="70" customWidth="1"/>
    <col min="2818" max="2818" width="17.25" style="70" customWidth="1"/>
    <col min="2819" max="2819" width="8.75" style="70" customWidth="1"/>
    <col min="2820" max="2820" width="8.375" style="70" customWidth="1"/>
    <col min="2821" max="2821" width="10.375" style="70" customWidth="1"/>
    <col min="2822" max="2822" width="9.125" style="70" customWidth="1"/>
    <col min="2823" max="2823" width="9.25" style="70" customWidth="1"/>
    <col min="2824" max="2824" width="8.875" style="70" customWidth="1"/>
    <col min="2825" max="2825" width="10" style="70" customWidth="1"/>
    <col min="2826" max="2826" width="9.875" style="70" customWidth="1"/>
    <col min="2827" max="2827" width="9" style="70" customWidth="1"/>
    <col min="2828" max="2828" width="10.75" style="70" customWidth="1"/>
    <col min="2829" max="2829" width="9" style="70" customWidth="1"/>
    <col min="2830" max="2830" width="9.625" style="70" customWidth="1"/>
    <col min="2831" max="2831" width="16.25" style="70" customWidth="1"/>
    <col min="2832" max="3072" width="9" style="70"/>
    <col min="3073" max="3073" width="12" style="70" customWidth="1"/>
    <col min="3074" max="3074" width="17.25" style="70" customWidth="1"/>
    <col min="3075" max="3075" width="8.75" style="70" customWidth="1"/>
    <col min="3076" max="3076" width="8.375" style="70" customWidth="1"/>
    <col min="3077" max="3077" width="10.375" style="70" customWidth="1"/>
    <col min="3078" max="3078" width="9.125" style="70" customWidth="1"/>
    <col min="3079" max="3079" width="9.25" style="70" customWidth="1"/>
    <col min="3080" max="3080" width="8.875" style="70" customWidth="1"/>
    <col min="3081" max="3081" width="10" style="70" customWidth="1"/>
    <col min="3082" max="3082" width="9.875" style="70" customWidth="1"/>
    <col min="3083" max="3083" width="9" style="70" customWidth="1"/>
    <col min="3084" max="3084" width="10.75" style="70" customWidth="1"/>
    <col min="3085" max="3085" width="9" style="70" customWidth="1"/>
    <col min="3086" max="3086" width="9.625" style="70" customWidth="1"/>
    <col min="3087" max="3087" width="16.25" style="70" customWidth="1"/>
    <col min="3088" max="3328" width="9" style="70"/>
    <col min="3329" max="3329" width="12" style="70" customWidth="1"/>
    <col min="3330" max="3330" width="17.25" style="70" customWidth="1"/>
    <col min="3331" max="3331" width="8.75" style="70" customWidth="1"/>
    <col min="3332" max="3332" width="8.375" style="70" customWidth="1"/>
    <col min="3333" max="3333" width="10.375" style="70" customWidth="1"/>
    <col min="3334" max="3334" width="9.125" style="70" customWidth="1"/>
    <col min="3335" max="3335" width="9.25" style="70" customWidth="1"/>
    <col min="3336" max="3336" width="8.875" style="70" customWidth="1"/>
    <col min="3337" max="3337" width="10" style="70" customWidth="1"/>
    <col min="3338" max="3338" width="9.875" style="70" customWidth="1"/>
    <col min="3339" max="3339" width="9" style="70" customWidth="1"/>
    <col min="3340" max="3340" width="10.75" style="70" customWidth="1"/>
    <col min="3341" max="3341" width="9" style="70" customWidth="1"/>
    <col min="3342" max="3342" width="9.625" style="70" customWidth="1"/>
    <col min="3343" max="3343" width="16.25" style="70" customWidth="1"/>
    <col min="3344" max="3584" width="9" style="70"/>
    <col min="3585" max="3585" width="12" style="70" customWidth="1"/>
    <col min="3586" max="3586" width="17.25" style="70" customWidth="1"/>
    <col min="3587" max="3587" width="8.75" style="70" customWidth="1"/>
    <col min="3588" max="3588" width="8.375" style="70" customWidth="1"/>
    <col min="3589" max="3589" width="10.375" style="70" customWidth="1"/>
    <col min="3590" max="3590" width="9.125" style="70" customWidth="1"/>
    <col min="3591" max="3591" width="9.25" style="70" customWidth="1"/>
    <col min="3592" max="3592" width="8.875" style="70" customWidth="1"/>
    <col min="3593" max="3593" width="10" style="70" customWidth="1"/>
    <col min="3594" max="3594" width="9.875" style="70" customWidth="1"/>
    <col min="3595" max="3595" width="9" style="70" customWidth="1"/>
    <col min="3596" max="3596" width="10.75" style="70" customWidth="1"/>
    <col min="3597" max="3597" width="9" style="70" customWidth="1"/>
    <col min="3598" max="3598" width="9.625" style="70" customWidth="1"/>
    <col min="3599" max="3599" width="16.25" style="70" customWidth="1"/>
    <col min="3600" max="3840" width="9" style="70"/>
    <col min="3841" max="3841" width="12" style="70" customWidth="1"/>
    <col min="3842" max="3842" width="17.25" style="70" customWidth="1"/>
    <col min="3843" max="3843" width="8.75" style="70" customWidth="1"/>
    <col min="3844" max="3844" width="8.375" style="70" customWidth="1"/>
    <col min="3845" max="3845" width="10.375" style="70" customWidth="1"/>
    <col min="3846" max="3846" width="9.125" style="70" customWidth="1"/>
    <col min="3847" max="3847" width="9.25" style="70" customWidth="1"/>
    <col min="3848" max="3848" width="8.875" style="70" customWidth="1"/>
    <col min="3849" max="3849" width="10" style="70" customWidth="1"/>
    <col min="3850" max="3850" width="9.875" style="70" customWidth="1"/>
    <col min="3851" max="3851" width="9" style="70" customWidth="1"/>
    <col min="3852" max="3852" width="10.75" style="70" customWidth="1"/>
    <col min="3853" max="3853" width="9" style="70" customWidth="1"/>
    <col min="3854" max="3854" width="9.625" style="70" customWidth="1"/>
    <col min="3855" max="3855" width="16.25" style="70" customWidth="1"/>
    <col min="3856" max="4096" width="9" style="70"/>
    <col min="4097" max="4097" width="12" style="70" customWidth="1"/>
    <col min="4098" max="4098" width="17.25" style="70" customWidth="1"/>
    <col min="4099" max="4099" width="8.75" style="70" customWidth="1"/>
    <col min="4100" max="4100" width="8.375" style="70" customWidth="1"/>
    <col min="4101" max="4101" width="10.375" style="70" customWidth="1"/>
    <col min="4102" max="4102" width="9.125" style="70" customWidth="1"/>
    <col min="4103" max="4103" width="9.25" style="70" customWidth="1"/>
    <col min="4104" max="4104" width="8.875" style="70" customWidth="1"/>
    <col min="4105" max="4105" width="10" style="70" customWidth="1"/>
    <col min="4106" max="4106" width="9.875" style="70" customWidth="1"/>
    <col min="4107" max="4107" width="9" style="70" customWidth="1"/>
    <col min="4108" max="4108" width="10.75" style="70" customWidth="1"/>
    <col min="4109" max="4109" width="9" style="70" customWidth="1"/>
    <col min="4110" max="4110" width="9.625" style="70" customWidth="1"/>
    <col min="4111" max="4111" width="16.25" style="70" customWidth="1"/>
    <col min="4112" max="4352" width="9" style="70"/>
    <col min="4353" max="4353" width="12" style="70" customWidth="1"/>
    <col min="4354" max="4354" width="17.25" style="70" customWidth="1"/>
    <col min="4355" max="4355" width="8.75" style="70" customWidth="1"/>
    <col min="4356" max="4356" width="8.375" style="70" customWidth="1"/>
    <col min="4357" max="4357" width="10.375" style="70" customWidth="1"/>
    <col min="4358" max="4358" width="9.125" style="70" customWidth="1"/>
    <col min="4359" max="4359" width="9.25" style="70" customWidth="1"/>
    <col min="4360" max="4360" width="8.875" style="70" customWidth="1"/>
    <col min="4361" max="4361" width="10" style="70" customWidth="1"/>
    <col min="4362" max="4362" width="9.875" style="70" customWidth="1"/>
    <col min="4363" max="4363" width="9" style="70" customWidth="1"/>
    <col min="4364" max="4364" width="10.75" style="70" customWidth="1"/>
    <col min="4365" max="4365" width="9" style="70" customWidth="1"/>
    <col min="4366" max="4366" width="9.625" style="70" customWidth="1"/>
    <col min="4367" max="4367" width="16.25" style="70" customWidth="1"/>
    <col min="4368" max="4608" width="9" style="70"/>
    <col min="4609" max="4609" width="12" style="70" customWidth="1"/>
    <col min="4610" max="4610" width="17.25" style="70" customWidth="1"/>
    <col min="4611" max="4611" width="8.75" style="70" customWidth="1"/>
    <col min="4612" max="4612" width="8.375" style="70" customWidth="1"/>
    <col min="4613" max="4613" width="10.375" style="70" customWidth="1"/>
    <col min="4614" max="4614" width="9.125" style="70" customWidth="1"/>
    <col min="4615" max="4615" width="9.25" style="70" customWidth="1"/>
    <col min="4616" max="4616" width="8.875" style="70" customWidth="1"/>
    <col min="4617" max="4617" width="10" style="70" customWidth="1"/>
    <col min="4618" max="4618" width="9.875" style="70" customWidth="1"/>
    <col min="4619" max="4619" width="9" style="70" customWidth="1"/>
    <col min="4620" max="4620" width="10.75" style="70" customWidth="1"/>
    <col min="4621" max="4621" width="9" style="70" customWidth="1"/>
    <col min="4622" max="4622" width="9.625" style="70" customWidth="1"/>
    <col min="4623" max="4623" width="16.25" style="70" customWidth="1"/>
    <col min="4624" max="4864" width="9" style="70"/>
    <col min="4865" max="4865" width="12" style="70" customWidth="1"/>
    <col min="4866" max="4866" width="17.25" style="70" customWidth="1"/>
    <col min="4867" max="4867" width="8.75" style="70" customWidth="1"/>
    <col min="4868" max="4868" width="8.375" style="70" customWidth="1"/>
    <col min="4869" max="4869" width="10.375" style="70" customWidth="1"/>
    <col min="4870" max="4870" width="9.125" style="70" customWidth="1"/>
    <col min="4871" max="4871" width="9.25" style="70" customWidth="1"/>
    <col min="4872" max="4872" width="8.875" style="70" customWidth="1"/>
    <col min="4873" max="4873" width="10" style="70" customWidth="1"/>
    <col min="4874" max="4874" width="9.875" style="70" customWidth="1"/>
    <col min="4875" max="4875" width="9" style="70" customWidth="1"/>
    <col min="4876" max="4876" width="10.75" style="70" customWidth="1"/>
    <col min="4877" max="4877" width="9" style="70" customWidth="1"/>
    <col min="4878" max="4878" width="9.625" style="70" customWidth="1"/>
    <col min="4879" max="4879" width="16.25" style="70" customWidth="1"/>
    <col min="4880" max="5120" width="9" style="70"/>
    <col min="5121" max="5121" width="12" style="70" customWidth="1"/>
    <col min="5122" max="5122" width="17.25" style="70" customWidth="1"/>
    <col min="5123" max="5123" width="8.75" style="70" customWidth="1"/>
    <col min="5124" max="5124" width="8.375" style="70" customWidth="1"/>
    <col min="5125" max="5125" width="10.375" style="70" customWidth="1"/>
    <col min="5126" max="5126" width="9.125" style="70" customWidth="1"/>
    <col min="5127" max="5127" width="9.25" style="70" customWidth="1"/>
    <col min="5128" max="5128" width="8.875" style="70" customWidth="1"/>
    <col min="5129" max="5129" width="10" style="70" customWidth="1"/>
    <col min="5130" max="5130" width="9.875" style="70" customWidth="1"/>
    <col min="5131" max="5131" width="9" style="70" customWidth="1"/>
    <col min="5132" max="5132" width="10.75" style="70" customWidth="1"/>
    <col min="5133" max="5133" width="9" style="70" customWidth="1"/>
    <col min="5134" max="5134" width="9.625" style="70" customWidth="1"/>
    <col min="5135" max="5135" width="16.25" style="70" customWidth="1"/>
    <col min="5136" max="5376" width="9" style="70"/>
    <col min="5377" max="5377" width="12" style="70" customWidth="1"/>
    <col min="5378" max="5378" width="17.25" style="70" customWidth="1"/>
    <col min="5379" max="5379" width="8.75" style="70" customWidth="1"/>
    <col min="5380" max="5380" width="8.375" style="70" customWidth="1"/>
    <col min="5381" max="5381" width="10.375" style="70" customWidth="1"/>
    <col min="5382" max="5382" width="9.125" style="70" customWidth="1"/>
    <col min="5383" max="5383" width="9.25" style="70" customWidth="1"/>
    <col min="5384" max="5384" width="8.875" style="70" customWidth="1"/>
    <col min="5385" max="5385" width="10" style="70" customWidth="1"/>
    <col min="5386" max="5386" width="9.875" style="70" customWidth="1"/>
    <col min="5387" max="5387" width="9" style="70" customWidth="1"/>
    <col min="5388" max="5388" width="10.75" style="70" customWidth="1"/>
    <col min="5389" max="5389" width="9" style="70" customWidth="1"/>
    <col min="5390" max="5390" width="9.625" style="70" customWidth="1"/>
    <col min="5391" max="5391" width="16.25" style="70" customWidth="1"/>
    <col min="5392" max="5632" width="9" style="70"/>
    <col min="5633" max="5633" width="12" style="70" customWidth="1"/>
    <col min="5634" max="5634" width="17.25" style="70" customWidth="1"/>
    <col min="5635" max="5635" width="8.75" style="70" customWidth="1"/>
    <col min="5636" max="5636" width="8.375" style="70" customWidth="1"/>
    <col min="5637" max="5637" width="10.375" style="70" customWidth="1"/>
    <col min="5638" max="5638" width="9.125" style="70" customWidth="1"/>
    <col min="5639" max="5639" width="9.25" style="70" customWidth="1"/>
    <col min="5640" max="5640" width="8.875" style="70" customWidth="1"/>
    <col min="5641" max="5641" width="10" style="70" customWidth="1"/>
    <col min="5642" max="5642" width="9.875" style="70" customWidth="1"/>
    <col min="5643" max="5643" width="9" style="70" customWidth="1"/>
    <col min="5644" max="5644" width="10.75" style="70" customWidth="1"/>
    <col min="5645" max="5645" width="9" style="70" customWidth="1"/>
    <col min="5646" max="5646" width="9.625" style="70" customWidth="1"/>
    <col min="5647" max="5647" width="16.25" style="70" customWidth="1"/>
    <col min="5648" max="5888" width="9" style="70"/>
    <col min="5889" max="5889" width="12" style="70" customWidth="1"/>
    <col min="5890" max="5890" width="17.25" style="70" customWidth="1"/>
    <col min="5891" max="5891" width="8.75" style="70" customWidth="1"/>
    <col min="5892" max="5892" width="8.375" style="70" customWidth="1"/>
    <col min="5893" max="5893" width="10.375" style="70" customWidth="1"/>
    <col min="5894" max="5894" width="9.125" style="70" customWidth="1"/>
    <col min="5895" max="5895" width="9.25" style="70" customWidth="1"/>
    <col min="5896" max="5896" width="8.875" style="70" customWidth="1"/>
    <col min="5897" max="5897" width="10" style="70" customWidth="1"/>
    <col min="5898" max="5898" width="9.875" style="70" customWidth="1"/>
    <col min="5899" max="5899" width="9" style="70" customWidth="1"/>
    <col min="5900" max="5900" width="10.75" style="70" customWidth="1"/>
    <col min="5901" max="5901" width="9" style="70" customWidth="1"/>
    <col min="5902" max="5902" width="9.625" style="70" customWidth="1"/>
    <col min="5903" max="5903" width="16.25" style="70" customWidth="1"/>
    <col min="5904" max="6144" width="9" style="70"/>
    <col min="6145" max="6145" width="12" style="70" customWidth="1"/>
    <col min="6146" max="6146" width="17.25" style="70" customWidth="1"/>
    <col min="6147" max="6147" width="8.75" style="70" customWidth="1"/>
    <col min="6148" max="6148" width="8.375" style="70" customWidth="1"/>
    <col min="6149" max="6149" width="10.375" style="70" customWidth="1"/>
    <col min="6150" max="6150" width="9.125" style="70" customWidth="1"/>
    <col min="6151" max="6151" width="9.25" style="70" customWidth="1"/>
    <col min="6152" max="6152" width="8.875" style="70" customWidth="1"/>
    <col min="6153" max="6153" width="10" style="70" customWidth="1"/>
    <col min="6154" max="6154" width="9.875" style="70" customWidth="1"/>
    <col min="6155" max="6155" width="9" style="70" customWidth="1"/>
    <col min="6156" max="6156" width="10.75" style="70" customWidth="1"/>
    <col min="6157" max="6157" width="9" style="70" customWidth="1"/>
    <col min="6158" max="6158" width="9.625" style="70" customWidth="1"/>
    <col min="6159" max="6159" width="16.25" style="70" customWidth="1"/>
    <col min="6160" max="6400" width="9" style="70"/>
    <col min="6401" max="6401" width="12" style="70" customWidth="1"/>
    <col min="6402" max="6402" width="17.25" style="70" customWidth="1"/>
    <col min="6403" max="6403" width="8.75" style="70" customWidth="1"/>
    <col min="6404" max="6404" width="8.375" style="70" customWidth="1"/>
    <col min="6405" max="6405" width="10.375" style="70" customWidth="1"/>
    <col min="6406" max="6406" width="9.125" style="70" customWidth="1"/>
    <col min="6407" max="6407" width="9.25" style="70" customWidth="1"/>
    <col min="6408" max="6408" width="8.875" style="70" customWidth="1"/>
    <col min="6409" max="6409" width="10" style="70" customWidth="1"/>
    <col min="6410" max="6410" width="9.875" style="70" customWidth="1"/>
    <col min="6411" max="6411" width="9" style="70" customWidth="1"/>
    <col min="6412" max="6412" width="10.75" style="70" customWidth="1"/>
    <col min="6413" max="6413" width="9" style="70" customWidth="1"/>
    <col min="6414" max="6414" width="9.625" style="70" customWidth="1"/>
    <col min="6415" max="6415" width="16.25" style="70" customWidth="1"/>
    <col min="6416" max="6656" width="9" style="70"/>
    <col min="6657" max="6657" width="12" style="70" customWidth="1"/>
    <col min="6658" max="6658" width="17.25" style="70" customWidth="1"/>
    <col min="6659" max="6659" width="8.75" style="70" customWidth="1"/>
    <col min="6660" max="6660" width="8.375" style="70" customWidth="1"/>
    <col min="6661" max="6661" width="10.375" style="70" customWidth="1"/>
    <col min="6662" max="6662" width="9.125" style="70" customWidth="1"/>
    <col min="6663" max="6663" width="9.25" style="70" customWidth="1"/>
    <col min="6664" max="6664" width="8.875" style="70" customWidth="1"/>
    <col min="6665" max="6665" width="10" style="70" customWidth="1"/>
    <col min="6666" max="6666" width="9.875" style="70" customWidth="1"/>
    <col min="6667" max="6667" width="9" style="70" customWidth="1"/>
    <col min="6668" max="6668" width="10.75" style="70" customWidth="1"/>
    <col min="6669" max="6669" width="9" style="70" customWidth="1"/>
    <col min="6670" max="6670" width="9.625" style="70" customWidth="1"/>
    <col min="6671" max="6671" width="16.25" style="70" customWidth="1"/>
    <col min="6672" max="6912" width="9" style="70"/>
    <col min="6913" max="6913" width="12" style="70" customWidth="1"/>
    <col min="6914" max="6914" width="17.25" style="70" customWidth="1"/>
    <col min="6915" max="6915" width="8.75" style="70" customWidth="1"/>
    <col min="6916" max="6916" width="8.375" style="70" customWidth="1"/>
    <col min="6917" max="6917" width="10.375" style="70" customWidth="1"/>
    <col min="6918" max="6918" width="9.125" style="70" customWidth="1"/>
    <col min="6919" max="6919" width="9.25" style="70" customWidth="1"/>
    <col min="6920" max="6920" width="8.875" style="70" customWidth="1"/>
    <col min="6921" max="6921" width="10" style="70" customWidth="1"/>
    <col min="6922" max="6922" width="9.875" style="70" customWidth="1"/>
    <col min="6923" max="6923" width="9" style="70" customWidth="1"/>
    <col min="6924" max="6924" width="10.75" style="70" customWidth="1"/>
    <col min="6925" max="6925" width="9" style="70" customWidth="1"/>
    <col min="6926" max="6926" width="9.625" style="70" customWidth="1"/>
    <col min="6927" max="6927" width="16.25" style="70" customWidth="1"/>
    <col min="6928" max="7168" width="9" style="70"/>
    <col min="7169" max="7169" width="12" style="70" customWidth="1"/>
    <col min="7170" max="7170" width="17.25" style="70" customWidth="1"/>
    <col min="7171" max="7171" width="8.75" style="70" customWidth="1"/>
    <col min="7172" max="7172" width="8.375" style="70" customWidth="1"/>
    <col min="7173" max="7173" width="10.375" style="70" customWidth="1"/>
    <col min="7174" max="7174" width="9.125" style="70" customWidth="1"/>
    <col min="7175" max="7175" width="9.25" style="70" customWidth="1"/>
    <col min="7176" max="7176" width="8.875" style="70" customWidth="1"/>
    <col min="7177" max="7177" width="10" style="70" customWidth="1"/>
    <col min="7178" max="7178" width="9.875" style="70" customWidth="1"/>
    <col min="7179" max="7179" width="9" style="70" customWidth="1"/>
    <col min="7180" max="7180" width="10.75" style="70" customWidth="1"/>
    <col min="7181" max="7181" width="9" style="70" customWidth="1"/>
    <col min="7182" max="7182" width="9.625" style="70" customWidth="1"/>
    <col min="7183" max="7183" width="16.25" style="70" customWidth="1"/>
    <col min="7184" max="7424" width="9" style="70"/>
    <col min="7425" max="7425" width="12" style="70" customWidth="1"/>
    <col min="7426" max="7426" width="17.25" style="70" customWidth="1"/>
    <col min="7427" max="7427" width="8.75" style="70" customWidth="1"/>
    <col min="7428" max="7428" width="8.375" style="70" customWidth="1"/>
    <col min="7429" max="7429" width="10.375" style="70" customWidth="1"/>
    <col min="7430" max="7430" width="9.125" style="70" customWidth="1"/>
    <col min="7431" max="7431" width="9.25" style="70" customWidth="1"/>
    <col min="7432" max="7432" width="8.875" style="70" customWidth="1"/>
    <col min="7433" max="7433" width="10" style="70" customWidth="1"/>
    <col min="7434" max="7434" width="9.875" style="70" customWidth="1"/>
    <col min="7435" max="7435" width="9" style="70" customWidth="1"/>
    <col min="7436" max="7436" width="10.75" style="70" customWidth="1"/>
    <col min="7437" max="7437" width="9" style="70" customWidth="1"/>
    <col min="7438" max="7438" width="9.625" style="70" customWidth="1"/>
    <col min="7439" max="7439" width="16.25" style="70" customWidth="1"/>
    <col min="7440" max="7680" width="9" style="70"/>
    <col min="7681" max="7681" width="12" style="70" customWidth="1"/>
    <col min="7682" max="7682" width="17.25" style="70" customWidth="1"/>
    <col min="7683" max="7683" width="8.75" style="70" customWidth="1"/>
    <col min="7684" max="7684" width="8.375" style="70" customWidth="1"/>
    <col min="7685" max="7685" width="10.375" style="70" customWidth="1"/>
    <col min="7686" max="7686" width="9.125" style="70" customWidth="1"/>
    <col min="7687" max="7687" width="9.25" style="70" customWidth="1"/>
    <col min="7688" max="7688" width="8.875" style="70" customWidth="1"/>
    <col min="7689" max="7689" width="10" style="70" customWidth="1"/>
    <col min="7690" max="7690" width="9.875" style="70" customWidth="1"/>
    <col min="7691" max="7691" width="9" style="70" customWidth="1"/>
    <col min="7692" max="7692" width="10.75" style="70" customWidth="1"/>
    <col min="7693" max="7693" width="9" style="70" customWidth="1"/>
    <col min="7694" max="7694" width="9.625" style="70" customWidth="1"/>
    <col min="7695" max="7695" width="16.25" style="70" customWidth="1"/>
    <col min="7696" max="7936" width="9" style="70"/>
    <col min="7937" max="7937" width="12" style="70" customWidth="1"/>
    <col min="7938" max="7938" width="17.25" style="70" customWidth="1"/>
    <col min="7939" max="7939" width="8.75" style="70" customWidth="1"/>
    <col min="7940" max="7940" width="8.375" style="70" customWidth="1"/>
    <col min="7941" max="7941" width="10.375" style="70" customWidth="1"/>
    <col min="7942" max="7942" width="9.125" style="70" customWidth="1"/>
    <col min="7943" max="7943" width="9.25" style="70" customWidth="1"/>
    <col min="7944" max="7944" width="8.875" style="70" customWidth="1"/>
    <col min="7945" max="7945" width="10" style="70" customWidth="1"/>
    <col min="7946" max="7946" width="9.875" style="70" customWidth="1"/>
    <col min="7947" max="7947" width="9" style="70" customWidth="1"/>
    <col min="7948" max="7948" width="10.75" style="70" customWidth="1"/>
    <col min="7949" max="7949" width="9" style="70" customWidth="1"/>
    <col min="7950" max="7950" width="9.625" style="70" customWidth="1"/>
    <col min="7951" max="7951" width="16.25" style="70" customWidth="1"/>
    <col min="7952" max="8192" width="9" style="70"/>
    <col min="8193" max="8193" width="12" style="70" customWidth="1"/>
    <col min="8194" max="8194" width="17.25" style="70" customWidth="1"/>
    <col min="8195" max="8195" width="8.75" style="70" customWidth="1"/>
    <col min="8196" max="8196" width="8.375" style="70" customWidth="1"/>
    <col min="8197" max="8197" width="10.375" style="70" customWidth="1"/>
    <col min="8198" max="8198" width="9.125" style="70" customWidth="1"/>
    <col min="8199" max="8199" width="9.25" style="70" customWidth="1"/>
    <col min="8200" max="8200" width="8.875" style="70" customWidth="1"/>
    <col min="8201" max="8201" width="10" style="70" customWidth="1"/>
    <col min="8202" max="8202" width="9.875" style="70" customWidth="1"/>
    <col min="8203" max="8203" width="9" style="70" customWidth="1"/>
    <col min="8204" max="8204" width="10.75" style="70" customWidth="1"/>
    <col min="8205" max="8205" width="9" style="70" customWidth="1"/>
    <col min="8206" max="8206" width="9.625" style="70" customWidth="1"/>
    <col min="8207" max="8207" width="16.25" style="70" customWidth="1"/>
    <col min="8208" max="8448" width="9" style="70"/>
    <col min="8449" max="8449" width="12" style="70" customWidth="1"/>
    <col min="8450" max="8450" width="17.25" style="70" customWidth="1"/>
    <col min="8451" max="8451" width="8.75" style="70" customWidth="1"/>
    <col min="8452" max="8452" width="8.375" style="70" customWidth="1"/>
    <col min="8453" max="8453" width="10.375" style="70" customWidth="1"/>
    <col min="8454" max="8454" width="9.125" style="70" customWidth="1"/>
    <col min="8455" max="8455" width="9.25" style="70" customWidth="1"/>
    <col min="8456" max="8456" width="8.875" style="70" customWidth="1"/>
    <col min="8457" max="8457" width="10" style="70" customWidth="1"/>
    <col min="8458" max="8458" width="9.875" style="70" customWidth="1"/>
    <col min="8459" max="8459" width="9" style="70" customWidth="1"/>
    <col min="8460" max="8460" width="10.75" style="70" customWidth="1"/>
    <col min="8461" max="8461" width="9" style="70" customWidth="1"/>
    <col min="8462" max="8462" width="9.625" style="70" customWidth="1"/>
    <col min="8463" max="8463" width="16.25" style="70" customWidth="1"/>
    <col min="8464" max="8704" width="9" style="70"/>
    <col min="8705" max="8705" width="12" style="70" customWidth="1"/>
    <col min="8706" max="8706" width="17.25" style="70" customWidth="1"/>
    <col min="8707" max="8707" width="8.75" style="70" customWidth="1"/>
    <col min="8708" max="8708" width="8.375" style="70" customWidth="1"/>
    <col min="8709" max="8709" width="10.375" style="70" customWidth="1"/>
    <col min="8710" max="8710" width="9.125" style="70" customWidth="1"/>
    <col min="8711" max="8711" width="9.25" style="70" customWidth="1"/>
    <col min="8712" max="8712" width="8.875" style="70" customWidth="1"/>
    <col min="8713" max="8713" width="10" style="70" customWidth="1"/>
    <col min="8714" max="8714" width="9.875" style="70" customWidth="1"/>
    <col min="8715" max="8715" width="9" style="70" customWidth="1"/>
    <col min="8716" max="8716" width="10.75" style="70" customWidth="1"/>
    <col min="8717" max="8717" width="9" style="70" customWidth="1"/>
    <col min="8718" max="8718" width="9.625" style="70" customWidth="1"/>
    <col min="8719" max="8719" width="16.25" style="70" customWidth="1"/>
    <col min="8720" max="8960" width="9" style="70"/>
    <col min="8961" max="8961" width="12" style="70" customWidth="1"/>
    <col min="8962" max="8962" width="17.25" style="70" customWidth="1"/>
    <col min="8963" max="8963" width="8.75" style="70" customWidth="1"/>
    <col min="8964" max="8964" width="8.375" style="70" customWidth="1"/>
    <col min="8965" max="8965" width="10.375" style="70" customWidth="1"/>
    <col min="8966" max="8966" width="9.125" style="70" customWidth="1"/>
    <col min="8967" max="8967" width="9.25" style="70" customWidth="1"/>
    <col min="8968" max="8968" width="8.875" style="70" customWidth="1"/>
    <col min="8969" max="8969" width="10" style="70" customWidth="1"/>
    <col min="8970" max="8970" width="9.875" style="70" customWidth="1"/>
    <col min="8971" max="8971" width="9" style="70" customWidth="1"/>
    <col min="8972" max="8972" width="10.75" style="70" customWidth="1"/>
    <col min="8973" max="8973" width="9" style="70" customWidth="1"/>
    <col min="8974" max="8974" width="9.625" style="70" customWidth="1"/>
    <col min="8975" max="8975" width="16.25" style="70" customWidth="1"/>
    <col min="8976" max="9216" width="9" style="70"/>
    <col min="9217" max="9217" width="12" style="70" customWidth="1"/>
    <col min="9218" max="9218" width="17.25" style="70" customWidth="1"/>
    <col min="9219" max="9219" width="8.75" style="70" customWidth="1"/>
    <col min="9220" max="9220" width="8.375" style="70" customWidth="1"/>
    <col min="9221" max="9221" width="10.375" style="70" customWidth="1"/>
    <col min="9222" max="9222" width="9.125" style="70" customWidth="1"/>
    <col min="9223" max="9223" width="9.25" style="70" customWidth="1"/>
    <col min="9224" max="9224" width="8.875" style="70" customWidth="1"/>
    <col min="9225" max="9225" width="10" style="70" customWidth="1"/>
    <col min="9226" max="9226" width="9.875" style="70" customWidth="1"/>
    <col min="9227" max="9227" width="9" style="70" customWidth="1"/>
    <col min="9228" max="9228" width="10.75" style="70" customWidth="1"/>
    <col min="9229" max="9229" width="9" style="70" customWidth="1"/>
    <col min="9230" max="9230" width="9.625" style="70" customWidth="1"/>
    <col min="9231" max="9231" width="16.25" style="70" customWidth="1"/>
    <col min="9232" max="9472" width="9" style="70"/>
    <col min="9473" max="9473" width="12" style="70" customWidth="1"/>
    <col min="9474" max="9474" width="17.25" style="70" customWidth="1"/>
    <col min="9475" max="9475" width="8.75" style="70" customWidth="1"/>
    <col min="9476" max="9476" width="8.375" style="70" customWidth="1"/>
    <col min="9477" max="9477" width="10.375" style="70" customWidth="1"/>
    <col min="9478" max="9478" width="9.125" style="70" customWidth="1"/>
    <col min="9479" max="9479" width="9.25" style="70" customWidth="1"/>
    <col min="9480" max="9480" width="8.875" style="70" customWidth="1"/>
    <col min="9481" max="9481" width="10" style="70" customWidth="1"/>
    <col min="9482" max="9482" width="9.875" style="70" customWidth="1"/>
    <col min="9483" max="9483" width="9" style="70" customWidth="1"/>
    <col min="9484" max="9484" width="10.75" style="70" customWidth="1"/>
    <col min="9485" max="9485" width="9" style="70" customWidth="1"/>
    <col min="9486" max="9486" width="9.625" style="70" customWidth="1"/>
    <col min="9487" max="9487" width="16.25" style="70" customWidth="1"/>
    <col min="9488" max="9728" width="9" style="70"/>
    <col min="9729" max="9729" width="12" style="70" customWidth="1"/>
    <col min="9730" max="9730" width="17.25" style="70" customWidth="1"/>
    <col min="9731" max="9731" width="8.75" style="70" customWidth="1"/>
    <col min="9732" max="9732" width="8.375" style="70" customWidth="1"/>
    <col min="9733" max="9733" width="10.375" style="70" customWidth="1"/>
    <col min="9734" max="9734" width="9.125" style="70" customWidth="1"/>
    <col min="9735" max="9735" width="9.25" style="70" customWidth="1"/>
    <col min="9736" max="9736" width="8.875" style="70" customWidth="1"/>
    <col min="9737" max="9737" width="10" style="70" customWidth="1"/>
    <col min="9738" max="9738" width="9.875" style="70" customWidth="1"/>
    <col min="9739" max="9739" width="9" style="70" customWidth="1"/>
    <col min="9740" max="9740" width="10.75" style="70" customWidth="1"/>
    <col min="9741" max="9741" width="9" style="70" customWidth="1"/>
    <col min="9742" max="9742" width="9.625" style="70" customWidth="1"/>
    <col min="9743" max="9743" width="16.25" style="70" customWidth="1"/>
    <col min="9744" max="9984" width="9" style="70"/>
    <col min="9985" max="9985" width="12" style="70" customWidth="1"/>
    <col min="9986" max="9986" width="17.25" style="70" customWidth="1"/>
    <col min="9987" max="9987" width="8.75" style="70" customWidth="1"/>
    <col min="9988" max="9988" width="8.375" style="70" customWidth="1"/>
    <col min="9989" max="9989" width="10.375" style="70" customWidth="1"/>
    <col min="9990" max="9990" width="9.125" style="70" customWidth="1"/>
    <col min="9991" max="9991" width="9.25" style="70" customWidth="1"/>
    <col min="9992" max="9992" width="8.875" style="70" customWidth="1"/>
    <col min="9993" max="9993" width="10" style="70" customWidth="1"/>
    <col min="9994" max="9994" width="9.875" style="70" customWidth="1"/>
    <col min="9995" max="9995" width="9" style="70" customWidth="1"/>
    <col min="9996" max="9996" width="10.75" style="70" customWidth="1"/>
    <col min="9997" max="9997" width="9" style="70" customWidth="1"/>
    <col min="9998" max="9998" width="9.625" style="70" customWidth="1"/>
    <col min="9999" max="9999" width="16.25" style="70" customWidth="1"/>
    <col min="10000" max="10240" width="9" style="70"/>
    <col min="10241" max="10241" width="12" style="70" customWidth="1"/>
    <col min="10242" max="10242" width="17.25" style="70" customWidth="1"/>
    <col min="10243" max="10243" width="8.75" style="70" customWidth="1"/>
    <col min="10244" max="10244" width="8.375" style="70" customWidth="1"/>
    <col min="10245" max="10245" width="10.375" style="70" customWidth="1"/>
    <col min="10246" max="10246" width="9.125" style="70" customWidth="1"/>
    <col min="10247" max="10247" width="9.25" style="70" customWidth="1"/>
    <col min="10248" max="10248" width="8.875" style="70" customWidth="1"/>
    <col min="10249" max="10249" width="10" style="70" customWidth="1"/>
    <col min="10250" max="10250" width="9.875" style="70" customWidth="1"/>
    <col min="10251" max="10251" width="9" style="70" customWidth="1"/>
    <col min="10252" max="10252" width="10.75" style="70" customWidth="1"/>
    <col min="10253" max="10253" width="9" style="70" customWidth="1"/>
    <col min="10254" max="10254" width="9.625" style="70" customWidth="1"/>
    <col min="10255" max="10255" width="16.25" style="70" customWidth="1"/>
    <col min="10256" max="10496" width="9" style="70"/>
    <col min="10497" max="10497" width="12" style="70" customWidth="1"/>
    <col min="10498" max="10498" width="17.25" style="70" customWidth="1"/>
    <col min="10499" max="10499" width="8.75" style="70" customWidth="1"/>
    <col min="10500" max="10500" width="8.375" style="70" customWidth="1"/>
    <col min="10501" max="10501" width="10.375" style="70" customWidth="1"/>
    <col min="10502" max="10502" width="9.125" style="70" customWidth="1"/>
    <col min="10503" max="10503" width="9.25" style="70" customWidth="1"/>
    <col min="10504" max="10504" width="8.875" style="70" customWidth="1"/>
    <col min="10505" max="10505" width="10" style="70" customWidth="1"/>
    <col min="10506" max="10506" width="9.875" style="70" customWidth="1"/>
    <col min="10507" max="10507" width="9" style="70" customWidth="1"/>
    <col min="10508" max="10508" width="10.75" style="70" customWidth="1"/>
    <col min="10509" max="10509" width="9" style="70" customWidth="1"/>
    <col min="10510" max="10510" width="9.625" style="70" customWidth="1"/>
    <col min="10511" max="10511" width="16.25" style="70" customWidth="1"/>
    <col min="10512" max="10752" width="9" style="70"/>
    <col min="10753" max="10753" width="12" style="70" customWidth="1"/>
    <col min="10754" max="10754" width="17.25" style="70" customWidth="1"/>
    <col min="10755" max="10755" width="8.75" style="70" customWidth="1"/>
    <col min="10756" max="10756" width="8.375" style="70" customWidth="1"/>
    <col min="10757" max="10757" width="10.375" style="70" customWidth="1"/>
    <col min="10758" max="10758" width="9.125" style="70" customWidth="1"/>
    <col min="10759" max="10759" width="9.25" style="70" customWidth="1"/>
    <col min="10760" max="10760" width="8.875" style="70" customWidth="1"/>
    <col min="10761" max="10761" width="10" style="70" customWidth="1"/>
    <col min="10762" max="10762" width="9.875" style="70" customWidth="1"/>
    <col min="10763" max="10763" width="9" style="70" customWidth="1"/>
    <col min="10764" max="10764" width="10.75" style="70" customWidth="1"/>
    <col min="10765" max="10765" width="9" style="70" customWidth="1"/>
    <col min="10766" max="10766" width="9.625" style="70" customWidth="1"/>
    <col min="10767" max="10767" width="16.25" style="70" customWidth="1"/>
    <col min="10768" max="11008" width="9" style="70"/>
    <col min="11009" max="11009" width="12" style="70" customWidth="1"/>
    <col min="11010" max="11010" width="17.25" style="70" customWidth="1"/>
    <col min="11011" max="11011" width="8.75" style="70" customWidth="1"/>
    <col min="11012" max="11012" width="8.375" style="70" customWidth="1"/>
    <col min="11013" max="11013" width="10.375" style="70" customWidth="1"/>
    <col min="11014" max="11014" width="9.125" style="70" customWidth="1"/>
    <col min="11015" max="11015" width="9.25" style="70" customWidth="1"/>
    <col min="11016" max="11016" width="8.875" style="70" customWidth="1"/>
    <col min="11017" max="11017" width="10" style="70" customWidth="1"/>
    <col min="11018" max="11018" width="9.875" style="70" customWidth="1"/>
    <col min="11019" max="11019" width="9" style="70" customWidth="1"/>
    <col min="11020" max="11020" width="10.75" style="70" customWidth="1"/>
    <col min="11021" max="11021" width="9" style="70" customWidth="1"/>
    <col min="11022" max="11022" width="9.625" style="70" customWidth="1"/>
    <col min="11023" max="11023" width="16.25" style="70" customWidth="1"/>
    <col min="11024" max="11264" width="9" style="70"/>
    <col min="11265" max="11265" width="12" style="70" customWidth="1"/>
    <col min="11266" max="11266" width="17.25" style="70" customWidth="1"/>
    <col min="11267" max="11267" width="8.75" style="70" customWidth="1"/>
    <col min="11268" max="11268" width="8.375" style="70" customWidth="1"/>
    <col min="11269" max="11269" width="10.375" style="70" customWidth="1"/>
    <col min="11270" max="11270" width="9.125" style="70" customWidth="1"/>
    <col min="11271" max="11271" width="9.25" style="70" customWidth="1"/>
    <col min="11272" max="11272" width="8.875" style="70" customWidth="1"/>
    <col min="11273" max="11273" width="10" style="70" customWidth="1"/>
    <col min="11274" max="11274" width="9.875" style="70" customWidth="1"/>
    <col min="11275" max="11275" width="9" style="70" customWidth="1"/>
    <col min="11276" max="11276" width="10.75" style="70" customWidth="1"/>
    <col min="11277" max="11277" width="9" style="70" customWidth="1"/>
    <col min="11278" max="11278" width="9.625" style="70" customWidth="1"/>
    <col min="11279" max="11279" width="16.25" style="70" customWidth="1"/>
    <col min="11280" max="11520" width="9" style="70"/>
    <col min="11521" max="11521" width="12" style="70" customWidth="1"/>
    <col min="11522" max="11522" width="17.25" style="70" customWidth="1"/>
    <col min="11523" max="11523" width="8.75" style="70" customWidth="1"/>
    <col min="11524" max="11524" width="8.375" style="70" customWidth="1"/>
    <col min="11525" max="11525" width="10.375" style="70" customWidth="1"/>
    <col min="11526" max="11526" width="9.125" style="70" customWidth="1"/>
    <col min="11527" max="11527" width="9.25" style="70" customWidth="1"/>
    <col min="11528" max="11528" width="8.875" style="70" customWidth="1"/>
    <col min="11529" max="11529" width="10" style="70" customWidth="1"/>
    <col min="11530" max="11530" width="9.875" style="70" customWidth="1"/>
    <col min="11531" max="11531" width="9" style="70" customWidth="1"/>
    <col min="11532" max="11532" width="10.75" style="70" customWidth="1"/>
    <col min="11533" max="11533" width="9" style="70" customWidth="1"/>
    <col min="11534" max="11534" width="9.625" style="70" customWidth="1"/>
    <col min="11535" max="11535" width="16.25" style="70" customWidth="1"/>
    <col min="11536" max="11776" width="9" style="70"/>
    <col min="11777" max="11777" width="12" style="70" customWidth="1"/>
    <col min="11778" max="11778" width="17.25" style="70" customWidth="1"/>
    <col min="11779" max="11779" width="8.75" style="70" customWidth="1"/>
    <col min="11780" max="11780" width="8.375" style="70" customWidth="1"/>
    <col min="11781" max="11781" width="10.375" style="70" customWidth="1"/>
    <col min="11782" max="11782" width="9.125" style="70" customWidth="1"/>
    <col min="11783" max="11783" width="9.25" style="70" customWidth="1"/>
    <col min="11784" max="11784" width="8.875" style="70" customWidth="1"/>
    <col min="11785" max="11785" width="10" style="70" customWidth="1"/>
    <col min="11786" max="11786" width="9.875" style="70" customWidth="1"/>
    <col min="11787" max="11787" width="9" style="70" customWidth="1"/>
    <col min="11788" max="11788" width="10.75" style="70" customWidth="1"/>
    <col min="11789" max="11789" width="9" style="70" customWidth="1"/>
    <col min="11790" max="11790" width="9.625" style="70" customWidth="1"/>
    <col min="11791" max="11791" width="16.25" style="70" customWidth="1"/>
    <col min="11792" max="12032" width="9" style="70"/>
    <col min="12033" max="12033" width="12" style="70" customWidth="1"/>
    <col min="12034" max="12034" width="17.25" style="70" customWidth="1"/>
    <col min="12035" max="12035" width="8.75" style="70" customWidth="1"/>
    <col min="12036" max="12036" width="8.375" style="70" customWidth="1"/>
    <col min="12037" max="12037" width="10.375" style="70" customWidth="1"/>
    <col min="12038" max="12038" width="9.125" style="70" customWidth="1"/>
    <col min="12039" max="12039" width="9.25" style="70" customWidth="1"/>
    <col min="12040" max="12040" width="8.875" style="70" customWidth="1"/>
    <col min="12041" max="12041" width="10" style="70" customWidth="1"/>
    <col min="12042" max="12042" width="9.875" style="70" customWidth="1"/>
    <col min="12043" max="12043" width="9" style="70" customWidth="1"/>
    <col min="12044" max="12044" width="10.75" style="70" customWidth="1"/>
    <col min="12045" max="12045" width="9" style="70" customWidth="1"/>
    <col min="12046" max="12046" width="9.625" style="70" customWidth="1"/>
    <col min="12047" max="12047" width="16.25" style="70" customWidth="1"/>
    <col min="12048" max="12288" width="9" style="70"/>
    <col min="12289" max="12289" width="12" style="70" customWidth="1"/>
    <col min="12290" max="12290" width="17.25" style="70" customWidth="1"/>
    <col min="12291" max="12291" width="8.75" style="70" customWidth="1"/>
    <col min="12292" max="12292" width="8.375" style="70" customWidth="1"/>
    <col min="12293" max="12293" width="10.375" style="70" customWidth="1"/>
    <col min="12294" max="12294" width="9.125" style="70" customWidth="1"/>
    <col min="12295" max="12295" width="9.25" style="70" customWidth="1"/>
    <col min="12296" max="12296" width="8.875" style="70" customWidth="1"/>
    <col min="12297" max="12297" width="10" style="70" customWidth="1"/>
    <col min="12298" max="12298" width="9.875" style="70" customWidth="1"/>
    <col min="12299" max="12299" width="9" style="70" customWidth="1"/>
    <col min="12300" max="12300" width="10.75" style="70" customWidth="1"/>
    <col min="12301" max="12301" width="9" style="70" customWidth="1"/>
    <col min="12302" max="12302" width="9.625" style="70" customWidth="1"/>
    <col min="12303" max="12303" width="16.25" style="70" customWidth="1"/>
    <col min="12304" max="12544" width="9" style="70"/>
    <col min="12545" max="12545" width="12" style="70" customWidth="1"/>
    <col min="12546" max="12546" width="17.25" style="70" customWidth="1"/>
    <col min="12547" max="12547" width="8.75" style="70" customWidth="1"/>
    <col min="12548" max="12548" width="8.375" style="70" customWidth="1"/>
    <col min="12549" max="12549" width="10.375" style="70" customWidth="1"/>
    <col min="12550" max="12550" width="9.125" style="70" customWidth="1"/>
    <col min="12551" max="12551" width="9.25" style="70" customWidth="1"/>
    <col min="12552" max="12552" width="8.875" style="70" customWidth="1"/>
    <col min="12553" max="12553" width="10" style="70" customWidth="1"/>
    <col min="12554" max="12554" width="9.875" style="70" customWidth="1"/>
    <col min="12555" max="12555" width="9" style="70" customWidth="1"/>
    <col min="12556" max="12556" width="10.75" style="70" customWidth="1"/>
    <col min="12557" max="12557" width="9" style="70" customWidth="1"/>
    <col min="12558" max="12558" width="9.625" style="70" customWidth="1"/>
    <col min="12559" max="12559" width="16.25" style="70" customWidth="1"/>
    <col min="12560" max="12800" width="9" style="70"/>
    <col min="12801" max="12801" width="12" style="70" customWidth="1"/>
    <col min="12802" max="12802" width="17.25" style="70" customWidth="1"/>
    <col min="12803" max="12803" width="8.75" style="70" customWidth="1"/>
    <col min="12804" max="12804" width="8.375" style="70" customWidth="1"/>
    <col min="12805" max="12805" width="10.375" style="70" customWidth="1"/>
    <col min="12806" max="12806" width="9.125" style="70" customWidth="1"/>
    <col min="12807" max="12807" width="9.25" style="70" customWidth="1"/>
    <col min="12808" max="12808" width="8.875" style="70" customWidth="1"/>
    <col min="12809" max="12809" width="10" style="70" customWidth="1"/>
    <col min="12810" max="12810" width="9.875" style="70" customWidth="1"/>
    <col min="12811" max="12811" width="9" style="70" customWidth="1"/>
    <col min="12812" max="12812" width="10.75" style="70" customWidth="1"/>
    <col min="12813" max="12813" width="9" style="70" customWidth="1"/>
    <col min="12814" max="12814" width="9.625" style="70" customWidth="1"/>
    <col min="12815" max="12815" width="16.25" style="70" customWidth="1"/>
    <col min="12816" max="13056" width="9" style="70"/>
    <col min="13057" max="13057" width="12" style="70" customWidth="1"/>
    <col min="13058" max="13058" width="17.25" style="70" customWidth="1"/>
    <col min="13059" max="13059" width="8.75" style="70" customWidth="1"/>
    <col min="13060" max="13060" width="8.375" style="70" customWidth="1"/>
    <col min="13061" max="13061" width="10.375" style="70" customWidth="1"/>
    <col min="13062" max="13062" width="9.125" style="70" customWidth="1"/>
    <col min="13063" max="13063" width="9.25" style="70" customWidth="1"/>
    <col min="13064" max="13064" width="8.875" style="70" customWidth="1"/>
    <col min="13065" max="13065" width="10" style="70" customWidth="1"/>
    <col min="13066" max="13066" width="9.875" style="70" customWidth="1"/>
    <col min="13067" max="13067" width="9" style="70" customWidth="1"/>
    <col min="13068" max="13068" width="10.75" style="70" customWidth="1"/>
    <col min="13069" max="13069" width="9" style="70" customWidth="1"/>
    <col min="13070" max="13070" width="9.625" style="70" customWidth="1"/>
    <col min="13071" max="13071" width="16.25" style="70" customWidth="1"/>
    <col min="13072" max="13312" width="9" style="70"/>
    <col min="13313" max="13313" width="12" style="70" customWidth="1"/>
    <col min="13314" max="13314" width="17.25" style="70" customWidth="1"/>
    <col min="13315" max="13315" width="8.75" style="70" customWidth="1"/>
    <col min="13316" max="13316" width="8.375" style="70" customWidth="1"/>
    <col min="13317" max="13317" width="10.375" style="70" customWidth="1"/>
    <col min="13318" max="13318" width="9.125" style="70" customWidth="1"/>
    <col min="13319" max="13319" width="9.25" style="70" customWidth="1"/>
    <col min="13320" max="13320" width="8.875" style="70" customWidth="1"/>
    <col min="13321" max="13321" width="10" style="70" customWidth="1"/>
    <col min="13322" max="13322" width="9.875" style="70" customWidth="1"/>
    <col min="13323" max="13323" width="9" style="70" customWidth="1"/>
    <col min="13324" max="13324" width="10.75" style="70" customWidth="1"/>
    <col min="13325" max="13325" width="9" style="70" customWidth="1"/>
    <col min="13326" max="13326" width="9.625" style="70" customWidth="1"/>
    <col min="13327" max="13327" width="16.25" style="70" customWidth="1"/>
    <col min="13328" max="13568" width="9" style="70"/>
    <col min="13569" max="13569" width="12" style="70" customWidth="1"/>
    <col min="13570" max="13570" width="17.25" style="70" customWidth="1"/>
    <col min="13571" max="13571" width="8.75" style="70" customWidth="1"/>
    <col min="13572" max="13572" width="8.375" style="70" customWidth="1"/>
    <col min="13573" max="13573" width="10.375" style="70" customWidth="1"/>
    <col min="13574" max="13574" width="9.125" style="70" customWidth="1"/>
    <col min="13575" max="13575" width="9.25" style="70" customWidth="1"/>
    <col min="13576" max="13576" width="8.875" style="70" customWidth="1"/>
    <col min="13577" max="13577" width="10" style="70" customWidth="1"/>
    <col min="13578" max="13578" width="9.875" style="70" customWidth="1"/>
    <col min="13579" max="13579" width="9" style="70" customWidth="1"/>
    <col min="13580" max="13580" width="10.75" style="70" customWidth="1"/>
    <col min="13581" max="13581" width="9" style="70" customWidth="1"/>
    <col min="13582" max="13582" width="9.625" style="70" customWidth="1"/>
    <col min="13583" max="13583" width="16.25" style="70" customWidth="1"/>
    <col min="13584" max="13824" width="9" style="70"/>
    <col min="13825" max="13825" width="12" style="70" customWidth="1"/>
    <col min="13826" max="13826" width="17.25" style="70" customWidth="1"/>
    <col min="13827" max="13827" width="8.75" style="70" customWidth="1"/>
    <col min="13828" max="13828" width="8.375" style="70" customWidth="1"/>
    <col min="13829" max="13829" width="10.375" style="70" customWidth="1"/>
    <col min="13830" max="13830" width="9.125" style="70" customWidth="1"/>
    <col min="13831" max="13831" width="9.25" style="70" customWidth="1"/>
    <col min="13832" max="13832" width="8.875" style="70" customWidth="1"/>
    <col min="13833" max="13833" width="10" style="70" customWidth="1"/>
    <col min="13834" max="13834" width="9.875" style="70" customWidth="1"/>
    <col min="13835" max="13835" width="9" style="70" customWidth="1"/>
    <col min="13836" max="13836" width="10.75" style="70" customWidth="1"/>
    <col min="13837" max="13837" width="9" style="70" customWidth="1"/>
    <col min="13838" max="13838" width="9.625" style="70" customWidth="1"/>
    <col min="13839" max="13839" width="16.25" style="70" customWidth="1"/>
    <col min="13840" max="14080" width="9" style="70"/>
    <col min="14081" max="14081" width="12" style="70" customWidth="1"/>
    <col min="14082" max="14082" width="17.25" style="70" customWidth="1"/>
    <col min="14083" max="14083" width="8.75" style="70" customWidth="1"/>
    <col min="14084" max="14084" width="8.375" style="70" customWidth="1"/>
    <col min="14085" max="14085" width="10.375" style="70" customWidth="1"/>
    <col min="14086" max="14086" width="9.125" style="70" customWidth="1"/>
    <col min="14087" max="14087" width="9.25" style="70" customWidth="1"/>
    <col min="14088" max="14088" width="8.875" style="70" customWidth="1"/>
    <col min="14089" max="14089" width="10" style="70" customWidth="1"/>
    <col min="14090" max="14090" width="9.875" style="70" customWidth="1"/>
    <col min="14091" max="14091" width="9" style="70" customWidth="1"/>
    <col min="14092" max="14092" width="10.75" style="70" customWidth="1"/>
    <col min="14093" max="14093" width="9" style="70" customWidth="1"/>
    <col min="14094" max="14094" width="9.625" style="70" customWidth="1"/>
    <col min="14095" max="14095" width="16.25" style="70" customWidth="1"/>
    <col min="14096" max="14336" width="9" style="70"/>
    <col min="14337" max="14337" width="12" style="70" customWidth="1"/>
    <col min="14338" max="14338" width="17.25" style="70" customWidth="1"/>
    <col min="14339" max="14339" width="8.75" style="70" customWidth="1"/>
    <col min="14340" max="14340" width="8.375" style="70" customWidth="1"/>
    <col min="14341" max="14341" width="10.375" style="70" customWidth="1"/>
    <col min="14342" max="14342" width="9.125" style="70" customWidth="1"/>
    <col min="14343" max="14343" width="9.25" style="70" customWidth="1"/>
    <col min="14344" max="14344" width="8.875" style="70" customWidth="1"/>
    <col min="14345" max="14345" width="10" style="70" customWidth="1"/>
    <col min="14346" max="14346" width="9.875" style="70" customWidth="1"/>
    <col min="14347" max="14347" width="9" style="70" customWidth="1"/>
    <col min="14348" max="14348" width="10.75" style="70" customWidth="1"/>
    <col min="14349" max="14349" width="9" style="70" customWidth="1"/>
    <col min="14350" max="14350" width="9.625" style="70" customWidth="1"/>
    <col min="14351" max="14351" width="16.25" style="70" customWidth="1"/>
    <col min="14352" max="14592" width="9" style="70"/>
    <col min="14593" max="14593" width="12" style="70" customWidth="1"/>
    <col min="14594" max="14594" width="17.25" style="70" customWidth="1"/>
    <col min="14595" max="14595" width="8.75" style="70" customWidth="1"/>
    <col min="14596" max="14596" width="8.375" style="70" customWidth="1"/>
    <col min="14597" max="14597" width="10.375" style="70" customWidth="1"/>
    <col min="14598" max="14598" width="9.125" style="70" customWidth="1"/>
    <col min="14599" max="14599" width="9.25" style="70" customWidth="1"/>
    <col min="14600" max="14600" width="8.875" style="70" customWidth="1"/>
    <col min="14601" max="14601" width="10" style="70" customWidth="1"/>
    <col min="14602" max="14602" width="9.875" style="70" customWidth="1"/>
    <col min="14603" max="14603" width="9" style="70" customWidth="1"/>
    <col min="14604" max="14604" width="10.75" style="70" customWidth="1"/>
    <col min="14605" max="14605" width="9" style="70" customWidth="1"/>
    <col min="14606" max="14606" width="9.625" style="70" customWidth="1"/>
    <col min="14607" max="14607" width="16.25" style="70" customWidth="1"/>
    <col min="14608" max="14848" width="9" style="70"/>
    <col min="14849" max="14849" width="12" style="70" customWidth="1"/>
    <col min="14850" max="14850" width="17.25" style="70" customWidth="1"/>
    <col min="14851" max="14851" width="8.75" style="70" customWidth="1"/>
    <col min="14852" max="14852" width="8.375" style="70" customWidth="1"/>
    <col min="14853" max="14853" width="10.375" style="70" customWidth="1"/>
    <col min="14854" max="14854" width="9.125" style="70" customWidth="1"/>
    <col min="14855" max="14855" width="9.25" style="70" customWidth="1"/>
    <col min="14856" max="14856" width="8.875" style="70" customWidth="1"/>
    <col min="14857" max="14857" width="10" style="70" customWidth="1"/>
    <col min="14858" max="14858" width="9.875" style="70" customWidth="1"/>
    <col min="14859" max="14859" width="9" style="70" customWidth="1"/>
    <col min="14860" max="14860" width="10.75" style="70" customWidth="1"/>
    <col min="14861" max="14861" width="9" style="70" customWidth="1"/>
    <col min="14862" max="14862" width="9.625" style="70" customWidth="1"/>
    <col min="14863" max="14863" width="16.25" style="70" customWidth="1"/>
    <col min="14864" max="15104" width="9" style="70"/>
    <col min="15105" max="15105" width="12" style="70" customWidth="1"/>
    <col min="15106" max="15106" width="17.25" style="70" customWidth="1"/>
    <col min="15107" max="15107" width="8.75" style="70" customWidth="1"/>
    <col min="15108" max="15108" width="8.375" style="70" customWidth="1"/>
    <col min="15109" max="15109" width="10.375" style="70" customWidth="1"/>
    <col min="15110" max="15110" width="9.125" style="70" customWidth="1"/>
    <col min="15111" max="15111" width="9.25" style="70" customWidth="1"/>
    <col min="15112" max="15112" width="8.875" style="70" customWidth="1"/>
    <col min="15113" max="15113" width="10" style="70" customWidth="1"/>
    <col min="15114" max="15114" width="9.875" style="70" customWidth="1"/>
    <col min="15115" max="15115" width="9" style="70" customWidth="1"/>
    <col min="15116" max="15116" width="10.75" style="70" customWidth="1"/>
    <col min="15117" max="15117" width="9" style="70" customWidth="1"/>
    <col min="15118" max="15118" width="9.625" style="70" customWidth="1"/>
    <col min="15119" max="15119" width="16.25" style="70" customWidth="1"/>
    <col min="15120" max="15360" width="9" style="70"/>
    <col min="15361" max="15361" width="12" style="70" customWidth="1"/>
    <col min="15362" max="15362" width="17.25" style="70" customWidth="1"/>
    <col min="15363" max="15363" width="8.75" style="70" customWidth="1"/>
    <col min="15364" max="15364" width="8.375" style="70" customWidth="1"/>
    <col min="15365" max="15365" width="10.375" style="70" customWidth="1"/>
    <col min="15366" max="15366" width="9.125" style="70" customWidth="1"/>
    <col min="15367" max="15367" width="9.25" style="70" customWidth="1"/>
    <col min="15368" max="15368" width="8.875" style="70" customWidth="1"/>
    <col min="15369" max="15369" width="10" style="70" customWidth="1"/>
    <col min="15370" max="15370" width="9.875" style="70" customWidth="1"/>
    <col min="15371" max="15371" width="9" style="70" customWidth="1"/>
    <col min="15372" max="15372" width="10.75" style="70" customWidth="1"/>
    <col min="15373" max="15373" width="9" style="70" customWidth="1"/>
    <col min="15374" max="15374" width="9.625" style="70" customWidth="1"/>
    <col min="15375" max="15375" width="16.25" style="70" customWidth="1"/>
    <col min="15376" max="15616" width="9" style="70"/>
    <col min="15617" max="15617" width="12" style="70" customWidth="1"/>
    <col min="15618" max="15618" width="17.25" style="70" customWidth="1"/>
    <col min="15619" max="15619" width="8.75" style="70" customWidth="1"/>
    <col min="15620" max="15620" width="8.375" style="70" customWidth="1"/>
    <col min="15621" max="15621" width="10.375" style="70" customWidth="1"/>
    <col min="15622" max="15622" width="9.125" style="70" customWidth="1"/>
    <col min="15623" max="15623" width="9.25" style="70" customWidth="1"/>
    <col min="15624" max="15624" width="8.875" style="70" customWidth="1"/>
    <col min="15625" max="15625" width="10" style="70" customWidth="1"/>
    <col min="15626" max="15626" width="9.875" style="70" customWidth="1"/>
    <col min="15627" max="15627" width="9" style="70" customWidth="1"/>
    <col min="15628" max="15628" width="10.75" style="70" customWidth="1"/>
    <col min="15629" max="15629" width="9" style="70" customWidth="1"/>
    <col min="15630" max="15630" width="9.625" style="70" customWidth="1"/>
    <col min="15631" max="15631" width="16.25" style="70" customWidth="1"/>
    <col min="15632" max="15872" width="9" style="70"/>
    <col min="15873" max="15873" width="12" style="70" customWidth="1"/>
    <col min="15874" max="15874" width="17.25" style="70" customWidth="1"/>
    <col min="15875" max="15875" width="8.75" style="70" customWidth="1"/>
    <col min="15876" max="15876" width="8.375" style="70" customWidth="1"/>
    <col min="15877" max="15877" width="10.375" style="70" customWidth="1"/>
    <col min="15878" max="15878" width="9.125" style="70" customWidth="1"/>
    <col min="15879" max="15879" width="9.25" style="70" customWidth="1"/>
    <col min="15880" max="15880" width="8.875" style="70" customWidth="1"/>
    <col min="15881" max="15881" width="10" style="70" customWidth="1"/>
    <col min="15882" max="15882" width="9.875" style="70" customWidth="1"/>
    <col min="15883" max="15883" width="9" style="70" customWidth="1"/>
    <col min="15884" max="15884" width="10.75" style="70" customWidth="1"/>
    <col min="15885" max="15885" width="9" style="70" customWidth="1"/>
    <col min="15886" max="15886" width="9.625" style="70" customWidth="1"/>
    <col min="15887" max="15887" width="16.25" style="70" customWidth="1"/>
    <col min="15888" max="16128" width="9" style="70"/>
    <col min="16129" max="16129" width="12" style="70" customWidth="1"/>
    <col min="16130" max="16130" width="17.25" style="70" customWidth="1"/>
    <col min="16131" max="16131" width="8.75" style="70" customWidth="1"/>
    <col min="16132" max="16132" width="8.375" style="70" customWidth="1"/>
    <col min="16133" max="16133" width="10.375" style="70" customWidth="1"/>
    <col min="16134" max="16134" width="9.125" style="70" customWidth="1"/>
    <col min="16135" max="16135" width="9.25" style="70" customWidth="1"/>
    <col min="16136" max="16136" width="8.875" style="70" customWidth="1"/>
    <col min="16137" max="16137" width="10" style="70" customWidth="1"/>
    <col min="16138" max="16138" width="9.875" style="70" customWidth="1"/>
    <col min="16139" max="16139" width="9" style="70" customWidth="1"/>
    <col min="16140" max="16140" width="10.75" style="70" customWidth="1"/>
    <col min="16141" max="16141" width="9" style="70" customWidth="1"/>
    <col min="16142" max="16142" width="9.625" style="70" customWidth="1"/>
    <col min="16143" max="16143" width="16.25" style="70" customWidth="1"/>
    <col min="16144" max="16384" width="9" style="70"/>
  </cols>
  <sheetData>
    <row r="1" spans="1:19" ht="20.25">
      <c r="A1" s="962" t="s">
        <v>646</v>
      </c>
      <c r="B1" s="962"/>
      <c r="C1" s="962"/>
      <c r="D1" s="962"/>
      <c r="E1" s="962"/>
      <c r="F1" s="962"/>
      <c r="G1" s="962"/>
      <c r="H1" s="962"/>
      <c r="I1" s="962"/>
      <c r="J1" s="962"/>
      <c r="K1" s="962"/>
      <c r="L1" s="962"/>
      <c r="M1" s="962"/>
      <c r="N1" s="962"/>
    </row>
    <row r="2" spans="1:19" ht="20.25">
      <c r="A2" s="72" t="s">
        <v>386</v>
      </c>
      <c r="B2" s="72"/>
      <c r="C2" s="72"/>
      <c r="D2" s="72"/>
      <c r="E2" s="72"/>
      <c r="F2" s="72"/>
      <c r="G2" s="72"/>
      <c r="H2" s="72"/>
      <c r="I2" s="72"/>
      <c r="J2" s="72"/>
      <c r="K2" s="72"/>
      <c r="L2" s="72"/>
      <c r="M2" s="72"/>
      <c r="N2" s="72"/>
    </row>
    <row r="3" spans="1:19" ht="21">
      <c r="A3" s="86" t="s">
        <v>647</v>
      </c>
      <c r="B3" s="162"/>
      <c r="C3" s="163"/>
      <c r="D3" s="163"/>
      <c r="E3" s="163"/>
      <c r="F3" s="163"/>
      <c r="G3" s="163"/>
      <c r="H3" s="163"/>
      <c r="I3" s="163"/>
      <c r="J3" s="163"/>
      <c r="K3" s="163"/>
      <c r="L3" s="163"/>
      <c r="M3" s="163"/>
      <c r="N3" s="163"/>
    </row>
    <row r="4" spans="1:19" ht="12.75">
      <c r="A4" s="67" t="s">
        <v>648</v>
      </c>
      <c r="B4" s="67"/>
      <c r="C4" s="76"/>
      <c r="D4" s="76"/>
      <c r="E4" s="76"/>
      <c r="F4" s="76"/>
      <c r="G4" s="76"/>
      <c r="H4" s="76"/>
      <c r="I4" s="76"/>
      <c r="J4" s="77"/>
      <c r="K4" s="77"/>
      <c r="L4" s="77"/>
      <c r="M4" s="77"/>
      <c r="N4" s="77"/>
    </row>
    <row r="5" spans="1:19" ht="12.75">
      <c r="A5" s="67" t="s">
        <v>649</v>
      </c>
      <c r="B5" s="67"/>
      <c r="C5" s="76"/>
      <c r="D5" s="76"/>
      <c r="E5" s="76"/>
      <c r="F5" s="76"/>
      <c r="G5" s="76"/>
      <c r="H5" s="76"/>
      <c r="I5" s="76"/>
      <c r="J5" s="77"/>
      <c r="K5" s="77"/>
      <c r="L5" s="77"/>
      <c r="M5" s="77"/>
      <c r="N5" s="77"/>
    </row>
    <row r="6" spans="1:19" ht="12.75">
      <c r="A6" s="164" t="s">
        <v>650</v>
      </c>
      <c r="B6" s="67"/>
      <c r="C6" s="76"/>
      <c r="D6" s="76"/>
      <c r="E6" s="165"/>
      <c r="F6" s="166"/>
      <c r="G6" s="167" t="s">
        <v>651</v>
      </c>
      <c r="H6" s="167" t="s">
        <v>652</v>
      </c>
      <c r="I6" s="167" t="s">
        <v>653</v>
      </c>
      <c r="J6" s="167" t="s">
        <v>654</v>
      </c>
      <c r="K6" s="167" t="s">
        <v>655</v>
      </c>
      <c r="L6" s="67"/>
      <c r="M6" s="67"/>
      <c r="N6" s="67"/>
    </row>
    <row r="7" spans="1:19" ht="19.5" customHeight="1">
      <c r="A7" s="168" t="s">
        <v>656</v>
      </c>
      <c r="B7" s="169" t="s">
        <v>472</v>
      </c>
      <c r="C7" s="170" t="s">
        <v>657</v>
      </c>
      <c r="D7" s="171" t="s">
        <v>658</v>
      </c>
      <c r="E7" s="165"/>
      <c r="F7" s="172" t="s">
        <v>659</v>
      </c>
      <c r="G7" s="173">
        <v>3</v>
      </c>
      <c r="H7" s="173">
        <v>2</v>
      </c>
      <c r="I7" s="173">
        <v>1</v>
      </c>
      <c r="J7" s="173">
        <v>0.2</v>
      </c>
      <c r="K7" s="205">
        <v>0.1</v>
      </c>
      <c r="L7" s="67"/>
      <c r="M7" s="67"/>
      <c r="N7" s="67"/>
    </row>
    <row r="8" spans="1:19" ht="5.25" customHeight="1">
      <c r="A8" s="174"/>
      <c r="B8" s="67"/>
      <c r="C8" s="174"/>
      <c r="D8" s="76"/>
      <c r="E8" s="76"/>
      <c r="F8" s="76"/>
      <c r="G8" s="76"/>
      <c r="H8" s="76"/>
      <c r="I8" s="76"/>
      <c r="J8" s="67"/>
      <c r="K8" s="67"/>
      <c r="L8" s="67"/>
      <c r="M8" s="67"/>
      <c r="N8" s="67"/>
    </row>
    <row r="9" spans="1:19" ht="15" customHeight="1">
      <c r="A9" s="1023" t="s">
        <v>660</v>
      </c>
      <c r="B9" s="1017" t="s">
        <v>615</v>
      </c>
      <c r="C9" s="1017"/>
      <c r="D9" s="1017"/>
      <c r="E9" s="1017"/>
      <c r="F9" s="1017"/>
      <c r="G9" s="1019" t="s">
        <v>661</v>
      </c>
      <c r="H9" s="1019" t="s">
        <v>662</v>
      </c>
      <c r="I9" s="1017" t="s">
        <v>663</v>
      </c>
      <c r="J9" s="1017" t="s">
        <v>664</v>
      </c>
      <c r="K9" s="1017" t="s">
        <v>665</v>
      </c>
      <c r="L9" s="1018" t="s">
        <v>529</v>
      </c>
      <c r="M9" s="1018"/>
      <c r="N9" s="1018"/>
    </row>
    <row r="10" spans="1:19" ht="15" customHeight="1">
      <c r="A10" s="1017"/>
      <c r="B10" s="167" t="s">
        <v>623</v>
      </c>
      <c r="C10" s="167" t="s">
        <v>624</v>
      </c>
      <c r="D10" s="167" t="s">
        <v>625</v>
      </c>
      <c r="E10" s="167" t="s">
        <v>626</v>
      </c>
      <c r="F10" s="167" t="s">
        <v>627</v>
      </c>
      <c r="G10" s="1020"/>
      <c r="H10" s="1020"/>
      <c r="I10" s="1017"/>
      <c r="J10" s="1017"/>
      <c r="K10" s="1017"/>
      <c r="L10" s="206" t="s">
        <v>163</v>
      </c>
      <c r="M10" s="207" t="s">
        <v>164</v>
      </c>
      <c r="N10" s="206" t="s">
        <v>342</v>
      </c>
      <c r="P10" s="208" t="s">
        <v>206</v>
      </c>
      <c r="Q10" s="223">
        <v>0</v>
      </c>
      <c r="R10" s="223">
        <v>0.36</v>
      </c>
      <c r="S10" s="223">
        <v>0.72</v>
      </c>
    </row>
    <row r="11" spans="1:19" ht="15" customHeight="1">
      <c r="A11" s="167" t="str">
        <f>CONCATENATE("测试第",ROW(A11)-ROW($A$10),"轮")</f>
        <v>测试第1轮</v>
      </c>
      <c r="B11" s="175">
        <v>0</v>
      </c>
      <c r="C11" s="175">
        <v>0</v>
      </c>
      <c r="D11" s="175">
        <v>15</v>
      </c>
      <c r="E11" s="175">
        <v>8</v>
      </c>
      <c r="F11" s="175">
        <v>0</v>
      </c>
      <c r="G11" s="176">
        <f>I11-H11</f>
        <v>16.600000000000001</v>
      </c>
      <c r="H11" s="177">
        <v>0</v>
      </c>
      <c r="I11" s="176">
        <f>B11*$G$7+C11*$H$7+D11*$I$7+E11*$J$7+F11*$K$7</f>
        <v>16.600000000000001</v>
      </c>
      <c r="J11" s="209">
        <v>99.8</v>
      </c>
      <c r="K11" s="210">
        <f t="shared" ref="K11:K17" si="0">I11/J11</f>
        <v>0.16633266533066099</v>
      </c>
      <c r="L11" s="211">
        <v>0</v>
      </c>
      <c r="M11" s="212">
        <v>0.36</v>
      </c>
      <c r="N11" s="211">
        <v>0.72</v>
      </c>
      <c r="P11" s="208" t="s">
        <v>208</v>
      </c>
      <c r="Q11" s="223">
        <v>2.0000000000000001E-4</v>
      </c>
      <c r="R11" s="223">
        <v>0.2</v>
      </c>
      <c r="S11" s="223">
        <v>0.39979999999999999</v>
      </c>
    </row>
    <row r="12" spans="1:19" ht="15" customHeight="1">
      <c r="A12" s="167" t="str">
        <f>CONCATENATE("测试第",ROW(A12)-ROW($A$10),"轮")</f>
        <v>测试第2轮</v>
      </c>
      <c r="B12" s="175">
        <v>0</v>
      </c>
      <c r="C12" s="175">
        <v>0</v>
      </c>
      <c r="D12" s="175">
        <v>14</v>
      </c>
      <c r="E12" s="175">
        <v>10</v>
      </c>
      <c r="F12" s="175">
        <v>1</v>
      </c>
      <c r="G12" s="176">
        <f>I12-H12</f>
        <v>16.100000000000001</v>
      </c>
      <c r="H12" s="177">
        <v>0</v>
      </c>
      <c r="I12" s="176">
        <f t="shared" ref="I12:I17" si="1">B12*$G$7+C12*$H$7+D12*$I$7+E12*$J$7+F12*$K$7</f>
        <v>16.100000000000001</v>
      </c>
      <c r="J12" s="209">
        <v>99.8</v>
      </c>
      <c r="K12" s="210">
        <f t="shared" si="0"/>
        <v>0.16132264529058099</v>
      </c>
      <c r="L12" s="211">
        <v>0</v>
      </c>
      <c r="M12" s="212">
        <v>0.36</v>
      </c>
      <c r="N12" s="211">
        <v>0.72</v>
      </c>
      <c r="P12" s="213" t="s">
        <v>207</v>
      </c>
      <c r="Q12" s="224">
        <v>0</v>
      </c>
      <c r="R12" s="224">
        <v>1.2</v>
      </c>
      <c r="S12" s="224">
        <v>2.4</v>
      </c>
    </row>
    <row r="13" spans="1:19" ht="15" customHeight="1">
      <c r="A13" s="167" t="str">
        <f>CONCATENATE("测试第",ROW(A13)-ROW($A$10),"轮")</f>
        <v>测试第3轮</v>
      </c>
      <c r="B13" s="175">
        <v>0</v>
      </c>
      <c r="C13" s="175">
        <v>0</v>
      </c>
      <c r="D13" s="175">
        <v>1</v>
      </c>
      <c r="E13" s="175">
        <v>0</v>
      </c>
      <c r="F13" s="175">
        <v>0</v>
      </c>
      <c r="G13" s="176">
        <f>I13-H13</f>
        <v>1</v>
      </c>
      <c r="H13" s="177">
        <v>0</v>
      </c>
      <c r="I13" s="176">
        <f t="shared" si="1"/>
        <v>1</v>
      </c>
      <c r="J13" s="209">
        <v>99.8</v>
      </c>
      <c r="K13" s="210">
        <f t="shared" si="0"/>
        <v>1.0020040080160299E-2</v>
      </c>
      <c r="L13" s="211">
        <v>0</v>
      </c>
      <c r="M13" s="212">
        <v>0.36</v>
      </c>
      <c r="N13" s="211">
        <v>0.72</v>
      </c>
      <c r="P13" s="213" t="s">
        <v>209</v>
      </c>
      <c r="Q13" s="224">
        <v>2E-3</v>
      </c>
      <c r="R13" s="224">
        <v>0.92</v>
      </c>
      <c r="S13" s="224">
        <v>1.8380000000000001</v>
      </c>
    </row>
    <row r="14" spans="1:19">
      <c r="A14" s="167" t="str">
        <f>CONCATENATE("测试第",ROW(A14)-ROW($A$10),"轮")</f>
        <v>测试第4轮</v>
      </c>
      <c r="B14" s="175">
        <v>0</v>
      </c>
      <c r="C14" s="175">
        <v>0</v>
      </c>
      <c r="D14" s="175">
        <v>0</v>
      </c>
      <c r="E14" s="175">
        <v>0</v>
      </c>
      <c r="F14" s="175">
        <v>0</v>
      </c>
      <c r="G14" s="176">
        <f>I14-H14</f>
        <v>0</v>
      </c>
      <c r="H14" s="177">
        <v>0</v>
      </c>
      <c r="I14" s="176">
        <f t="shared" si="1"/>
        <v>0</v>
      </c>
      <c r="J14" s="209">
        <v>99.8</v>
      </c>
      <c r="K14" s="210">
        <f t="shared" si="0"/>
        <v>0</v>
      </c>
      <c r="L14" s="211">
        <v>0</v>
      </c>
      <c r="M14" s="212">
        <v>0.36</v>
      </c>
      <c r="N14" s="211">
        <v>0.72</v>
      </c>
    </row>
    <row r="15" spans="1:19">
      <c r="A15" s="167" t="s">
        <v>666</v>
      </c>
      <c r="B15" s="178" t="str">
        <f>"-"</f>
        <v>-</v>
      </c>
      <c r="C15" s="178" t="str">
        <f>"-"</f>
        <v>-</v>
      </c>
      <c r="D15" s="178" t="str">
        <f>"-"</f>
        <v>-</v>
      </c>
      <c r="E15" s="178" t="str">
        <f>"-"</f>
        <v>-</v>
      </c>
      <c r="F15" s="178" t="str">
        <f>"-"</f>
        <v>-</v>
      </c>
      <c r="G15" s="179" t="s">
        <v>168</v>
      </c>
      <c r="H15" s="179" t="s">
        <v>168</v>
      </c>
      <c r="I15" s="214" t="e">
        <f t="shared" si="1"/>
        <v>#VALUE!</v>
      </c>
      <c r="J15" s="215" t="s">
        <v>168</v>
      </c>
      <c r="K15" s="216" t="e">
        <f t="shared" si="0"/>
        <v>#VALUE!</v>
      </c>
      <c r="L15" s="211">
        <v>0</v>
      </c>
      <c r="M15" s="212">
        <v>0.36</v>
      </c>
      <c r="N15" s="211">
        <v>0.72</v>
      </c>
    </row>
    <row r="16" spans="1:19" ht="12.75" customHeight="1">
      <c r="A16" s="167" t="s">
        <v>667</v>
      </c>
      <c r="B16" s="180">
        <f t="shared" ref="B16:H16" si="2">SUM(B11:B15)</f>
        <v>0</v>
      </c>
      <c r="C16" s="180">
        <f t="shared" si="2"/>
        <v>0</v>
      </c>
      <c r="D16" s="180">
        <f t="shared" si="2"/>
        <v>30</v>
      </c>
      <c r="E16" s="180">
        <f t="shared" si="2"/>
        <v>18</v>
      </c>
      <c r="F16" s="180">
        <f t="shared" si="2"/>
        <v>1</v>
      </c>
      <c r="G16" s="176">
        <f t="shared" si="2"/>
        <v>33.700000000000003</v>
      </c>
      <c r="H16" s="176">
        <f t="shared" si="2"/>
        <v>0</v>
      </c>
      <c r="I16" s="176">
        <f t="shared" si="1"/>
        <v>33.700000000000003</v>
      </c>
      <c r="J16" s="217">
        <f>规模!C8</f>
        <v>97.8</v>
      </c>
      <c r="K16" s="210">
        <f t="shared" si="0"/>
        <v>0.34458077709611457</v>
      </c>
      <c r="L16" s="211">
        <v>0</v>
      </c>
      <c r="M16" s="212">
        <v>0.36</v>
      </c>
      <c r="N16" s="211">
        <v>0.72</v>
      </c>
    </row>
    <row r="17" spans="1:14" ht="12.75" customHeight="1">
      <c r="A17" s="167" t="s">
        <v>668</v>
      </c>
      <c r="B17" s="175"/>
      <c r="C17" s="175"/>
      <c r="D17" s="175"/>
      <c r="E17" s="175"/>
      <c r="F17" s="175"/>
      <c r="G17" s="175"/>
      <c r="H17" s="175"/>
      <c r="I17" s="176">
        <f t="shared" si="1"/>
        <v>0</v>
      </c>
      <c r="J17" s="217">
        <f>规模!C8</f>
        <v>97.8</v>
      </c>
      <c r="K17" s="210">
        <f t="shared" si="0"/>
        <v>0</v>
      </c>
      <c r="L17" s="211">
        <v>0</v>
      </c>
      <c r="M17" s="212">
        <v>0.36</v>
      </c>
      <c r="N17" s="211">
        <v>0.72</v>
      </c>
    </row>
    <row r="18" spans="1:14">
      <c r="A18" s="181" t="s">
        <v>669</v>
      </c>
      <c r="B18" s="182" t="s">
        <v>168</v>
      </c>
      <c r="C18" s="182" t="s">
        <v>168</v>
      </c>
      <c r="D18" s="182" t="s">
        <v>168</v>
      </c>
      <c r="E18" s="182" t="s">
        <v>168</v>
      </c>
      <c r="F18" s="182" t="s">
        <v>168</v>
      </c>
      <c r="G18" s="182" t="s">
        <v>168</v>
      </c>
      <c r="H18" s="182" t="s">
        <v>168</v>
      </c>
      <c r="I18" s="218"/>
      <c r="J18" s="218" t="s">
        <v>168</v>
      </c>
      <c r="K18" s="219" t="e">
        <f>I18/(I16+I17+过程产出缺陷度量!I114)</f>
        <v>#VALUE!</v>
      </c>
      <c r="L18" s="211">
        <v>0</v>
      </c>
      <c r="M18" s="212">
        <v>0.36</v>
      </c>
      <c r="N18" s="211">
        <v>0.72</v>
      </c>
    </row>
    <row r="19" spans="1:14" ht="12.75" customHeight="1"/>
    <row r="20" spans="1:14" ht="16.5" customHeight="1"/>
    <row r="21" spans="1:14" ht="23.1" customHeight="1">
      <c r="L21" s="220"/>
      <c r="M21" s="220"/>
      <c r="N21" s="220"/>
    </row>
    <row r="22" spans="1:14">
      <c r="L22" s="220"/>
      <c r="M22" s="220"/>
      <c r="N22" s="220"/>
    </row>
    <row r="23" spans="1:14" ht="15" customHeight="1"/>
    <row r="24" spans="1:14" ht="12" customHeight="1"/>
    <row r="25" spans="1:14" ht="24.95" customHeight="1"/>
    <row r="26" spans="1:14" ht="18" customHeight="1"/>
    <row r="28" spans="1:14" ht="23.1" customHeight="1"/>
    <row r="29" spans="1:14" ht="23.1" customHeight="1"/>
    <row r="30" spans="1:14" ht="23.1" customHeight="1"/>
    <row r="31" spans="1:14" ht="23.1" customHeight="1"/>
    <row r="32" spans="1:14" ht="23.1" customHeight="1">
      <c r="A32" s="95" t="s">
        <v>670</v>
      </c>
      <c r="B32" s="87"/>
      <c r="G32" s="95" t="s">
        <v>671</v>
      </c>
      <c r="H32" s="104"/>
      <c r="I32" s="87"/>
      <c r="J32" s="87"/>
    </row>
    <row r="33" spans="1:15" ht="23.1" customHeight="1">
      <c r="A33" s="96" t="s">
        <v>672</v>
      </c>
      <c r="G33" s="96" t="s">
        <v>673</v>
      </c>
    </row>
    <row r="34" spans="1:15" ht="23.1" customHeight="1">
      <c r="A34" s="183" t="s">
        <v>674</v>
      </c>
      <c r="F34" s="184"/>
      <c r="G34" s="183" t="s">
        <v>675</v>
      </c>
      <c r="H34" s="96"/>
      <c r="M34" s="184"/>
      <c r="N34" s="184"/>
    </row>
    <row r="35" spans="1:15" ht="30" customHeight="1">
      <c r="A35" s="1061" t="s">
        <v>676</v>
      </c>
      <c r="B35" s="185" t="s">
        <v>677</v>
      </c>
      <c r="C35" s="186">
        <v>1</v>
      </c>
      <c r="D35" s="1063" t="s">
        <v>678</v>
      </c>
      <c r="E35" s="1059">
        <f>1-(C35/C36)</f>
        <v>0.99418604651162801</v>
      </c>
      <c r="F35" s="184"/>
      <c r="G35" s="1036" t="s">
        <v>679</v>
      </c>
      <c r="H35" s="1039" t="s">
        <v>680</v>
      </c>
      <c r="I35" s="1042" t="s">
        <v>681</v>
      </c>
      <c r="J35" s="1043"/>
      <c r="K35" s="1041" t="s">
        <v>162</v>
      </c>
      <c r="M35" s="184"/>
      <c r="N35" s="184"/>
    </row>
    <row r="36" spans="1:15" ht="33.950000000000003" customHeight="1">
      <c r="A36" s="1062"/>
      <c r="B36" s="187" t="s">
        <v>682</v>
      </c>
      <c r="C36" s="188">
        <v>172</v>
      </c>
      <c r="D36" s="1064"/>
      <c r="E36" s="1060"/>
      <c r="G36" s="1037"/>
      <c r="H36" s="1040"/>
      <c r="I36" s="1044"/>
      <c r="J36" s="1045"/>
      <c r="K36" s="1041"/>
      <c r="O36" s="69"/>
    </row>
    <row r="37" spans="1:15" ht="23.1" customHeight="1">
      <c r="G37" s="1038"/>
      <c r="H37" s="189">
        <v>3</v>
      </c>
      <c r="I37" s="1028">
        <v>4</v>
      </c>
      <c r="J37" s="1029"/>
      <c r="K37" s="221"/>
      <c r="O37" s="69"/>
    </row>
    <row r="38" spans="1:15" ht="23.1" customHeight="1">
      <c r="A38" s="1061" t="s">
        <v>683</v>
      </c>
      <c r="B38" s="185" t="s">
        <v>684</v>
      </c>
      <c r="C38" s="186">
        <v>0</v>
      </c>
      <c r="D38" s="1063" t="s">
        <v>678</v>
      </c>
      <c r="E38" s="1059">
        <f>1-(C38/C39)</f>
        <v>1</v>
      </c>
      <c r="G38" s="190"/>
      <c r="H38" s="191"/>
      <c r="I38" s="191"/>
      <c r="J38" s="191"/>
      <c r="K38" s="156"/>
      <c r="O38" s="69"/>
    </row>
    <row r="39" spans="1:15" ht="23.1" customHeight="1">
      <c r="A39" s="1062"/>
      <c r="B39" s="187" t="s">
        <v>685</v>
      </c>
      <c r="C39" s="188">
        <v>4</v>
      </c>
      <c r="D39" s="1064"/>
      <c r="E39" s="1060"/>
      <c r="G39" s="190"/>
      <c r="H39" s="191"/>
      <c r="I39" s="191"/>
      <c r="J39" s="191"/>
      <c r="K39" s="156"/>
      <c r="O39" s="69"/>
    </row>
    <row r="40" spans="1:15">
      <c r="G40" s="190"/>
      <c r="H40" s="191"/>
      <c r="I40" s="191"/>
      <c r="J40" s="191"/>
      <c r="K40" s="156"/>
    </row>
    <row r="41" spans="1:15">
      <c r="A41" s="95" t="s">
        <v>686</v>
      </c>
      <c r="B41" s="87"/>
    </row>
    <row r="42" spans="1:15">
      <c r="A42" s="96" t="s">
        <v>687</v>
      </c>
    </row>
    <row r="43" spans="1:15" ht="23.1" customHeight="1">
      <c r="A43" s="183" t="s">
        <v>688</v>
      </c>
    </row>
    <row r="44" spans="1:15" ht="23.1" customHeight="1"/>
    <row r="45" spans="1:15" ht="23.1" customHeight="1">
      <c r="A45" s="192" t="s">
        <v>72</v>
      </c>
      <c r="B45" s="193" t="s">
        <v>689</v>
      </c>
      <c r="C45" s="193" t="s">
        <v>690</v>
      </c>
      <c r="D45" s="1030" t="s">
        <v>162</v>
      </c>
      <c r="E45" s="1031"/>
    </row>
    <row r="46" spans="1:15" ht="23.1" customHeight="1">
      <c r="A46" s="194">
        <v>1</v>
      </c>
      <c r="B46" s="195" t="s">
        <v>691</v>
      </c>
      <c r="C46" s="196">
        <v>1</v>
      </c>
      <c r="D46" s="1032"/>
      <c r="E46" s="1033"/>
    </row>
    <row r="47" spans="1:15" ht="23.1" customHeight="1">
      <c r="A47" s="194">
        <v>2</v>
      </c>
      <c r="B47" s="195" t="s">
        <v>692</v>
      </c>
      <c r="C47" s="196">
        <v>2</v>
      </c>
      <c r="D47" s="1032"/>
      <c r="E47" s="1033"/>
    </row>
    <row r="48" spans="1:15" ht="23.1" customHeight="1">
      <c r="A48" s="194">
        <v>3</v>
      </c>
      <c r="B48" s="195" t="s">
        <v>693</v>
      </c>
      <c r="C48" s="196">
        <v>45</v>
      </c>
      <c r="D48" s="1032"/>
      <c r="E48" s="1033"/>
    </row>
    <row r="49" spans="1:14" ht="23.1" customHeight="1">
      <c r="A49" s="197">
        <v>4</v>
      </c>
      <c r="B49" s="198" t="s">
        <v>694</v>
      </c>
      <c r="C49" s="199">
        <v>1</v>
      </c>
      <c r="D49" s="1034"/>
      <c r="E49" s="1035"/>
    </row>
    <row r="50" spans="1:14" ht="23.1" customHeight="1">
      <c r="B50" s="69"/>
    </row>
    <row r="51" spans="1:14">
      <c r="B51" s="69"/>
    </row>
    <row r="52" spans="1:14">
      <c r="A52" s="95" t="s">
        <v>695</v>
      </c>
      <c r="B52" s="200"/>
    </row>
    <row r="53" spans="1:14">
      <c r="A53" s="96" t="s">
        <v>696</v>
      </c>
      <c r="B53" s="69"/>
    </row>
    <row r="54" spans="1:14" ht="20.25" customHeight="1">
      <c r="A54" s="183" t="s">
        <v>688</v>
      </c>
      <c r="B54" s="69"/>
    </row>
    <row r="55" spans="1:14">
      <c r="A55" s="192" t="s">
        <v>72</v>
      </c>
      <c r="B55" s="192" t="s">
        <v>697</v>
      </c>
      <c r="C55" s="193" t="s">
        <v>690</v>
      </c>
      <c r="D55" s="1030" t="s">
        <v>162</v>
      </c>
      <c r="E55" s="1031"/>
    </row>
    <row r="56" spans="1:14">
      <c r="A56" s="194">
        <v>1</v>
      </c>
      <c r="B56" s="201" t="s">
        <v>698</v>
      </c>
      <c r="C56" s="202">
        <v>34</v>
      </c>
      <c r="D56" s="1046"/>
      <c r="E56" s="1047"/>
    </row>
    <row r="57" spans="1:14">
      <c r="A57" s="194">
        <v>2</v>
      </c>
      <c r="B57" s="201" t="s">
        <v>699</v>
      </c>
      <c r="C57" s="202">
        <v>11</v>
      </c>
      <c r="D57" s="1046"/>
      <c r="E57" s="1047"/>
    </row>
    <row r="58" spans="1:14">
      <c r="A58" s="194">
        <v>3</v>
      </c>
      <c r="B58" s="201" t="s">
        <v>700</v>
      </c>
      <c r="C58" s="202">
        <v>2</v>
      </c>
      <c r="D58" s="1046"/>
      <c r="E58" s="1047"/>
    </row>
    <row r="59" spans="1:14">
      <c r="A59" s="194">
        <v>4</v>
      </c>
      <c r="B59" s="201" t="s">
        <v>694</v>
      </c>
      <c r="C59" s="202">
        <v>1</v>
      </c>
      <c r="D59" s="1046"/>
      <c r="E59" s="1047"/>
    </row>
    <row r="60" spans="1:14">
      <c r="A60" s="197">
        <v>5</v>
      </c>
      <c r="B60" s="203" t="s">
        <v>701</v>
      </c>
      <c r="C60" s="204">
        <v>2</v>
      </c>
      <c r="D60" s="1048"/>
      <c r="E60" s="1049"/>
    </row>
    <row r="61" spans="1:14">
      <c r="B61" s="69"/>
    </row>
    <row r="62" spans="1:14">
      <c r="B62" s="69"/>
    </row>
    <row r="63" spans="1:14">
      <c r="A63" s="96" t="s">
        <v>702</v>
      </c>
      <c r="B63" s="69"/>
      <c r="H63" s="69"/>
      <c r="I63" s="222"/>
      <c r="J63" s="69"/>
      <c r="K63" s="69"/>
      <c r="L63" s="69"/>
      <c r="M63" s="222"/>
      <c r="N63" s="69"/>
    </row>
    <row r="64" spans="1:14">
      <c r="A64" s="96" t="s">
        <v>703</v>
      </c>
      <c r="B64" s="69"/>
    </row>
    <row r="65" spans="1:9">
      <c r="A65" s="96" t="s">
        <v>704</v>
      </c>
      <c r="B65" s="69"/>
      <c r="I65" s="96"/>
    </row>
    <row r="66" spans="1:9">
      <c r="A66" s="96" t="s">
        <v>705</v>
      </c>
      <c r="B66" s="69"/>
      <c r="I66" s="96"/>
    </row>
    <row r="67" spans="1:9">
      <c r="A67" s="192" t="s">
        <v>72</v>
      </c>
      <c r="B67" s="192" t="s">
        <v>706</v>
      </c>
      <c r="C67" s="193" t="s">
        <v>690</v>
      </c>
      <c r="D67" s="1050" t="s">
        <v>162</v>
      </c>
      <c r="E67" s="1051"/>
      <c r="F67" s="1052"/>
    </row>
    <row r="68" spans="1:9">
      <c r="A68" s="194">
        <v>1</v>
      </c>
      <c r="B68" s="225" t="s">
        <v>707</v>
      </c>
      <c r="C68" s="202">
        <v>4</v>
      </c>
      <c r="D68" s="1053"/>
      <c r="E68" s="1054"/>
      <c r="F68" s="1055"/>
      <c r="I68" s="96"/>
    </row>
    <row r="69" spans="1:9">
      <c r="A69" s="194">
        <v>2</v>
      </c>
      <c r="B69" s="226" t="s">
        <v>708</v>
      </c>
      <c r="C69" s="202">
        <v>3</v>
      </c>
      <c r="D69" s="1053"/>
      <c r="E69" s="1054"/>
      <c r="F69" s="1055"/>
    </row>
    <row r="70" spans="1:9">
      <c r="A70" s="194">
        <v>3</v>
      </c>
      <c r="B70" s="226" t="s">
        <v>709</v>
      </c>
      <c r="C70" s="202">
        <v>4</v>
      </c>
      <c r="D70" s="1053"/>
      <c r="E70" s="1054"/>
      <c r="F70" s="1055"/>
    </row>
    <row r="71" spans="1:9">
      <c r="A71" s="194">
        <v>4</v>
      </c>
      <c r="B71" s="226" t="s">
        <v>710</v>
      </c>
      <c r="C71" s="202">
        <v>37</v>
      </c>
      <c r="D71" s="1053"/>
      <c r="E71" s="1054"/>
      <c r="F71" s="1055"/>
    </row>
    <row r="72" spans="1:9">
      <c r="A72" s="194">
        <v>5</v>
      </c>
      <c r="B72" s="227" t="s">
        <v>711</v>
      </c>
      <c r="C72" s="228">
        <v>1</v>
      </c>
      <c r="D72" s="1053"/>
      <c r="E72" s="1054"/>
      <c r="F72" s="1055"/>
    </row>
    <row r="73" spans="1:9">
      <c r="A73" s="229">
        <v>6</v>
      </c>
      <c r="B73" s="230"/>
      <c r="C73" s="230"/>
      <c r="D73" s="1053"/>
      <c r="E73" s="1054"/>
      <c r="F73" s="1055"/>
    </row>
    <row r="74" spans="1:9">
      <c r="A74" s="231">
        <v>7</v>
      </c>
      <c r="B74" s="232"/>
      <c r="C74" s="233"/>
      <c r="D74" s="1056"/>
      <c r="E74" s="1057"/>
      <c r="F74" s="1058"/>
    </row>
    <row r="75" spans="1:9">
      <c r="B75" s="69"/>
    </row>
    <row r="77" spans="1:9" ht="27" customHeight="1"/>
    <row r="84" spans="1:19" ht="20.25">
      <c r="A84" s="72" t="s">
        <v>394</v>
      </c>
    </row>
    <row r="85" spans="1:19" ht="21">
      <c r="A85" s="86" t="s">
        <v>647</v>
      </c>
      <c r="B85" s="162"/>
      <c r="C85" s="163"/>
      <c r="D85" s="163"/>
      <c r="E85" s="163"/>
      <c r="F85" s="163"/>
      <c r="G85" s="163"/>
      <c r="H85" s="163"/>
      <c r="I85" s="163"/>
      <c r="J85" s="163"/>
      <c r="K85" s="163"/>
      <c r="L85" s="163"/>
      <c r="M85" s="163"/>
      <c r="N85" s="163"/>
    </row>
    <row r="86" spans="1:19" ht="12.75">
      <c r="A86" s="67" t="s">
        <v>648</v>
      </c>
      <c r="B86" s="67"/>
      <c r="C86" s="76"/>
      <c r="D86" s="76"/>
      <c r="E86" s="76"/>
      <c r="F86" s="76"/>
      <c r="G86" s="76"/>
      <c r="H86" s="76"/>
      <c r="I86" s="76"/>
      <c r="J86" s="77"/>
      <c r="K86" s="77"/>
      <c r="L86" s="77"/>
      <c r="M86" s="77"/>
      <c r="N86" s="77"/>
    </row>
    <row r="87" spans="1:19" ht="12.75">
      <c r="A87" s="67" t="s">
        <v>649</v>
      </c>
      <c r="B87" s="67"/>
      <c r="C87" s="76"/>
      <c r="D87" s="76"/>
      <c r="E87" s="76"/>
      <c r="F87" s="76"/>
      <c r="G87" s="76"/>
      <c r="H87" s="76"/>
      <c r="I87" s="76"/>
      <c r="J87" s="77"/>
      <c r="K87" s="77"/>
      <c r="L87" s="77"/>
      <c r="M87" s="77"/>
      <c r="N87" s="77"/>
    </row>
    <row r="88" spans="1:19" ht="12.75">
      <c r="A88" s="164" t="s">
        <v>650</v>
      </c>
      <c r="B88" s="67"/>
      <c r="C88" s="76"/>
      <c r="D88" s="76"/>
      <c r="E88" s="165"/>
      <c r="F88" s="166"/>
      <c r="G88" s="167" t="s">
        <v>651</v>
      </c>
      <c r="H88" s="167" t="s">
        <v>652</v>
      </c>
      <c r="I88" s="167" t="s">
        <v>653</v>
      </c>
      <c r="J88" s="167" t="s">
        <v>654</v>
      </c>
      <c r="K88" s="167" t="s">
        <v>655</v>
      </c>
      <c r="L88" s="67"/>
      <c r="M88" s="67"/>
      <c r="N88" s="67"/>
    </row>
    <row r="89" spans="1:19" ht="19.5" customHeight="1">
      <c r="A89" s="168" t="s">
        <v>656</v>
      </c>
      <c r="B89" s="169" t="s">
        <v>472</v>
      </c>
      <c r="C89" s="170" t="s">
        <v>657</v>
      </c>
      <c r="D89" s="171" t="s">
        <v>658</v>
      </c>
      <c r="E89" s="165"/>
      <c r="F89" s="172" t="s">
        <v>659</v>
      </c>
      <c r="G89" s="173">
        <v>3</v>
      </c>
      <c r="H89" s="173">
        <v>2</v>
      </c>
      <c r="I89" s="173">
        <v>1</v>
      </c>
      <c r="J89" s="173">
        <v>0.2</v>
      </c>
      <c r="K89" s="205">
        <v>0.1</v>
      </c>
      <c r="L89" s="67"/>
      <c r="M89" s="67"/>
      <c r="N89" s="67"/>
    </row>
    <row r="90" spans="1:19" ht="5.25" customHeight="1">
      <c r="A90" s="174"/>
      <c r="B90" s="67"/>
      <c r="C90" s="174"/>
      <c r="D90" s="76"/>
      <c r="E90" s="76"/>
      <c r="F90" s="76"/>
      <c r="G90" s="76"/>
      <c r="H90" s="76"/>
      <c r="I90" s="76"/>
      <c r="J90" s="67"/>
      <c r="K90" s="67"/>
      <c r="L90" s="67"/>
      <c r="M90" s="67"/>
      <c r="N90" s="67"/>
    </row>
    <row r="91" spans="1:19" ht="15" customHeight="1">
      <c r="A91" s="1023" t="s">
        <v>660</v>
      </c>
      <c r="B91" s="1017" t="s">
        <v>615</v>
      </c>
      <c r="C91" s="1017"/>
      <c r="D91" s="1017"/>
      <c r="E91" s="1017"/>
      <c r="F91" s="1017"/>
      <c r="G91" s="1019" t="s">
        <v>661</v>
      </c>
      <c r="H91" s="1019" t="s">
        <v>662</v>
      </c>
      <c r="I91" s="1017" t="s">
        <v>663</v>
      </c>
      <c r="J91" s="1017" t="s">
        <v>664</v>
      </c>
      <c r="K91" s="1017" t="s">
        <v>665</v>
      </c>
      <c r="L91" s="1018" t="s">
        <v>529</v>
      </c>
      <c r="M91" s="1018"/>
      <c r="N91" s="1018"/>
    </row>
    <row r="92" spans="1:19" ht="15" customHeight="1">
      <c r="A92" s="1017"/>
      <c r="B92" s="167" t="s">
        <v>623</v>
      </c>
      <c r="C92" s="167" t="s">
        <v>624</v>
      </c>
      <c r="D92" s="167" t="s">
        <v>625</v>
      </c>
      <c r="E92" s="167" t="s">
        <v>626</v>
      </c>
      <c r="F92" s="167" t="s">
        <v>627</v>
      </c>
      <c r="G92" s="1020"/>
      <c r="H92" s="1020"/>
      <c r="I92" s="1017"/>
      <c r="J92" s="1017"/>
      <c r="K92" s="1017"/>
      <c r="L92" s="206" t="s">
        <v>163</v>
      </c>
      <c r="M92" s="207" t="s">
        <v>164</v>
      </c>
      <c r="N92" s="206" t="s">
        <v>342</v>
      </c>
      <c r="P92" s="208" t="s">
        <v>206</v>
      </c>
      <c r="Q92" s="223">
        <v>0</v>
      </c>
      <c r="R92" s="223">
        <v>0.36</v>
      </c>
      <c r="S92" s="223">
        <v>0.72</v>
      </c>
    </row>
    <row r="93" spans="1:19" ht="15" customHeight="1">
      <c r="A93" s="167" t="str">
        <f>CONCATENATE("测试第",ROW(A93)-ROW($A$92),"轮")</f>
        <v>测试第1轮</v>
      </c>
      <c r="B93" s="175">
        <v>0</v>
      </c>
      <c r="C93" s="175">
        <v>0</v>
      </c>
      <c r="D93" s="175">
        <v>5</v>
      </c>
      <c r="E93" s="175">
        <v>1</v>
      </c>
      <c r="F93" s="175">
        <v>3</v>
      </c>
      <c r="G93" s="176">
        <f>I93-H93</f>
        <v>5.5</v>
      </c>
      <c r="H93" s="177">
        <v>0</v>
      </c>
      <c r="I93" s="176">
        <f t="shared" ref="I93:I99" si="3">B93*$G$7+C93*$H$7+D93*$I$7+E93*$J$7+F93*$K$7</f>
        <v>5.5</v>
      </c>
      <c r="J93" s="209">
        <v>44.2</v>
      </c>
      <c r="K93" s="210">
        <f t="shared" ref="K93:K99" si="4">I93/J93</f>
        <v>0.124434389140271</v>
      </c>
      <c r="L93" s="211">
        <v>0</v>
      </c>
      <c r="M93" s="212">
        <v>0.36</v>
      </c>
      <c r="N93" s="211">
        <v>0.72</v>
      </c>
      <c r="P93" s="208" t="s">
        <v>208</v>
      </c>
      <c r="Q93" s="223">
        <v>2.0000000000000001E-4</v>
      </c>
      <c r="R93" s="223">
        <v>0.2</v>
      </c>
      <c r="S93" s="223">
        <v>0.39979999999999999</v>
      </c>
    </row>
    <row r="94" spans="1:19" ht="15" customHeight="1">
      <c r="A94" s="167" t="str">
        <f>CONCATENATE("测试第",ROW(A94)-ROW($A$92),"轮")</f>
        <v>测试第2轮</v>
      </c>
      <c r="B94" s="175">
        <v>0</v>
      </c>
      <c r="C94" s="175">
        <v>0</v>
      </c>
      <c r="D94" s="175">
        <v>3</v>
      </c>
      <c r="E94" s="175">
        <v>0</v>
      </c>
      <c r="F94" s="175">
        <v>0</v>
      </c>
      <c r="G94" s="176">
        <f>I94-H94</f>
        <v>3</v>
      </c>
      <c r="H94" s="177">
        <v>0</v>
      </c>
      <c r="I94" s="176">
        <f t="shared" si="3"/>
        <v>3</v>
      </c>
      <c r="J94" s="209">
        <v>44.2</v>
      </c>
      <c r="K94" s="210">
        <f t="shared" si="4"/>
        <v>6.7873303167420795E-2</v>
      </c>
      <c r="L94" s="211">
        <v>0</v>
      </c>
      <c r="M94" s="212">
        <v>0.36</v>
      </c>
      <c r="N94" s="211">
        <v>0.72</v>
      </c>
      <c r="P94" s="213" t="s">
        <v>207</v>
      </c>
      <c r="Q94" s="224">
        <v>0</v>
      </c>
      <c r="R94" s="224">
        <v>1.2</v>
      </c>
      <c r="S94" s="224">
        <v>2.4</v>
      </c>
    </row>
    <row r="95" spans="1:19" ht="15" customHeight="1">
      <c r="A95" s="167" t="str">
        <f>CONCATENATE("测试第",ROW(A95)-ROW($A$92),"轮")</f>
        <v>测试第3轮</v>
      </c>
      <c r="B95" s="175">
        <v>0</v>
      </c>
      <c r="C95" s="175">
        <v>0</v>
      </c>
      <c r="D95" s="175">
        <v>0</v>
      </c>
      <c r="E95" s="175">
        <v>0</v>
      </c>
      <c r="F95" s="175">
        <v>0</v>
      </c>
      <c r="G95" s="176">
        <f>I95-H95</f>
        <v>0</v>
      </c>
      <c r="H95" s="177">
        <v>0</v>
      </c>
      <c r="I95" s="176">
        <f t="shared" si="3"/>
        <v>0</v>
      </c>
      <c r="J95" s="209">
        <v>44.2</v>
      </c>
      <c r="K95" s="210">
        <f t="shared" si="4"/>
        <v>0</v>
      </c>
      <c r="L95" s="211">
        <v>0</v>
      </c>
      <c r="M95" s="212">
        <v>0.36</v>
      </c>
      <c r="N95" s="211">
        <v>0.72</v>
      </c>
      <c r="P95" s="213" t="s">
        <v>209</v>
      </c>
      <c r="Q95" s="224">
        <v>2E-3</v>
      </c>
      <c r="R95" s="224">
        <v>0.92</v>
      </c>
      <c r="S95" s="224">
        <v>1.8380000000000001</v>
      </c>
    </row>
    <row r="96" spans="1:19">
      <c r="A96" s="167" t="str">
        <f>CONCATENATE("测试第",ROW(A96)-ROW($A$92),"轮")</f>
        <v>测试第4轮</v>
      </c>
      <c r="B96" s="175"/>
      <c r="C96" s="175"/>
      <c r="D96" s="175"/>
      <c r="E96" s="175"/>
      <c r="F96" s="175"/>
      <c r="G96" s="176">
        <f>I96-H96</f>
        <v>0</v>
      </c>
      <c r="H96" s="177"/>
      <c r="I96" s="176">
        <f t="shared" si="3"/>
        <v>0</v>
      </c>
      <c r="J96" s="209"/>
      <c r="K96" s="210" t="e">
        <f t="shared" si="4"/>
        <v>#DIV/0!</v>
      </c>
      <c r="L96" s="211">
        <v>0</v>
      </c>
      <c r="M96" s="212">
        <v>0.36</v>
      </c>
      <c r="N96" s="211">
        <v>0.72</v>
      </c>
    </row>
    <row r="97" spans="1:14">
      <c r="A97" s="167" t="s">
        <v>666</v>
      </c>
      <c r="B97" s="178" t="str">
        <f>"-"</f>
        <v>-</v>
      </c>
      <c r="C97" s="178" t="str">
        <f>"-"</f>
        <v>-</v>
      </c>
      <c r="D97" s="178" t="str">
        <f>"-"</f>
        <v>-</v>
      </c>
      <c r="E97" s="178" t="str">
        <f>"-"</f>
        <v>-</v>
      </c>
      <c r="F97" s="178" t="str">
        <f>"-"</f>
        <v>-</v>
      </c>
      <c r="G97" s="179" t="s">
        <v>168</v>
      </c>
      <c r="H97" s="179" t="s">
        <v>168</v>
      </c>
      <c r="I97" s="214" t="e">
        <f t="shared" si="3"/>
        <v>#VALUE!</v>
      </c>
      <c r="J97" s="215" t="s">
        <v>168</v>
      </c>
      <c r="K97" s="216" t="e">
        <f t="shared" si="4"/>
        <v>#VALUE!</v>
      </c>
      <c r="L97" s="211">
        <v>0</v>
      </c>
      <c r="M97" s="212">
        <v>0.36</v>
      </c>
      <c r="N97" s="211">
        <v>0.72</v>
      </c>
    </row>
    <row r="98" spans="1:14" ht="12.75" customHeight="1">
      <c r="A98" s="167" t="s">
        <v>667</v>
      </c>
      <c r="B98" s="180">
        <f t="shared" ref="B98:H98" si="5">SUM(B93:B97)</f>
        <v>0</v>
      </c>
      <c r="C98" s="180">
        <f t="shared" si="5"/>
        <v>0</v>
      </c>
      <c r="D98" s="180">
        <f t="shared" si="5"/>
        <v>8</v>
      </c>
      <c r="E98" s="180">
        <f t="shared" si="5"/>
        <v>1</v>
      </c>
      <c r="F98" s="180">
        <f t="shared" si="5"/>
        <v>3</v>
      </c>
      <c r="G98" s="176">
        <f t="shared" si="5"/>
        <v>8.5</v>
      </c>
      <c r="H98" s="176">
        <f t="shared" si="5"/>
        <v>0</v>
      </c>
      <c r="I98" s="176">
        <f t="shared" si="3"/>
        <v>8.5</v>
      </c>
      <c r="J98" s="217">
        <f>规模!C13</f>
        <v>44.2</v>
      </c>
      <c r="K98" s="210">
        <f t="shared" si="4"/>
        <v>0.19230769230769201</v>
      </c>
      <c r="L98" s="211">
        <v>0</v>
      </c>
      <c r="M98" s="212">
        <v>0.36</v>
      </c>
      <c r="N98" s="211">
        <v>0.72</v>
      </c>
    </row>
    <row r="99" spans="1:14" ht="12.75" customHeight="1">
      <c r="A99" s="167" t="s">
        <v>668</v>
      </c>
      <c r="B99" s="175"/>
      <c r="C99" s="175"/>
      <c r="D99" s="175"/>
      <c r="E99" s="175"/>
      <c r="F99" s="175"/>
      <c r="G99" s="175"/>
      <c r="H99" s="175"/>
      <c r="I99" s="176">
        <f t="shared" si="3"/>
        <v>0</v>
      </c>
      <c r="J99" s="217">
        <f>规模!C13</f>
        <v>44.2</v>
      </c>
      <c r="K99" s="210">
        <f t="shared" si="4"/>
        <v>0</v>
      </c>
      <c r="L99" s="211">
        <v>0</v>
      </c>
      <c r="M99" s="212">
        <v>0.36</v>
      </c>
      <c r="N99" s="211">
        <v>0.72</v>
      </c>
    </row>
    <row r="100" spans="1:14">
      <c r="A100" s="181" t="s">
        <v>669</v>
      </c>
      <c r="B100" s="182" t="s">
        <v>168</v>
      </c>
      <c r="C100" s="182" t="s">
        <v>168</v>
      </c>
      <c r="D100" s="182" t="s">
        <v>168</v>
      </c>
      <c r="E100" s="182" t="s">
        <v>168</v>
      </c>
      <c r="F100" s="182" t="s">
        <v>168</v>
      </c>
      <c r="G100" s="182" t="s">
        <v>168</v>
      </c>
      <c r="H100" s="182" t="s">
        <v>168</v>
      </c>
      <c r="I100" s="218"/>
      <c r="J100" s="218" t="s">
        <v>168</v>
      </c>
      <c r="K100" s="219">
        <f>I100/(I98+I99+过程产出缺陷度量!I224)</f>
        <v>0</v>
      </c>
      <c r="L100" s="211">
        <v>0</v>
      </c>
      <c r="M100" s="212">
        <v>0.36</v>
      </c>
      <c r="N100" s="211">
        <v>0.72</v>
      </c>
    </row>
    <row r="101" spans="1:14" ht="12.75" customHeight="1"/>
    <row r="102" spans="1:14" ht="16.5" customHeight="1"/>
    <row r="103" spans="1:14" ht="23.1" customHeight="1">
      <c r="L103" s="220"/>
      <c r="M103" s="220"/>
      <c r="N103" s="220"/>
    </row>
    <row r="104" spans="1:14">
      <c r="L104" s="220"/>
      <c r="M104" s="220"/>
      <c r="N104" s="220"/>
    </row>
    <row r="105" spans="1:14" ht="15" customHeight="1"/>
    <row r="106" spans="1:14" ht="12" customHeight="1"/>
    <row r="107" spans="1:14" ht="24.95" customHeight="1"/>
    <row r="108" spans="1:14" ht="18" customHeight="1"/>
    <row r="110" spans="1:14" ht="23.1" customHeight="1"/>
    <row r="111" spans="1:14" ht="23.1" customHeight="1"/>
    <row r="112" spans="1:14" ht="23.1" customHeight="1"/>
    <row r="113" spans="1:15" ht="23.1" customHeight="1"/>
    <row r="114" spans="1:15" ht="23.1" customHeight="1">
      <c r="A114" s="95" t="s">
        <v>670</v>
      </c>
      <c r="B114" s="87"/>
      <c r="G114" s="95" t="s">
        <v>671</v>
      </c>
      <c r="H114" s="104"/>
      <c r="I114" s="87"/>
      <c r="J114" s="87"/>
    </row>
    <row r="115" spans="1:15" ht="23.1" customHeight="1">
      <c r="A115" s="96" t="s">
        <v>672</v>
      </c>
      <c r="G115" s="96" t="s">
        <v>673</v>
      </c>
    </row>
    <row r="116" spans="1:15" ht="23.1" customHeight="1">
      <c r="A116" s="183" t="s">
        <v>674</v>
      </c>
      <c r="F116" s="184"/>
      <c r="G116" s="183" t="s">
        <v>675</v>
      </c>
      <c r="H116" s="96"/>
      <c r="M116" s="184"/>
      <c r="N116" s="184"/>
    </row>
    <row r="117" spans="1:15" ht="30" customHeight="1">
      <c r="A117" s="1061" t="s">
        <v>676</v>
      </c>
      <c r="B117" s="185" t="s">
        <v>677</v>
      </c>
      <c r="C117" s="186">
        <v>0</v>
      </c>
      <c r="D117" s="1063" t="s">
        <v>678</v>
      </c>
      <c r="E117" s="1059">
        <f>1-(C117/C118)</f>
        <v>1</v>
      </c>
      <c r="F117" s="184"/>
      <c r="G117" s="1036" t="s">
        <v>679</v>
      </c>
      <c r="H117" s="1039" t="s">
        <v>680</v>
      </c>
      <c r="I117" s="1042" t="s">
        <v>681</v>
      </c>
      <c r="J117" s="1043"/>
      <c r="K117" s="1041" t="s">
        <v>162</v>
      </c>
      <c r="M117" s="184"/>
      <c r="N117" s="184"/>
    </row>
    <row r="118" spans="1:15" ht="33.950000000000003" customHeight="1">
      <c r="A118" s="1062"/>
      <c r="B118" s="187" t="s">
        <v>682</v>
      </c>
      <c r="C118" s="188">
        <v>27</v>
      </c>
      <c r="D118" s="1064"/>
      <c r="E118" s="1060"/>
      <c r="G118" s="1037"/>
      <c r="H118" s="1040"/>
      <c r="I118" s="1044"/>
      <c r="J118" s="1045"/>
      <c r="K118" s="1041"/>
      <c r="O118" s="69"/>
    </row>
    <row r="119" spans="1:15" ht="23.1" customHeight="1">
      <c r="G119" s="1038"/>
      <c r="H119" s="189">
        <v>3</v>
      </c>
      <c r="I119" s="1028">
        <v>3</v>
      </c>
      <c r="J119" s="1029"/>
      <c r="K119" s="221"/>
      <c r="O119" s="69"/>
    </row>
    <row r="120" spans="1:15" ht="23.1" customHeight="1">
      <c r="A120" s="1061" t="s">
        <v>683</v>
      </c>
      <c r="B120" s="185" t="s">
        <v>684</v>
      </c>
      <c r="C120" s="186">
        <v>0</v>
      </c>
      <c r="D120" s="1063" t="s">
        <v>678</v>
      </c>
      <c r="E120" s="1059">
        <f>1-(C120/C121)</f>
        <v>1</v>
      </c>
      <c r="G120" s="190"/>
      <c r="H120" s="191"/>
      <c r="I120" s="191"/>
      <c r="J120" s="191"/>
      <c r="K120" s="156"/>
      <c r="O120" s="69"/>
    </row>
    <row r="121" spans="1:15" ht="23.1" customHeight="1">
      <c r="A121" s="1062"/>
      <c r="B121" s="187" t="s">
        <v>685</v>
      </c>
      <c r="C121" s="188">
        <v>3</v>
      </c>
      <c r="D121" s="1064"/>
      <c r="E121" s="1060"/>
      <c r="G121" s="190"/>
      <c r="H121" s="191"/>
      <c r="I121" s="191"/>
      <c r="J121" s="191"/>
      <c r="K121" s="156"/>
      <c r="O121" s="69"/>
    </row>
    <row r="122" spans="1:15">
      <c r="G122" s="190"/>
      <c r="H122" s="191"/>
      <c r="I122" s="191"/>
      <c r="J122" s="191"/>
      <c r="K122" s="156"/>
    </row>
    <row r="123" spans="1:15">
      <c r="A123" s="95" t="s">
        <v>686</v>
      </c>
      <c r="B123" s="87"/>
    </row>
    <row r="124" spans="1:15">
      <c r="A124" s="96" t="s">
        <v>687</v>
      </c>
    </row>
    <row r="125" spans="1:15" ht="23.1" customHeight="1">
      <c r="A125" s="183" t="s">
        <v>688</v>
      </c>
    </row>
    <row r="126" spans="1:15" ht="23.1" customHeight="1"/>
    <row r="127" spans="1:15" ht="23.1" customHeight="1">
      <c r="A127" s="192" t="s">
        <v>72</v>
      </c>
      <c r="B127" s="193" t="s">
        <v>689</v>
      </c>
      <c r="C127" s="193" t="s">
        <v>690</v>
      </c>
      <c r="D127" s="1030" t="s">
        <v>162</v>
      </c>
      <c r="E127" s="1031"/>
    </row>
    <row r="128" spans="1:15" ht="23.1" customHeight="1">
      <c r="A128" s="194">
        <v>1</v>
      </c>
      <c r="B128" s="195" t="s">
        <v>691</v>
      </c>
      <c r="C128" s="196">
        <v>11</v>
      </c>
      <c r="D128" s="1032"/>
      <c r="E128" s="1033"/>
    </row>
    <row r="129" spans="1:5" ht="23.1" customHeight="1">
      <c r="A129" s="194">
        <v>2</v>
      </c>
      <c r="B129" s="195" t="s">
        <v>712</v>
      </c>
      <c r="C129" s="196">
        <v>1</v>
      </c>
      <c r="D129" s="1032"/>
      <c r="E129" s="1033"/>
    </row>
    <row r="130" spans="1:5" ht="23.1" customHeight="1">
      <c r="A130" s="194">
        <v>3</v>
      </c>
      <c r="B130" s="195"/>
      <c r="C130" s="196"/>
      <c r="D130" s="1032"/>
      <c r="E130" s="1033"/>
    </row>
    <row r="131" spans="1:5" ht="23.1" customHeight="1">
      <c r="A131" s="197">
        <v>4</v>
      </c>
      <c r="B131" s="198"/>
      <c r="C131" s="199"/>
      <c r="D131" s="1034"/>
      <c r="E131" s="1035"/>
    </row>
    <row r="132" spans="1:5" ht="23.1" customHeight="1">
      <c r="B132" s="69"/>
    </row>
    <row r="133" spans="1:5">
      <c r="B133" s="69"/>
    </row>
    <row r="134" spans="1:5">
      <c r="A134" s="95" t="s">
        <v>695</v>
      </c>
      <c r="B134" s="200"/>
    </row>
    <row r="135" spans="1:5">
      <c r="A135" s="96" t="s">
        <v>696</v>
      </c>
      <c r="B135" s="69"/>
    </row>
    <row r="136" spans="1:5" ht="20.25" customHeight="1">
      <c r="A136" s="183" t="s">
        <v>688</v>
      </c>
      <c r="B136" s="69"/>
    </row>
    <row r="137" spans="1:5">
      <c r="A137" s="192" t="s">
        <v>72</v>
      </c>
      <c r="B137" s="192" t="s">
        <v>697</v>
      </c>
      <c r="C137" s="193" t="s">
        <v>690</v>
      </c>
      <c r="D137" s="1030" t="s">
        <v>162</v>
      </c>
      <c r="E137" s="1031"/>
    </row>
    <row r="138" spans="1:5">
      <c r="A138" s="194">
        <v>1</v>
      </c>
      <c r="B138" s="201" t="s">
        <v>698</v>
      </c>
      <c r="C138" s="202">
        <v>2</v>
      </c>
      <c r="D138" s="1046"/>
      <c r="E138" s="1047"/>
    </row>
    <row r="139" spans="1:5">
      <c r="A139" s="194">
        <v>2</v>
      </c>
      <c r="B139" s="201" t="s">
        <v>699</v>
      </c>
      <c r="C139" s="202">
        <v>9</v>
      </c>
      <c r="D139" s="1046"/>
      <c r="E139" s="1047"/>
    </row>
    <row r="140" spans="1:5">
      <c r="A140" s="194">
        <v>3</v>
      </c>
      <c r="B140" s="201" t="s">
        <v>700</v>
      </c>
      <c r="C140" s="202">
        <v>1</v>
      </c>
      <c r="D140" s="1046"/>
      <c r="E140" s="1047"/>
    </row>
    <row r="141" spans="1:5">
      <c r="A141" s="194">
        <v>4</v>
      </c>
      <c r="B141" s="201"/>
      <c r="C141" s="202"/>
      <c r="D141" s="1046"/>
      <c r="E141" s="1047"/>
    </row>
    <row r="142" spans="1:5">
      <c r="A142" s="197">
        <v>4</v>
      </c>
      <c r="B142" s="203"/>
      <c r="C142" s="204"/>
      <c r="D142" s="1048"/>
      <c r="E142" s="1049"/>
    </row>
    <row r="143" spans="1:5">
      <c r="B143" s="69"/>
    </row>
    <row r="144" spans="1:5">
      <c r="B144" s="69"/>
    </row>
    <row r="145" spans="1:14">
      <c r="A145" s="96" t="s">
        <v>702</v>
      </c>
      <c r="B145" s="69"/>
      <c r="H145" s="69"/>
      <c r="I145" s="222"/>
      <c r="J145" s="69"/>
      <c r="K145" s="69"/>
      <c r="L145" s="69"/>
      <c r="M145" s="222"/>
      <c r="N145" s="69"/>
    </row>
    <row r="146" spans="1:14">
      <c r="A146" s="96" t="s">
        <v>703</v>
      </c>
      <c r="B146" s="69"/>
    </row>
    <row r="147" spans="1:14">
      <c r="A147" s="96" t="s">
        <v>704</v>
      </c>
      <c r="B147" s="69"/>
      <c r="I147" s="96"/>
    </row>
    <row r="148" spans="1:14">
      <c r="A148" s="96" t="s">
        <v>705</v>
      </c>
      <c r="B148" s="69"/>
      <c r="I148" s="96"/>
    </row>
    <row r="149" spans="1:14">
      <c r="A149" s="192" t="s">
        <v>72</v>
      </c>
      <c r="B149" s="192" t="s">
        <v>706</v>
      </c>
      <c r="C149" s="193" t="s">
        <v>690</v>
      </c>
      <c r="D149" s="1050" t="s">
        <v>162</v>
      </c>
      <c r="E149" s="1051"/>
      <c r="F149" s="1052"/>
    </row>
    <row r="150" spans="1:14">
      <c r="A150" s="194">
        <v>1</v>
      </c>
      <c r="B150" s="225" t="s">
        <v>707</v>
      </c>
      <c r="C150" s="202">
        <v>1</v>
      </c>
      <c r="D150" s="1053"/>
      <c r="E150" s="1054"/>
      <c r="F150" s="1055"/>
      <c r="I150" s="96"/>
    </row>
    <row r="151" spans="1:14">
      <c r="A151" s="194">
        <v>2</v>
      </c>
      <c r="B151" s="226" t="s">
        <v>710</v>
      </c>
      <c r="C151" s="202">
        <v>10</v>
      </c>
      <c r="D151" s="1053"/>
      <c r="E151" s="1054"/>
      <c r="F151" s="1055"/>
    </row>
    <row r="152" spans="1:14">
      <c r="A152" s="194">
        <v>3</v>
      </c>
      <c r="B152" s="226" t="s">
        <v>713</v>
      </c>
      <c r="C152" s="202">
        <v>1</v>
      </c>
      <c r="D152" s="1053"/>
      <c r="E152" s="1054"/>
      <c r="F152" s="1055"/>
    </row>
    <row r="153" spans="1:14">
      <c r="A153" s="194">
        <v>4</v>
      </c>
      <c r="B153" s="226"/>
      <c r="C153" s="202"/>
      <c r="D153" s="1053"/>
      <c r="E153" s="1054"/>
      <c r="F153" s="1055"/>
    </row>
    <row r="154" spans="1:14">
      <c r="A154" s="194">
        <v>5</v>
      </c>
      <c r="B154" s="227"/>
      <c r="C154" s="228"/>
      <c r="D154" s="1053"/>
      <c r="E154" s="1054"/>
      <c r="F154" s="1055"/>
    </row>
    <row r="155" spans="1:14">
      <c r="A155" s="229">
        <v>6</v>
      </c>
      <c r="B155" s="230"/>
      <c r="C155" s="230"/>
      <c r="D155" s="1053"/>
      <c r="E155" s="1054"/>
      <c r="F155" s="1055"/>
    </row>
    <row r="156" spans="1:14">
      <c r="A156" s="231">
        <v>7</v>
      </c>
      <c r="B156" s="232"/>
      <c r="C156" s="233"/>
      <c r="D156" s="1056"/>
      <c r="E156" s="1057"/>
      <c r="F156" s="1058"/>
    </row>
    <row r="157" spans="1:14">
      <c r="B157" s="69"/>
    </row>
    <row r="159" spans="1:14" ht="27" customHeight="1"/>
    <row r="166" spans="1:19" ht="20.25">
      <c r="A166" s="72" t="s">
        <v>395</v>
      </c>
    </row>
    <row r="167" spans="1:19" ht="21">
      <c r="A167" s="86" t="s">
        <v>647</v>
      </c>
      <c r="B167" s="162"/>
      <c r="C167" s="163"/>
      <c r="D167" s="163"/>
      <c r="E167" s="163"/>
      <c r="F167" s="163"/>
      <c r="G167" s="163"/>
      <c r="H167" s="163"/>
      <c r="I167" s="163"/>
      <c r="J167" s="163"/>
      <c r="K167" s="163"/>
      <c r="L167" s="163"/>
      <c r="M167" s="163"/>
      <c r="N167" s="163"/>
    </row>
    <row r="168" spans="1:19" ht="12.75">
      <c r="A168" s="67" t="s">
        <v>648</v>
      </c>
      <c r="B168" s="67"/>
      <c r="C168" s="76"/>
      <c r="D168" s="76"/>
      <c r="E168" s="76"/>
      <c r="F168" s="76"/>
      <c r="G168" s="76"/>
      <c r="H168" s="76"/>
      <c r="I168" s="76"/>
      <c r="J168" s="77"/>
      <c r="K168" s="77"/>
      <c r="L168" s="77"/>
      <c r="M168" s="77"/>
      <c r="N168" s="77"/>
    </row>
    <row r="169" spans="1:19" ht="12.75">
      <c r="A169" s="67" t="s">
        <v>649</v>
      </c>
      <c r="B169" s="67"/>
      <c r="C169" s="76"/>
      <c r="D169" s="76"/>
      <c r="E169" s="76"/>
      <c r="F169" s="76"/>
      <c r="G169" s="76"/>
      <c r="H169" s="76"/>
      <c r="I169" s="76"/>
      <c r="J169" s="77"/>
      <c r="K169" s="77"/>
      <c r="L169" s="77"/>
      <c r="M169" s="77"/>
      <c r="N169" s="77"/>
    </row>
    <row r="170" spans="1:19" ht="12.75">
      <c r="A170" s="164" t="s">
        <v>650</v>
      </c>
      <c r="B170" s="67"/>
      <c r="C170" s="76"/>
      <c r="D170" s="76"/>
      <c r="E170" s="165"/>
      <c r="F170" s="166"/>
      <c r="G170" s="167" t="s">
        <v>651</v>
      </c>
      <c r="H170" s="167" t="s">
        <v>652</v>
      </c>
      <c r="I170" s="167" t="s">
        <v>653</v>
      </c>
      <c r="J170" s="167" t="s">
        <v>654</v>
      </c>
      <c r="K170" s="167" t="s">
        <v>655</v>
      </c>
      <c r="L170" s="67"/>
      <c r="M170" s="67"/>
      <c r="N170" s="67"/>
    </row>
    <row r="171" spans="1:19" ht="19.5" customHeight="1">
      <c r="A171" s="168" t="s">
        <v>656</v>
      </c>
      <c r="B171" s="169"/>
      <c r="C171" s="170" t="s">
        <v>657</v>
      </c>
      <c r="D171" s="171"/>
      <c r="E171" s="165"/>
      <c r="F171" s="172" t="s">
        <v>659</v>
      </c>
      <c r="G171" s="173">
        <v>3</v>
      </c>
      <c r="H171" s="173">
        <v>2</v>
      </c>
      <c r="I171" s="173">
        <v>1</v>
      </c>
      <c r="J171" s="173">
        <v>0.2</v>
      </c>
      <c r="K171" s="205">
        <v>0.1</v>
      </c>
      <c r="L171" s="67"/>
      <c r="M171" s="67"/>
      <c r="N171" s="67"/>
    </row>
    <row r="172" spans="1:19" ht="5.25" customHeight="1">
      <c r="A172" s="174"/>
      <c r="B172" s="67"/>
      <c r="C172" s="174"/>
      <c r="D172" s="76"/>
      <c r="E172" s="76"/>
      <c r="F172" s="76"/>
      <c r="G172" s="76"/>
      <c r="H172" s="76"/>
      <c r="I172" s="76"/>
      <c r="J172" s="67"/>
      <c r="K172" s="67"/>
      <c r="L172" s="67"/>
      <c r="M172" s="67"/>
      <c r="N172" s="67"/>
    </row>
    <row r="173" spans="1:19" ht="15" customHeight="1">
      <c r="A173" s="1023" t="s">
        <v>660</v>
      </c>
      <c r="B173" s="1017" t="s">
        <v>615</v>
      </c>
      <c r="C173" s="1017"/>
      <c r="D173" s="1017"/>
      <c r="E173" s="1017"/>
      <c r="F173" s="1017"/>
      <c r="G173" s="1019" t="s">
        <v>661</v>
      </c>
      <c r="H173" s="1019" t="s">
        <v>662</v>
      </c>
      <c r="I173" s="1017" t="s">
        <v>663</v>
      </c>
      <c r="J173" s="1017" t="s">
        <v>664</v>
      </c>
      <c r="K173" s="1017" t="s">
        <v>665</v>
      </c>
      <c r="L173" s="1018" t="s">
        <v>529</v>
      </c>
      <c r="M173" s="1018"/>
      <c r="N173" s="1018"/>
    </row>
    <row r="174" spans="1:19" ht="15" customHeight="1">
      <c r="A174" s="1017"/>
      <c r="B174" s="167" t="s">
        <v>623</v>
      </c>
      <c r="C174" s="167" t="s">
        <v>624</v>
      </c>
      <c r="D174" s="167" t="s">
        <v>625</v>
      </c>
      <c r="E174" s="167" t="s">
        <v>626</v>
      </c>
      <c r="F174" s="167" t="s">
        <v>627</v>
      </c>
      <c r="G174" s="1020"/>
      <c r="H174" s="1020"/>
      <c r="I174" s="1017"/>
      <c r="J174" s="1017"/>
      <c r="K174" s="1017"/>
      <c r="L174" s="206" t="s">
        <v>163</v>
      </c>
      <c r="M174" s="207" t="s">
        <v>164</v>
      </c>
      <c r="N174" s="206" t="s">
        <v>342</v>
      </c>
      <c r="P174" s="208" t="s">
        <v>206</v>
      </c>
      <c r="Q174" s="223">
        <v>0</v>
      </c>
      <c r="R174" s="223">
        <v>0.36</v>
      </c>
      <c r="S174" s="223">
        <v>0.72</v>
      </c>
    </row>
    <row r="175" spans="1:19" ht="15" customHeight="1">
      <c r="A175" s="167" t="str">
        <f>CONCATENATE("测试第",ROW(A175)-ROW($A$174),"轮")</f>
        <v>测试第1轮</v>
      </c>
      <c r="B175" s="175"/>
      <c r="C175" s="175"/>
      <c r="D175" s="175"/>
      <c r="E175" s="175"/>
      <c r="F175" s="175"/>
      <c r="G175" s="176">
        <f>I175-H175</f>
        <v>0</v>
      </c>
      <c r="H175" s="177"/>
      <c r="I175" s="176">
        <f t="shared" ref="I175:I181" si="6">B175*$G$7+C175*$H$7+D175*$I$7+E175*$J$7+F175*$K$7</f>
        <v>0</v>
      </c>
      <c r="J175" s="209"/>
      <c r="K175" s="210" t="e">
        <f t="shared" ref="K175:K181" si="7">I175/J175</f>
        <v>#DIV/0!</v>
      </c>
      <c r="L175" s="211"/>
      <c r="M175" s="212"/>
      <c r="N175" s="211"/>
      <c r="P175" s="208" t="s">
        <v>208</v>
      </c>
      <c r="Q175" s="223">
        <v>2.0000000000000001E-4</v>
      </c>
      <c r="R175" s="223">
        <v>0.2</v>
      </c>
      <c r="S175" s="223">
        <v>0.39979999999999999</v>
      </c>
    </row>
    <row r="176" spans="1:19" ht="15" customHeight="1">
      <c r="A176" s="167" t="str">
        <f>CONCATENATE("测试第",ROW(A176)-ROW($A$174),"轮")</f>
        <v>测试第2轮</v>
      </c>
      <c r="B176" s="175"/>
      <c r="C176" s="175"/>
      <c r="D176" s="175"/>
      <c r="E176" s="175"/>
      <c r="F176" s="175"/>
      <c r="G176" s="176">
        <f>I176-H176</f>
        <v>0</v>
      </c>
      <c r="H176" s="177"/>
      <c r="I176" s="176">
        <f t="shared" si="6"/>
        <v>0</v>
      </c>
      <c r="J176" s="209"/>
      <c r="K176" s="210" t="e">
        <f t="shared" si="7"/>
        <v>#DIV/0!</v>
      </c>
      <c r="L176" s="211"/>
      <c r="M176" s="212"/>
      <c r="N176" s="211"/>
      <c r="P176" s="213" t="s">
        <v>207</v>
      </c>
      <c r="Q176" s="224">
        <v>0</v>
      </c>
      <c r="R176" s="224">
        <v>1.2</v>
      </c>
      <c r="S176" s="224">
        <v>2.4</v>
      </c>
    </row>
    <row r="177" spans="1:19" ht="15" customHeight="1">
      <c r="A177" s="167" t="str">
        <f>CONCATENATE("测试第",ROW(A177)-ROW($A$174),"轮")</f>
        <v>测试第3轮</v>
      </c>
      <c r="B177" s="175"/>
      <c r="C177" s="175"/>
      <c r="D177" s="175"/>
      <c r="E177" s="175"/>
      <c r="F177" s="175"/>
      <c r="G177" s="176">
        <f>I177-H177</f>
        <v>0</v>
      </c>
      <c r="H177" s="177"/>
      <c r="I177" s="176">
        <f t="shared" si="6"/>
        <v>0</v>
      </c>
      <c r="J177" s="209"/>
      <c r="K177" s="210" t="e">
        <f t="shared" si="7"/>
        <v>#DIV/0!</v>
      </c>
      <c r="L177" s="211"/>
      <c r="M177" s="212"/>
      <c r="N177" s="211"/>
      <c r="P177" s="213" t="s">
        <v>209</v>
      </c>
      <c r="Q177" s="224">
        <v>2E-3</v>
      </c>
      <c r="R177" s="224">
        <v>0.92</v>
      </c>
      <c r="S177" s="224">
        <v>1.8380000000000001</v>
      </c>
    </row>
    <row r="178" spans="1:19">
      <c r="A178" s="167" t="str">
        <f>CONCATENATE("测试第",ROW(A178)-ROW($A$174),"轮")</f>
        <v>测试第4轮</v>
      </c>
      <c r="B178" s="175"/>
      <c r="C178" s="175"/>
      <c r="D178" s="175"/>
      <c r="E178" s="175"/>
      <c r="F178" s="175"/>
      <c r="G178" s="176">
        <f>I178-H178</f>
        <v>0</v>
      </c>
      <c r="H178" s="177"/>
      <c r="I178" s="176">
        <f t="shared" si="6"/>
        <v>0</v>
      </c>
      <c r="J178" s="209"/>
      <c r="K178" s="210" t="e">
        <f t="shared" si="7"/>
        <v>#DIV/0!</v>
      </c>
      <c r="L178" s="211"/>
      <c r="M178" s="212"/>
      <c r="N178" s="211"/>
    </row>
    <row r="179" spans="1:19">
      <c r="A179" s="167" t="s">
        <v>666</v>
      </c>
      <c r="B179" s="178" t="str">
        <f>"-"</f>
        <v>-</v>
      </c>
      <c r="C179" s="178" t="str">
        <f>"-"</f>
        <v>-</v>
      </c>
      <c r="D179" s="178" t="str">
        <f>"-"</f>
        <v>-</v>
      </c>
      <c r="E179" s="178" t="str">
        <f>"-"</f>
        <v>-</v>
      </c>
      <c r="F179" s="178" t="str">
        <f>"-"</f>
        <v>-</v>
      </c>
      <c r="G179" s="179" t="s">
        <v>168</v>
      </c>
      <c r="H179" s="179" t="s">
        <v>168</v>
      </c>
      <c r="I179" s="214" t="e">
        <f t="shared" si="6"/>
        <v>#VALUE!</v>
      </c>
      <c r="J179" s="215" t="s">
        <v>168</v>
      </c>
      <c r="K179" s="216" t="e">
        <f t="shared" si="7"/>
        <v>#VALUE!</v>
      </c>
      <c r="L179" s="234">
        <f>$L$16</f>
        <v>0</v>
      </c>
      <c r="M179" s="234">
        <f>$M$16</f>
        <v>0.36</v>
      </c>
      <c r="N179" s="234">
        <f>$N$16</f>
        <v>0.72</v>
      </c>
    </row>
    <row r="180" spans="1:19" ht="12.75" customHeight="1">
      <c r="A180" s="167" t="s">
        <v>667</v>
      </c>
      <c r="B180" s="180">
        <f t="shared" ref="B180:H180" si="8">SUM(B175:B179)</f>
        <v>0</v>
      </c>
      <c r="C180" s="180">
        <f t="shared" si="8"/>
        <v>0</v>
      </c>
      <c r="D180" s="180">
        <f t="shared" si="8"/>
        <v>0</v>
      </c>
      <c r="E180" s="180">
        <f t="shared" si="8"/>
        <v>0</v>
      </c>
      <c r="F180" s="180">
        <f t="shared" si="8"/>
        <v>0</v>
      </c>
      <c r="G180" s="176">
        <f t="shared" si="8"/>
        <v>0</v>
      </c>
      <c r="H180" s="176">
        <f t="shared" si="8"/>
        <v>0</v>
      </c>
      <c r="I180" s="176">
        <f t="shared" si="6"/>
        <v>0</v>
      </c>
      <c r="J180" s="217" t="e">
        <f>规模!C18</f>
        <v>#REF!</v>
      </c>
      <c r="K180" s="210" t="e">
        <f t="shared" si="7"/>
        <v>#REF!</v>
      </c>
      <c r="L180" s="211"/>
      <c r="M180" s="212"/>
      <c r="N180" s="211"/>
    </row>
    <row r="181" spans="1:19" ht="12.75" customHeight="1">
      <c r="A181" s="167" t="s">
        <v>668</v>
      </c>
      <c r="B181" s="175"/>
      <c r="C181" s="175"/>
      <c r="D181" s="175"/>
      <c r="E181" s="175"/>
      <c r="F181" s="175"/>
      <c r="G181" s="175"/>
      <c r="H181" s="175"/>
      <c r="I181" s="176">
        <f t="shared" si="6"/>
        <v>0</v>
      </c>
      <c r="J181" s="217" t="e">
        <f>规模!C18</f>
        <v>#REF!</v>
      </c>
      <c r="K181" s="210" t="e">
        <f t="shared" si="7"/>
        <v>#REF!</v>
      </c>
      <c r="L181" s="211"/>
      <c r="M181" s="212"/>
      <c r="N181" s="211"/>
    </row>
    <row r="182" spans="1:19">
      <c r="A182" s="181" t="s">
        <v>669</v>
      </c>
      <c r="B182" s="182" t="s">
        <v>168</v>
      </c>
      <c r="C182" s="182" t="s">
        <v>168</v>
      </c>
      <c r="D182" s="182" t="s">
        <v>168</v>
      </c>
      <c r="E182" s="182" t="s">
        <v>168</v>
      </c>
      <c r="F182" s="182" t="s">
        <v>168</v>
      </c>
      <c r="G182" s="182" t="s">
        <v>168</v>
      </c>
      <c r="H182" s="182" t="s">
        <v>168</v>
      </c>
      <c r="I182" s="218"/>
      <c r="J182" s="218" t="s">
        <v>168</v>
      </c>
      <c r="K182" s="219" t="e">
        <f>I182/(I180+I181+过程产出缺陷度量!I333)</f>
        <v>#DIV/0!</v>
      </c>
      <c r="L182" s="211"/>
      <c r="M182" s="212"/>
      <c r="N182" s="211"/>
    </row>
    <row r="183" spans="1:19" ht="12.75" customHeight="1"/>
    <row r="184" spans="1:19" ht="16.5" customHeight="1"/>
    <row r="185" spans="1:19" ht="23.1" customHeight="1">
      <c r="L185" s="220"/>
      <c r="M185" s="220"/>
      <c r="N185" s="220"/>
    </row>
    <row r="186" spans="1:19">
      <c r="L186" s="220"/>
      <c r="M186" s="220"/>
      <c r="N186" s="220"/>
    </row>
    <row r="187" spans="1:19" ht="15" customHeight="1"/>
    <row r="188" spans="1:19" ht="12" customHeight="1"/>
    <row r="189" spans="1:19" ht="24.95" customHeight="1"/>
    <row r="190" spans="1:19" ht="18" customHeight="1"/>
    <row r="192" spans="1:19" ht="23.1" customHeight="1"/>
    <row r="193" spans="1:15" ht="23.1" customHeight="1"/>
    <row r="194" spans="1:15" ht="23.1" customHeight="1"/>
    <row r="195" spans="1:15" ht="23.1" customHeight="1"/>
    <row r="196" spans="1:15" ht="23.1" customHeight="1">
      <c r="A196" s="95" t="s">
        <v>670</v>
      </c>
      <c r="B196" s="87"/>
      <c r="G196" s="95" t="s">
        <v>671</v>
      </c>
      <c r="H196" s="104"/>
      <c r="I196" s="87"/>
      <c r="J196" s="87"/>
    </row>
    <row r="197" spans="1:15" ht="23.1" customHeight="1">
      <c r="A197" s="96" t="s">
        <v>672</v>
      </c>
      <c r="G197" s="96" t="s">
        <v>673</v>
      </c>
    </row>
    <row r="198" spans="1:15" ht="23.1" customHeight="1">
      <c r="A198" s="183" t="s">
        <v>674</v>
      </c>
      <c r="F198" s="184"/>
      <c r="G198" s="183" t="s">
        <v>675</v>
      </c>
      <c r="H198" s="96"/>
      <c r="M198" s="184"/>
      <c r="N198" s="184"/>
    </row>
    <row r="199" spans="1:15" ht="30" customHeight="1">
      <c r="A199" s="1061" t="s">
        <v>676</v>
      </c>
      <c r="B199" s="185" t="s">
        <v>677</v>
      </c>
      <c r="C199" s="186"/>
      <c r="D199" s="1063" t="s">
        <v>678</v>
      </c>
      <c r="E199" s="1059" t="e">
        <f>1-(C199/C200)</f>
        <v>#DIV/0!</v>
      </c>
      <c r="F199" s="184"/>
      <c r="G199" s="1036" t="s">
        <v>679</v>
      </c>
      <c r="H199" s="1039" t="s">
        <v>680</v>
      </c>
      <c r="I199" s="1042" t="s">
        <v>681</v>
      </c>
      <c r="J199" s="1043"/>
      <c r="K199" s="1041" t="s">
        <v>162</v>
      </c>
      <c r="M199" s="184"/>
      <c r="N199" s="184"/>
    </row>
    <row r="200" spans="1:15" ht="33.950000000000003" customHeight="1">
      <c r="A200" s="1062"/>
      <c r="B200" s="187" t="s">
        <v>682</v>
      </c>
      <c r="C200" s="188"/>
      <c r="D200" s="1064"/>
      <c r="E200" s="1060"/>
      <c r="G200" s="1037"/>
      <c r="H200" s="1040"/>
      <c r="I200" s="1044"/>
      <c r="J200" s="1045"/>
      <c r="K200" s="1041"/>
      <c r="O200" s="69"/>
    </row>
    <row r="201" spans="1:15" ht="23.1" customHeight="1">
      <c r="G201" s="1038"/>
      <c r="H201" s="189">
        <v>12</v>
      </c>
      <c r="I201" s="1028">
        <v>10</v>
      </c>
      <c r="J201" s="1029"/>
      <c r="K201" s="221"/>
      <c r="O201" s="69"/>
    </row>
    <row r="202" spans="1:15" ht="23.1" customHeight="1">
      <c r="A202" s="1061" t="s">
        <v>683</v>
      </c>
      <c r="B202" s="185" t="s">
        <v>684</v>
      </c>
      <c r="C202" s="186"/>
      <c r="D202" s="1063" t="s">
        <v>678</v>
      </c>
      <c r="E202" s="1059" t="e">
        <f>1-(C202/C203)</f>
        <v>#DIV/0!</v>
      </c>
      <c r="G202" s="190"/>
      <c r="H202" s="191"/>
      <c r="I202" s="191"/>
      <c r="J202" s="191"/>
      <c r="K202" s="156"/>
      <c r="O202" s="69"/>
    </row>
    <row r="203" spans="1:15" ht="23.1" customHeight="1">
      <c r="A203" s="1062"/>
      <c r="B203" s="187" t="s">
        <v>685</v>
      </c>
      <c r="C203" s="188"/>
      <c r="D203" s="1064"/>
      <c r="E203" s="1060"/>
      <c r="G203" s="190"/>
      <c r="H203" s="191"/>
      <c r="I203" s="191"/>
      <c r="J203" s="191"/>
      <c r="K203" s="156"/>
      <c r="O203" s="69"/>
    </row>
    <row r="204" spans="1:15">
      <c r="G204" s="190"/>
      <c r="H204" s="191"/>
      <c r="I204" s="191"/>
      <c r="J204" s="191"/>
      <c r="K204" s="156"/>
    </row>
    <row r="205" spans="1:15">
      <c r="A205" s="95" t="s">
        <v>686</v>
      </c>
      <c r="B205" s="87"/>
    </row>
    <row r="206" spans="1:15">
      <c r="A206" s="96" t="s">
        <v>687</v>
      </c>
    </row>
    <row r="207" spans="1:15" ht="23.1" customHeight="1">
      <c r="A207" s="183" t="s">
        <v>688</v>
      </c>
    </row>
    <row r="208" spans="1:15" ht="23.1" customHeight="1"/>
    <row r="209" spans="1:5" ht="23.1" customHeight="1">
      <c r="A209" s="192" t="s">
        <v>72</v>
      </c>
      <c r="B209" s="193" t="s">
        <v>689</v>
      </c>
      <c r="C209" s="193" t="s">
        <v>690</v>
      </c>
      <c r="D209" s="1030" t="s">
        <v>162</v>
      </c>
      <c r="E209" s="1031"/>
    </row>
    <row r="210" spans="1:5" ht="23.1" customHeight="1">
      <c r="A210" s="194"/>
      <c r="B210" s="195"/>
      <c r="C210" s="196"/>
      <c r="D210" s="1032"/>
      <c r="E210" s="1033"/>
    </row>
    <row r="211" spans="1:5" ht="23.1" customHeight="1">
      <c r="A211" s="194"/>
      <c r="B211" s="195"/>
      <c r="C211" s="196"/>
      <c r="D211" s="1032"/>
      <c r="E211" s="1033"/>
    </row>
    <row r="212" spans="1:5" ht="23.1" customHeight="1">
      <c r="A212" s="194"/>
      <c r="B212" s="195"/>
      <c r="C212" s="196"/>
      <c r="D212" s="1032"/>
      <c r="E212" s="1033"/>
    </row>
    <row r="213" spans="1:5" ht="23.1" customHeight="1">
      <c r="A213" s="197"/>
      <c r="B213" s="198"/>
      <c r="C213" s="199"/>
      <c r="D213" s="1034"/>
      <c r="E213" s="1035"/>
    </row>
    <row r="214" spans="1:5" ht="23.1" customHeight="1">
      <c r="B214" s="69"/>
    </row>
    <row r="215" spans="1:5">
      <c r="B215" s="69"/>
    </row>
    <row r="216" spans="1:5">
      <c r="A216" s="95" t="s">
        <v>695</v>
      </c>
      <c r="B216" s="200"/>
    </row>
    <row r="217" spans="1:5">
      <c r="A217" s="96" t="s">
        <v>696</v>
      </c>
      <c r="B217" s="69"/>
    </row>
    <row r="218" spans="1:5" ht="20.25" customHeight="1">
      <c r="A218" s="183" t="s">
        <v>688</v>
      </c>
      <c r="B218" s="69"/>
    </row>
    <row r="219" spans="1:5">
      <c r="A219" s="192" t="s">
        <v>72</v>
      </c>
      <c r="B219" s="192" t="s">
        <v>697</v>
      </c>
      <c r="C219" s="193" t="s">
        <v>690</v>
      </c>
      <c r="D219" s="1030" t="s">
        <v>162</v>
      </c>
      <c r="E219" s="1031"/>
    </row>
    <row r="220" spans="1:5">
      <c r="A220" s="194">
        <v>1</v>
      </c>
      <c r="B220" s="201"/>
      <c r="C220" s="202"/>
      <c r="D220" s="1046"/>
      <c r="E220" s="1047"/>
    </row>
    <row r="221" spans="1:5">
      <c r="A221" s="194">
        <v>2</v>
      </c>
      <c r="B221" s="201"/>
      <c r="C221" s="202"/>
      <c r="D221" s="1046"/>
      <c r="E221" s="1047"/>
    </row>
    <row r="222" spans="1:5">
      <c r="A222" s="194">
        <v>3</v>
      </c>
      <c r="B222" s="201"/>
      <c r="C222" s="202"/>
      <c r="D222" s="1046"/>
      <c r="E222" s="1047"/>
    </row>
    <row r="223" spans="1:5">
      <c r="A223" s="194">
        <v>4</v>
      </c>
      <c r="B223" s="201"/>
      <c r="C223" s="202"/>
      <c r="D223" s="1046"/>
      <c r="E223" s="1047"/>
    </row>
    <row r="224" spans="1:5">
      <c r="A224" s="197">
        <v>4</v>
      </c>
      <c r="B224" s="203"/>
      <c r="C224" s="204"/>
      <c r="D224" s="1048"/>
      <c r="E224" s="1049"/>
    </row>
    <row r="225" spans="1:14">
      <c r="B225" s="69"/>
    </row>
    <row r="226" spans="1:14">
      <c r="B226" s="69"/>
    </row>
    <row r="227" spans="1:14">
      <c r="A227" s="96" t="s">
        <v>702</v>
      </c>
      <c r="B227" s="69"/>
      <c r="H227" s="69"/>
      <c r="I227" s="222"/>
      <c r="J227" s="69"/>
      <c r="K227" s="69"/>
      <c r="L227" s="69"/>
      <c r="M227" s="222"/>
      <c r="N227" s="69"/>
    </row>
    <row r="228" spans="1:14">
      <c r="A228" s="96" t="s">
        <v>703</v>
      </c>
      <c r="B228" s="69"/>
    </row>
    <row r="229" spans="1:14">
      <c r="A229" s="96" t="s">
        <v>704</v>
      </c>
      <c r="B229" s="69"/>
      <c r="I229" s="96"/>
    </row>
    <row r="230" spans="1:14">
      <c r="A230" s="96" t="s">
        <v>705</v>
      </c>
      <c r="B230" s="69"/>
      <c r="I230" s="96"/>
    </row>
    <row r="231" spans="1:14">
      <c r="A231" s="192" t="s">
        <v>72</v>
      </c>
      <c r="B231" s="192" t="s">
        <v>706</v>
      </c>
      <c r="C231" s="193" t="s">
        <v>690</v>
      </c>
      <c r="D231" s="1050" t="s">
        <v>162</v>
      </c>
      <c r="E231" s="1051"/>
      <c r="F231" s="1052"/>
    </row>
    <row r="232" spans="1:14">
      <c r="A232" s="194">
        <v>1</v>
      </c>
      <c r="B232" s="225"/>
      <c r="C232" s="202"/>
      <c r="D232" s="1053"/>
      <c r="E232" s="1054"/>
      <c r="F232" s="1055"/>
      <c r="I232" s="96"/>
    </row>
    <row r="233" spans="1:14">
      <c r="A233" s="194">
        <v>2</v>
      </c>
      <c r="B233" s="226"/>
      <c r="C233" s="202"/>
      <c r="D233" s="1053"/>
      <c r="E233" s="1054"/>
      <c r="F233" s="1055"/>
    </row>
    <row r="234" spans="1:14">
      <c r="A234" s="194">
        <v>3</v>
      </c>
      <c r="B234" s="226"/>
      <c r="C234" s="202"/>
      <c r="D234" s="1053"/>
      <c r="E234" s="1054"/>
      <c r="F234" s="1055"/>
    </row>
    <row r="235" spans="1:14">
      <c r="A235" s="194">
        <v>4</v>
      </c>
      <c r="B235" s="226"/>
      <c r="C235" s="202"/>
      <c r="D235" s="1053"/>
      <c r="E235" s="1054"/>
      <c r="F235" s="1055"/>
    </row>
    <row r="236" spans="1:14">
      <c r="A236" s="194">
        <v>5</v>
      </c>
      <c r="B236" s="227"/>
      <c r="C236" s="228"/>
      <c r="D236" s="1053"/>
      <c r="E236" s="1054"/>
      <c r="F236" s="1055"/>
    </row>
    <row r="237" spans="1:14">
      <c r="A237" s="229">
        <v>6</v>
      </c>
      <c r="B237" s="230"/>
      <c r="C237" s="230"/>
      <c r="D237" s="1053"/>
      <c r="E237" s="1054"/>
      <c r="F237" s="1055"/>
    </row>
    <row r="238" spans="1:14">
      <c r="A238" s="231">
        <v>7</v>
      </c>
      <c r="B238" s="232"/>
      <c r="C238" s="233"/>
      <c r="D238" s="1056"/>
      <c r="E238" s="1057"/>
      <c r="F238" s="1058"/>
    </row>
    <row r="239" spans="1:14">
      <c r="B239" s="69"/>
    </row>
    <row r="241" ht="27" customHeight="1"/>
  </sheetData>
  <mergeCells count="115">
    <mergeCell ref="D235:F235"/>
    <mergeCell ref="D236:F236"/>
    <mergeCell ref="D237:F237"/>
    <mergeCell ref="D238:F238"/>
    <mergeCell ref="A9:A10"/>
    <mergeCell ref="A35:A36"/>
    <mergeCell ref="A38:A39"/>
    <mergeCell ref="A91:A92"/>
    <mergeCell ref="A117:A118"/>
    <mergeCell ref="A120:A121"/>
    <mergeCell ref="A173:A174"/>
    <mergeCell ref="A199:A200"/>
    <mergeCell ref="A202:A203"/>
    <mergeCell ref="D35:D36"/>
    <mergeCell ref="D38:D39"/>
    <mergeCell ref="D117:D118"/>
    <mergeCell ref="D120:D121"/>
    <mergeCell ref="D199:D200"/>
    <mergeCell ref="D202:D203"/>
    <mergeCell ref="E35:E36"/>
    <mergeCell ref="E38:E39"/>
    <mergeCell ref="E117:E118"/>
    <mergeCell ref="E120:E121"/>
    <mergeCell ref="E199:E200"/>
    <mergeCell ref="D220:E220"/>
    <mergeCell ref="D221:E221"/>
    <mergeCell ref="D222:E222"/>
    <mergeCell ref="D223:E223"/>
    <mergeCell ref="D224:E224"/>
    <mergeCell ref="D231:F231"/>
    <mergeCell ref="D232:F232"/>
    <mergeCell ref="D233:F233"/>
    <mergeCell ref="D234:F234"/>
    <mergeCell ref="B173:F173"/>
    <mergeCell ref="L173:N173"/>
    <mergeCell ref="I201:J201"/>
    <mergeCell ref="D209:E209"/>
    <mergeCell ref="D210:E210"/>
    <mergeCell ref="D211:E211"/>
    <mergeCell ref="D212:E212"/>
    <mergeCell ref="D213:E213"/>
    <mergeCell ref="D219:E219"/>
    <mergeCell ref="E202:E203"/>
    <mergeCell ref="G173:G174"/>
    <mergeCell ref="G199:G201"/>
    <mergeCell ref="H173:H174"/>
    <mergeCell ref="H199:H200"/>
    <mergeCell ref="I173:I174"/>
    <mergeCell ref="J173:J174"/>
    <mergeCell ref="K173:K174"/>
    <mergeCell ref="K199:K200"/>
    <mergeCell ref="I199:J200"/>
    <mergeCell ref="D142:E142"/>
    <mergeCell ref="D149:F149"/>
    <mergeCell ref="D150:F150"/>
    <mergeCell ref="D151:F151"/>
    <mergeCell ref="D152:F152"/>
    <mergeCell ref="D153:F153"/>
    <mergeCell ref="D154:F154"/>
    <mergeCell ref="D155:F155"/>
    <mergeCell ref="D156:F156"/>
    <mergeCell ref="D128:E128"/>
    <mergeCell ref="D129:E129"/>
    <mergeCell ref="D130:E130"/>
    <mergeCell ref="D131:E131"/>
    <mergeCell ref="D137:E137"/>
    <mergeCell ref="D138:E138"/>
    <mergeCell ref="D139:E139"/>
    <mergeCell ref="D140:E140"/>
    <mergeCell ref="D141:E141"/>
    <mergeCell ref="D70:F70"/>
    <mergeCell ref="D71:F71"/>
    <mergeCell ref="D72:F72"/>
    <mergeCell ref="D73:F73"/>
    <mergeCell ref="D74:F74"/>
    <mergeCell ref="B91:F91"/>
    <mergeCell ref="L91:N91"/>
    <mergeCell ref="I119:J119"/>
    <mergeCell ref="D127:E127"/>
    <mergeCell ref="G91:G92"/>
    <mergeCell ref="G117:G119"/>
    <mergeCell ref="H91:H92"/>
    <mergeCell ref="H117:H118"/>
    <mergeCell ref="I91:I92"/>
    <mergeCell ref="J91:J92"/>
    <mergeCell ref="K91:K92"/>
    <mergeCell ref="K117:K118"/>
    <mergeCell ref="I117:J118"/>
    <mergeCell ref="D55:E55"/>
    <mergeCell ref="D56:E56"/>
    <mergeCell ref="D57:E57"/>
    <mergeCell ref="D58:E58"/>
    <mergeCell ref="D59:E59"/>
    <mergeCell ref="D60:E60"/>
    <mergeCell ref="D67:F67"/>
    <mergeCell ref="D68:F68"/>
    <mergeCell ref="D69:F69"/>
    <mergeCell ref="A1:N1"/>
    <mergeCell ref="B9:F9"/>
    <mergeCell ref="L9:N9"/>
    <mergeCell ref="I37:J37"/>
    <mergeCell ref="D45:E45"/>
    <mergeCell ref="D46:E46"/>
    <mergeCell ref="D47:E47"/>
    <mergeCell ref="D48:E48"/>
    <mergeCell ref="D49:E49"/>
    <mergeCell ref="G9:G10"/>
    <mergeCell ref="G35:G37"/>
    <mergeCell ref="H9:H10"/>
    <mergeCell ref="H35:H36"/>
    <mergeCell ref="I9:I10"/>
    <mergeCell ref="J9:J10"/>
    <mergeCell ref="K9:K10"/>
    <mergeCell ref="K35:K36"/>
    <mergeCell ref="I35:J36"/>
  </mergeCells>
  <phoneticPr fontId="149" type="noConversion"/>
  <conditionalFormatting sqref="K17">
    <cfRule type="cellIs" dxfId="26" priority="8" operator="greaterThan">
      <formula>$N$17</formula>
    </cfRule>
  </conditionalFormatting>
  <conditionalFormatting sqref="K18">
    <cfRule type="cellIs" dxfId="25" priority="7" operator="greaterThan">
      <formula>$N$18</formula>
    </cfRule>
  </conditionalFormatting>
  <conditionalFormatting sqref="K99">
    <cfRule type="cellIs" dxfId="24" priority="5" operator="greaterThan">
      <formula>$N$17</formula>
    </cfRule>
  </conditionalFormatting>
  <conditionalFormatting sqref="K100">
    <cfRule type="cellIs" dxfId="23" priority="4" operator="greaterThan">
      <formula>$N$18</formula>
    </cfRule>
  </conditionalFormatting>
  <conditionalFormatting sqref="K181">
    <cfRule type="cellIs" dxfId="22" priority="2" operator="greaterThan">
      <formula>$N$17</formula>
    </cfRule>
  </conditionalFormatting>
  <conditionalFormatting sqref="K182">
    <cfRule type="cellIs" dxfId="21" priority="1" operator="greaterThan">
      <formula>$N$18</formula>
    </cfRule>
  </conditionalFormatting>
  <conditionalFormatting sqref="K11:K16">
    <cfRule type="cellIs" dxfId="20" priority="898" operator="greaterThan">
      <formula>$N$15</formula>
    </cfRule>
  </conditionalFormatting>
  <conditionalFormatting sqref="K93:K98">
    <cfRule type="cellIs" dxfId="19" priority="6" operator="greaterThan">
      <formula>$N$15</formula>
    </cfRule>
  </conditionalFormatting>
  <conditionalFormatting sqref="K175:K180">
    <cfRule type="cellIs" dxfId="18" priority="3" operator="greaterThan">
      <formula>$N$15</formula>
    </cfRule>
  </conditionalFormatting>
  <dataValidations count="2">
    <dataValidation type="list" allowBlank="1" showInputMessage="1" showErrorMessage="1" sqref="B7 B89 B171">
      <formula1>"强测试,弱测试"</formula1>
    </dataValidation>
    <dataValidation type="list" allowBlank="1" showInputMessage="1" showErrorMessage="1" sqref="D7 D89 D171">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21</xdr:row>
                    <xdr:rowOff>28575</xdr:rowOff>
                  </from>
                  <to>
                    <xdr:col>1</xdr:col>
                    <xdr:colOff>66675</xdr:colOff>
                    <xdr:row>22</xdr:row>
                    <xdr:rowOff>133350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19</xdr:row>
                    <xdr:rowOff>28575</xdr:rowOff>
                  </from>
                  <to>
                    <xdr:col>1</xdr:col>
                    <xdr:colOff>76200</xdr:colOff>
                    <xdr:row>20</xdr:row>
                    <xdr:rowOff>47625</xdr:rowOff>
                  </to>
                </anchor>
              </controlPr>
            </control>
          </mc:Choice>
        </mc:AlternateContent>
        <mc:AlternateContent xmlns:mc="http://schemas.openxmlformats.org/markup-compatibility/2006">
          <mc:Choice Requires="x14">
            <control shapeId="63496" r:id="rId5" name="Button 8">
              <controlPr defaultSize="0" print="0" autoPict="0" macro="[0]!Button14_Click_Test_delete">
                <anchor moveWithCells="1">
                  <from>
                    <xdr:col>0</xdr:col>
                    <xdr:colOff>85725</xdr:colOff>
                    <xdr:row>103</xdr:row>
                    <xdr:rowOff>28575</xdr:rowOff>
                  </from>
                  <to>
                    <xdr:col>1</xdr:col>
                    <xdr:colOff>66675</xdr:colOff>
                    <xdr:row>104</xdr:row>
                    <xdr:rowOff>133350</xdr:rowOff>
                  </to>
                </anchor>
              </controlPr>
            </control>
          </mc:Choice>
        </mc:AlternateContent>
        <mc:AlternateContent xmlns:mc="http://schemas.openxmlformats.org/markup-compatibility/2006">
          <mc:Choice Requires="x14">
            <control shapeId="63497" r:id="rId6" name="Button 9">
              <controlPr defaultSize="0" print="0" autoPict="0" macro="[0]!button8_Click_Test_add">
                <anchor moveWithCells="1">
                  <from>
                    <xdr:col>0</xdr:col>
                    <xdr:colOff>95250</xdr:colOff>
                    <xdr:row>101</xdr:row>
                    <xdr:rowOff>28575</xdr:rowOff>
                  </from>
                  <to>
                    <xdr:col>1</xdr:col>
                    <xdr:colOff>76200</xdr:colOff>
                    <xdr:row>102</xdr:row>
                    <xdr:rowOff>47625</xdr:rowOff>
                  </to>
                </anchor>
              </controlPr>
            </control>
          </mc:Choice>
        </mc:AlternateContent>
        <mc:AlternateContent xmlns:mc="http://schemas.openxmlformats.org/markup-compatibility/2006">
          <mc:Choice Requires="x14">
            <control shapeId="63501" r:id="rId7" name="Button 13">
              <controlPr defaultSize="0" print="0" autoPict="0" macro="[0]!Button14_Click_Test_delete">
                <anchor moveWithCells="1">
                  <from>
                    <xdr:col>0</xdr:col>
                    <xdr:colOff>85725</xdr:colOff>
                    <xdr:row>185</xdr:row>
                    <xdr:rowOff>28575</xdr:rowOff>
                  </from>
                  <to>
                    <xdr:col>1</xdr:col>
                    <xdr:colOff>66675</xdr:colOff>
                    <xdr:row>186</xdr:row>
                    <xdr:rowOff>133350</xdr:rowOff>
                  </to>
                </anchor>
              </controlPr>
            </control>
          </mc:Choice>
        </mc:AlternateContent>
        <mc:AlternateContent xmlns:mc="http://schemas.openxmlformats.org/markup-compatibility/2006">
          <mc:Choice Requires="x14">
            <control shapeId="63502" r:id="rId8" name="Button 14">
              <controlPr defaultSize="0" print="0" autoPict="0" macro="[0]!button8_Click_Test_add">
                <anchor moveWithCells="1">
                  <from>
                    <xdr:col>0</xdr:col>
                    <xdr:colOff>95250</xdr:colOff>
                    <xdr:row>183</xdr:row>
                    <xdr:rowOff>28575</xdr:rowOff>
                  </from>
                  <to>
                    <xdr:col>1</xdr:col>
                    <xdr:colOff>76200</xdr:colOff>
                    <xdr:row>184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AB97"/>
  <sheetViews>
    <sheetView showGridLines="0" topLeftCell="G1" workbookViewId="0">
      <selection activeCell="O14" sqref="O14"/>
    </sheetView>
  </sheetViews>
  <sheetFormatPr defaultColWidth="9" defaultRowHeight="12"/>
  <cols>
    <col min="1" max="1" width="19.75" style="70" customWidth="1"/>
    <col min="2" max="2" width="17.125" style="70" customWidth="1"/>
    <col min="3" max="3" width="13.875" style="71" customWidth="1"/>
    <col min="4" max="4" width="12.25" style="71" customWidth="1"/>
    <col min="5" max="5" width="12.625" style="70" customWidth="1"/>
    <col min="6" max="6" width="13.625" style="70" customWidth="1"/>
    <col min="7" max="7" width="11.75" style="70" customWidth="1"/>
    <col min="8" max="8" width="13.25" style="70" customWidth="1"/>
    <col min="9" max="9" width="11.625" style="70" customWidth="1"/>
    <col min="10" max="10" width="12.625" style="70" customWidth="1"/>
    <col min="11" max="11" width="9.5" style="70" customWidth="1"/>
    <col min="12" max="12" width="10.75" style="70" customWidth="1"/>
    <col min="13" max="13" width="8" style="70" customWidth="1"/>
    <col min="14" max="15" width="9" style="70"/>
    <col min="16" max="16" width="9.375" style="70" customWidth="1"/>
    <col min="17" max="17" width="9" style="70"/>
    <col min="18" max="18" width="7.5" style="70" customWidth="1"/>
    <col min="19" max="19" width="9.875" style="70" customWidth="1"/>
    <col min="20" max="256" width="9" style="70"/>
    <col min="257" max="257" width="14.375" style="70" customWidth="1"/>
    <col min="258" max="258" width="11.875" style="70" customWidth="1"/>
    <col min="259" max="259" width="13.875" style="70" customWidth="1"/>
    <col min="260" max="260" width="12.25" style="70" customWidth="1"/>
    <col min="261" max="261" width="12.625" style="70" customWidth="1"/>
    <col min="262" max="262" width="13.625" style="70" customWidth="1"/>
    <col min="263" max="263" width="11.75" style="70" customWidth="1"/>
    <col min="264" max="264" width="13.25" style="70" customWidth="1"/>
    <col min="265" max="265" width="11.625" style="70" customWidth="1"/>
    <col min="266" max="266" width="12.625" style="70" customWidth="1"/>
    <col min="267" max="267" width="9.5" style="70" customWidth="1"/>
    <col min="268" max="268" width="10.75" style="70" customWidth="1"/>
    <col min="269" max="269" width="8" style="70" customWidth="1"/>
    <col min="270" max="271" width="9" style="70"/>
    <col min="272" max="272" width="9.375" style="70" customWidth="1"/>
    <col min="273" max="273" width="9" style="70"/>
    <col min="274" max="274" width="7.5" style="70" customWidth="1"/>
    <col min="275" max="275" width="9.875" style="70" customWidth="1"/>
    <col min="276" max="512" width="9" style="70"/>
    <col min="513" max="513" width="14.375" style="70" customWidth="1"/>
    <col min="514" max="514" width="11.875" style="70" customWidth="1"/>
    <col min="515" max="515" width="13.875" style="70" customWidth="1"/>
    <col min="516" max="516" width="12.25" style="70" customWidth="1"/>
    <col min="517" max="517" width="12.625" style="70" customWidth="1"/>
    <col min="518" max="518" width="13.625" style="70" customWidth="1"/>
    <col min="519" max="519" width="11.75" style="70" customWidth="1"/>
    <col min="520" max="520" width="13.25" style="70" customWidth="1"/>
    <col min="521" max="521" width="11.625" style="70" customWidth="1"/>
    <col min="522" max="522" width="12.625" style="70" customWidth="1"/>
    <col min="523" max="523" width="9.5" style="70" customWidth="1"/>
    <col min="524" max="524" width="10.75" style="70" customWidth="1"/>
    <col min="525" max="525" width="8" style="70" customWidth="1"/>
    <col min="526" max="527" width="9" style="70"/>
    <col min="528" max="528" width="9.375" style="70" customWidth="1"/>
    <col min="529" max="529" width="9" style="70"/>
    <col min="530" max="530" width="7.5" style="70" customWidth="1"/>
    <col min="531" max="531" width="9.875" style="70" customWidth="1"/>
    <col min="532" max="768" width="9" style="70"/>
    <col min="769" max="769" width="14.375" style="70" customWidth="1"/>
    <col min="770" max="770" width="11.875" style="70" customWidth="1"/>
    <col min="771" max="771" width="13.875" style="70" customWidth="1"/>
    <col min="772" max="772" width="12.25" style="70" customWidth="1"/>
    <col min="773" max="773" width="12.625" style="70" customWidth="1"/>
    <col min="774" max="774" width="13.625" style="70" customWidth="1"/>
    <col min="775" max="775" width="11.75" style="70" customWidth="1"/>
    <col min="776" max="776" width="13.25" style="70" customWidth="1"/>
    <col min="777" max="777" width="11.625" style="70" customWidth="1"/>
    <col min="778" max="778" width="12.625" style="70" customWidth="1"/>
    <col min="779" max="779" width="9.5" style="70" customWidth="1"/>
    <col min="780" max="780" width="10.75" style="70" customWidth="1"/>
    <col min="781" max="781" width="8" style="70" customWidth="1"/>
    <col min="782" max="783" width="9" style="70"/>
    <col min="784" max="784" width="9.375" style="70" customWidth="1"/>
    <col min="785" max="785" width="9" style="70"/>
    <col min="786" max="786" width="7.5" style="70" customWidth="1"/>
    <col min="787" max="787" width="9.875" style="70" customWidth="1"/>
    <col min="788" max="1024" width="9" style="70"/>
    <col min="1025" max="1025" width="14.375" style="70" customWidth="1"/>
    <col min="1026" max="1026" width="11.875" style="70" customWidth="1"/>
    <col min="1027" max="1027" width="13.875" style="70" customWidth="1"/>
    <col min="1028" max="1028" width="12.25" style="70" customWidth="1"/>
    <col min="1029" max="1029" width="12.625" style="70" customWidth="1"/>
    <col min="1030" max="1030" width="13.625" style="70" customWidth="1"/>
    <col min="1031" max="1031" width="11.75" style="70" customWidth="1"/>
    <col min="1032" max="1032" width="13.25" style="70" customWidth="1"/>
    <col min="1033" max="1033" width="11.625" style="70" customWidth="1"/>
    <col min="1034" max="1034" width="12.625" style="70" customWidth="1"/>
    <col min="1035" max="1035" width="9.5" style="70" customWidth="1"/>
    <col min="1036" max="1036" width="10.75" style="70" customWidth="1"/>
    <col min="1037" max="1037" width="8" style="70" customWidth="1"/>
    <col min="1038" max="1039" width="9" style="70"/>
    <col min="1040" max="1040" width="9.375" style="70" customWidth="1"/>
    <col min="1041" max="1041" width="9" style="70"/>
    <col min="1042" max="1042" width="7.5" style="70" customWidth="1"/>
    <col min="1043" max="1043" width="9.875" style="70" customWidth="1"/>
    <col min="1044" max="1280" width="9" style="70"/>
    <col min="1281" max="1281" width="14.375" style="70" customWidth="1"/>
    <col min="1282" max="1282" width="11.875" style="70" customWidth="1"/>
    <col min="1283" max="1283" width="13.875" style="70" customWidth="1"/>
    <col min="1284" max="1284" width="12.25" style="70" customWidth="1"/>
    <col min="1285" max="1285" width="12.625" style="70" customWidth="1"/>
    <col min="1286" max="1286" width="13.625" style="70" customWidth="1"/>
    <col min="1287" max="1287" width="11.75" style="70" customWidth="1"/>
    <col min="1288" max="1288" width="13.25" style="70" customWidth="1"/>
    <col min="1289" max="1289" width="11.625" style="70" customWidth="1"/>
    <col min="1290" max="1290" width="12.625" style="70" customWidth="1"/>
    <col min="1291" max="1291" width="9.5" style="70" customWidth="1"/>
    <col min="1292" max="1292" width="10.75" style="70" customWidth="1"/>
    <col min="1293" max="1293" width="8" style="70" customWidth="1"/>
    <col min="1294" max="1295" width="9" style="70"/>
    <col min="1296" max="1296" width="9.375" style="70" customWidth="1"/>
    <col min="1297" max="1297" width="9" style="70"/>
    <col min="1298" max="1298" width="7.5" style="70" customWidth="1"/>
    <col min="1299" max="1299" width="9.875" style="70" customWidth="1"/>
    <col min="1300" max="1536" width="9" style="70"/>
    <col min="1537" max="1537" width="14.375" style="70" customWidth="1"/>
    <col min="1538" max="1538" width="11.875" style="70" customWidth="1"/>
    <col min="1539" max="1539" width="13.875" style="70" customWidth="1"/>
    <col min="1540" max="1540" width="12.25" style="70" customWidth="1"/>
    <col min="1541" max="1541" width="12.625" style="70" customWidth="1"/>
    <col min="1542" max="1542" width="13.625" style="70" customWidth="1"/>
    <col min="1543" max="1543" width="11.75" style="70" customWidth="1"/>
    <col min="1544" max="1544" width="13.25" style="70" customWidth="1"/>
    <col min="1545" max="1545" width="11.625" style="70" customWidth="1"/>
    <col min="1546" max="1546" width="12.625" style="70" customWidth="1"/>
    <col min="1547" max="1547" width="9.5" style="70" customWidth="1"/>
    <col min="1548" max="1548" width="10.75" style="70" customWidth="1"/>
    <col min="1549" max="1549" width="8" style="70" customWidth="1"/>
    <col min="1550" max="1551" width="9" style="70"/>
    <col min="1552" max="1552" width="9.375" style="70" customWidth="1"/>
    <col min="1553" max="1553" width="9" style="70"/>
    <col min="1554" max="1554" width="7.5" style="70" customWidth="1"/>
    <col min="1555" max="1555" width="9.875" style="70" customWidth="1"/>
    <col min="1556" max="1792" width="9" style="70"/>
    <col min="1793" max="1793" width="14.375" style="70" customWidth="1"/>
    <col min="1794" max="1794" width="11.875" style="70" customWidth="1"/>
    <col min="1795" max="1795" width="13.875" style="70" customWidth="1"/>
    <col min="1796" max="1796" width="12.25" style="70" customWidth="1"/>
    <col min="1797" max="1797" width="12.625" style="70" customWidth="1"/>
    <col min="1798" max="1798" width="13.625" style="70" customWidth="1"/>
    <col min="1799" max="1799" width="11.75" style="70" customWidth="1"/>
    <col min="1800" max="1800" width="13.25" style="70" customWidth="1"/>
    <col min="1801" max="1801" width="11.625" style="70" customWidth="1"/>
    <col min="1802" max="1802" width="12.625" style="70" customWidth="1"/>
    <col min="1803" max="1803" width="9.5" style="70" customWidth="1"/>
    <col min="1804" max="1804" width="10.75" style="70" customWidth="1"/>
    <col min="1805" max="1805" width="8" style="70" customWidth="1"/>
    <col min="1806" max="1807" width="9" style="70"/>
    <col min="1808" max="1808" width="9.375" style="70" customWidth="1"/>
    <col min="1809" max="1809" width="9" style="70"/>
    <col min="1810" max="1810" width="7.5" style="70" customWidth="1"/>
    <col min="1811" max="1811" width="9.875" style="70" customWidth="1"/>
    <col min="1812" max="2048" width="9" style="70"/>
    <col min="2049" max="2049" width="14.375" style="70" customWidth="1"/>
    <col min="2050" max="2050" width="11.875" style="70" customWidth="1"/>
    <col min="2051" max="2051" width="13.875" style="70" customWidth="1"/>
    <col min="2052" max="2052" width="12.25" style="70" customWidth="1"/>
    <col min="2053" max="2053" width="12.625" style="70" customWidth="1"/>
    <col min="2054" max="2054" width="13.625" style="70" customWidth="1"/>
    <col min="2055" max="2055" width="11.75" style="70" customWidth="1"/>
    <col min="2056" max="2056" width="13.25" style="70" customWidth="1"/>
    <col min="2057" max="2057" width="11.625" style="70" customWidth="1"/>
    <col min="2058" max="2058" width="12.625" style="70" customWidth="1"/>
    <col min="2059" max="2059" width="9.5" style="70" customWidth="1"/>
    <col min="2060" max="2060" width="10.75" style="70" customWidth="1"/>
    <col min="2061" max="2061" width="8" style="70" customWidth="1"/>
    <col min="2062" max="2063" width="9" style="70"/>
    <col min="2064" max="2064" width="9.375" style="70" customWidth="1"/>
    <col min="2065" max="2065" width="9" style="70"/>
    <col min="2066" max="2066" width="7.5" style="70" customWidth="1"/>
    <col min="2067" max="2067" width="9.875" style="70" customWidth="1"/>
    <col min="2068" max="2304" width="9" style="70"/>
    <col min="2305" max="2305" width="14.375" style="70" customWidth="1"/>
    <col min="2306" max="2306" width="11.875" style="70" customWidth="1"/>
    <col min="2307" max="2307" width="13.875" style="70" customWidth="1"/>
    <col min="2308" max="2308" width="12.25" style="70" customWidth="1"/>
    <col min="2309" max="2309" width="12.625" style="70" customWidth="1"/>
    <col min="2310" max="2310" width="13.625" style="70" customWidth="1"/>
    <col min="2311" max="2311" width="11.75" style="70" customWidth="1"/>
    <col min="2312" max="2312" width="13.25" style="70" customWidth="1"/>
    <col min="2313" max="2313" width="11.625" style="70" customWidth="1"/>
    <col min="2314" max="2314" width="12.625" style="70" customWidth="1"/>
    <col min="2315" max="2315" width="9.5" style="70" customWidth="1"/>
    <col min="2316" max="2316" width="10.75" style="70" customWidth="1"/>
    <col min="2317" max="2317" width="8" style="70" customWidth="1"/>
    <col min="2318" max="2319" width="9" style="70"/>
    <col min="2320" max="2320" width="9.375" style="70" customWidth="1"/>
    <col min="2321" max="2321" width="9" style="70"/>
    <col min="2322" max="2322" width="7.5" style="70" customWidth="1"/>
    <col min="2323" max="2323" width="9.875" style="70" customWidth="1"/>
    <col min="2324" max="2560" width="9" style="70"/>
    <col min="2561" max="2561" width="14.375" style="70" customWidth="1"/>
    <col min="2562" max="2562" width="11.875" style="70" customWidth="1"/>
    <col min="2563" max="2563" width="13.875" style="70" customWidth="1"/>
    <col min="2564" max="2564" width="12.25" style="70" customWidth="1"/>
    <col min="2565" max="2565" width="12.625" style="70" customWidth="1"/>
    <col min="2566" max="2566" width="13.625" style="70" customWidth="1"/>
    <col min="2567" max="2567" width="11.75" style="70" customWidth="1"/>
    <col min="2568" max="2568" width="13.25" style="70" customWidth="1"/>
    <col min="2569" max="2569" width="11.625" style="70" customWidth="1"/>
    <col min="2570" max="2570" width="12.625" style="70" customWidth="1"/>
    <col min="2571" max="2571" width="9.5" style="70" customWidth="1"/>
    <col min="2572" max="2572" width="10.75" style="70" customWidth="1"/>
    <col min="2573" max="2573" width="8" style="70" customWidth="1"/>
    <col min="2574" max="2575" width="9" style="70"/>
    <col min="2576" max="2576" width="9.375" style="70" customWidth="1"/>
    <col min="2577" max="2577" width="9" style="70"/>
    <col min="2578" max="2578" width="7.5" style="70" customWidth="1"/>
    <col min="2579" max="2579" width="9.875" style="70" customWidth="1"/>
    <col min="2580" max="2816" width="9" style="70"/>
    <col min="2817" max="2817" width="14.375" style="70" customWidth="1"/>
    <col min="2818" max="2818" width="11.875" style="70" customWidth="1"/>
    <col min="2819" max="2819" width="13.875" style="70" customWidth="1"/>
    <col min="2820" max="2820" width="12.25" style="70" customWidth="1"/>
    <col min="2821" max="2821" width="12.625" style="70" customWidth="1"/>
    <col min="2822" max="2822" width="13.625" style="70" customWidth="1"/>
    <col min="2823" max="2823" width="11.75" style="70" customWidth="1"/>
    <col min="2824" max="2824" width="13.25" style="70" customWidth="1"/>
    <col min="2825" max="2825" width="11.625" style="70" customWidth="1"/>
    <col min="2826" max="2826" width="12.625" style="70" customWidth="1"/>
    <col min="2827" max="2827" width="9.5" style="70" customWidth="1"/>
    <col min="2828" max="2828" width="10.75" style="70" customWidth="1"/>
    <col min="2829" max="2829" width="8" style="70" customWidth="1"/>
    <col min="2830" max="2831" width="9" style="70"/>
    <col min="2832" max="2832" width="9.375" style="70" customWidth="1"/>
    <col min="2833" max="2833" width="9" style="70"/>
    <col min="2834" max="2834" width="7.5" style="70" customWidth="1"/>
    <col min="2835" max="2835" width="9.875" style="70" customWidth="1"/>
    <col min="2836" max="3072" width="9" style="70"/>
    <col min="3073" max="3073" width="14.375" style="70" customWidth="1"/>
    <col min="3074" max="3074" width="11.875" style="70" customWidth="1"/>
    <col min="3075" max="3075" width="13.875" style="70" customWidth="1"/>
    <col min="3076" max="3076" width="12.25" style="70" customWidth="1"/>
    <col min="3077" max="3077" width="12.625" style="70" customWidth="1"/>
    <col min="3078" max="3078" width="13.625" style="70" customWidth="1"/>
    <col min="3079" max="3079" width="11.75" style="70" customWidth="1"/>
    <col min="3080" max="3080" width="13.25" style="70" customWidth="1"/>
    <col min="3081" max="3081" width="11.625" style="70" customWidth="1"/>
    <col min="3082" max="3082" width="12.625" style="70" customWidth="1"/>
    <col min="3083" max="3083" width="9.5" style="70" customWidth="1"/>
    <col min="3084" max="3084" width="10.75" style="70" customWidth="1"/>
    <col min="3085" max="3085" width="8" style="70" customWidth="1"/>
    <col min="3086" max="3087" width="9" style="70"/>
    <col min="3088" max="3088" width="9.375" style="70" customWidth="1"/>
    <col min="3089" max="3089" width="9" style="70"/>
    <col min="3090" max="3090" width="7.5" style="70" customWidth="1"/>
    <col min="3091" max="3091" width="9.875" style="70" customWidth="1"/>
    <col min="3092" max="3328" width="9" style="70"/>
    <col min="3329" max="3329" width="14.375" style="70" customWidth="1"/>
    <col min="3330" max="3330" width="11.875" style="70" customWidth="1"/>
    <col min="3331" max="3331" width="13.875" style="70" customWidth="1"/>
    <col min="3332" max="3332" width="12.25" style="70" customWidth="1"/>
    <col min="3333" max="3333" width="12.625" style="70" customWidth="1"/>
    <col min="3334" max="3334" width="13.625" style="70" customWidth="1"/>
    <col min="3335" max="3335" width="11.75" style="70" customWidth="1"/>
    <col min="3336" max="3336" width="13.25" style="70" customWidth="1"/>
    <col min="3337" max="3337" width="11.625" style="70" customWidth="1"/>
    <col min="3338" max="3338" width="12.625" style="70" customWidth="1"/>
    <col min="3339" max="3339" width="9.5" style="70" customWidth="1"/>
    <col min="3340" max="3340" width="10.75" style="70" customWidth="1"/>
    <col min="3341" max="3341" width="8" style="70" customWidth="1"/>
    <col min="3342" max="3343" width="9" style="70"/>
    <col min="3344" max="3344" width="9.375" style="70" customWidth="1"/>
    <col min="3345" max="3345" width="9" style="70"/>
    <col min="3346" max="3346" width="7.5" style="70" customWidth="1"/>
    <col min="3347" max="3347" width="9.875" style="70" customWidth="1"/>
    <col min="3348" max="3584" width="9" style="70"/>
    <col min="3585" max="3585" width="14.375" style="70" customWidth="1"/>
    <col min="3586" max="3586" width="11.875" style="70" customWidth="1"/>
    <col min="3587" max="3587" width="13.875" style="70" customWidth="1"/>
    <col min="3588" max="3588" width="12.25" style="70" customWidth="1"/>
    <col min="3589" max="3589" width="12.625" style="70" customWidth="1"/>
    <col min="3590" max="3590" width="13.625" style="70" customWidth="1"/>
    <col min="3591" max="3591" width="11.75" style="70" customWidth="1"/>
    <col min="3592" max="3592" width="13.25" style="70" customWidth="1"/>
    <col min="3593" max="3593" width="11.625" style="70" customWidth="1"/>
    <col min="3594" max="3594" width="12.625" style="70" customWidth="1"/>
    <col min="3595" max="3595" width="9.5" style="70" customWidth="1"/>
    <col min="3596" max="3596" width="10.75" style="70" customWidth="1"/>
    <col min="3597" max="3597" width="8" style="70" customWidth="1"/>
    <col min="3598" max="3599" width="9" style="70"/>
    <col min="3600" max="3600" width="9.375" style="70" customWidth="1"/>
    <col min="3601" max="3601" width="9" style="70"/>
    <col min="3602" max="3602" width="7.5" style="70" customWidth="1"/>
    <col min="3603" max="3603" width="9.875" style="70" customWidth="1"/>
    <col min="3604" max="3840" width="9" style="70"/>
    <col min="3841" max="3841" width="14.375" style="70" customWidth="1"/>
    <col min="3842" max="3842" width="11.875" style="70" customWidth="1"/>
    <col min="3843" max="3843" width="13.875" style="70" customWidth="1"/>
    <col min="3844" max="3844" width="12.25" style="70" customWidth="1"/>
    <col min="3845" max="3845" width="12.625" style="70" customWidth="1"/>
    <col min="3846" max="3846" width="13.625" style="70" customWidth="1"/>
    <col min="3847" max="3847" width="11.75" style="70" customWidth="1"/>
    <col min="3848" max="3848" width="13.25" style="70" customWidth="1"/>
    <col min="3849" max="3849" width="11.625" style="70" customWidth="1"/>
    <col min="3850" max="3850" width="12.625" style="70" customWidth="1"/>
    <col min="3851" max="3851" width="9.5" style="70" customWidth="1"/>
    <col min="3852" max="3852" width="10.75" style="70" customWidth="1"/>
    <col min="3853" max="3853" width="8" style="70" customWidth="1"/>
    <col min="3854" max="3855" width="9" style="70"/>
    <col min="3856" max="3856" width="9.375" style="70" customWidth="1"/>
    <col min="3857" max="3857" width="9" style="70"/>
    <col min="3858" max="3858" width="7.5" style="70" customWidth="1"/>
    <col min="3859" max="3859" width="9.875" style="70" customWidth="1"/>
    <col min="3860" max="4096" width="9" style="70"/>
    <col min="4097" max="4097" width="14.375" style="70" customWidth="1"/>
    <col min="4098" max="4098" width="11.875" style="70" customWidth="1"/>
    <col min="4099" max="4099" width="13.875" style="70" customWidth="1"/>
    <col min="4100" max="4100" width="12.25" style="70" customWidth="1"/>
    <col min="4101" max="4101" width="12.625" style="70" customWidth="1"/>
    <col min="4102" max="4102" width="13.625" style="70" customWidth="1"/>
    <col min="4103" max="4103" width="11.75" style="70" customWidth="1"/>
    <col min="4104" max="4104" width="13.25" style="70" customWidth="1"/>
    <col min="4105" max="4105" width="11.625" style="70" customWidth="1"/>
    <col min="4106" max="4106" width="12.625" style="70" customWidth="1"/>
    <col min="4107" max="4107" width="9.5" style="70" customWidth="1"/>
    <col min="4108" max="4108" width="10.75" style="70" customWidth="1"/>
    <col min="4109" max="4109" width="8" style="70" customWidth="1"/>
    <col min="4110" max="4111" width="9" style="70"/>
    <col min="4112" max="4112" width="9.375" style="70" customWidth="1"/>
    <col min="4113" max="4113" width="9" style="70"/>
    <col min="4114" max="4114" width="7.5" style="70" customWidth="1"/>
    <col min="4115" max="4115" width="9.875" style="70" customWidth="1"/>
    <col min="4116" max="4352" width="9" style="70"/>
    <col min="4353" max="4353" width="14.375" style="70" customWidth="1"/>
    <col min="4354" max="4354" width="11.875" style="70" customWidth="1"/>
    <col min="4355" max="4355" width="13.875" style="70" customWidth="1"/>
    <col min="4356" max="4356" width="12.25" style="70" customWidth="1"/>
    <col min="4357" max="4357" width="12.625" style="70" customWidth="1"/>
    <col min="4358" max="4358" width="13.625" style="70" customWidth="1"/>
    <col min="4359" max="4359" width="11.75" style="70" customWidth="1"/>
    <col min="4360" max="4360" width="13.25" style="70" customWidth="1"/>
    <col min="4361" max="4361" width="11.625" style="70" customWidth="1"/>
    <col min="4362" max="4362" width="12.625" style="70" customWidth="1"/>
    <col min="4363" max="4363" width="9.5" style="70" customWidth="1"/>
    <col min="4364" max="4364" width="10.75" style="70" customWidth="1"/>
    <col min="4365" max="4365" width="8" style="70" customWidth="1"/>
    <col min="4366" max="4367" width="9" style="70"/>
    <col min="4368" max="4368" width="9.375" style="70" customWidth="1"/>
    <col min="4369" max="4369" width="9" style="70"/>
    <col min="4370" max="4370" width="7.5" style="70" customWidth="1"/>
    <col min="4371" max="4371" width="9.875" style="70" customWidth="1"/>
    <col min="4372" max="4608" width="9" style="70"/>
    <col min="4609" max="4609" width="14.375" style="70" customWidth="1"/>
    <col min="4610" max="4610" width="11.875" style="70" customWidth="1"/>
    <col min="4611" max="4611" width="13.875" style="70" customWidth="1"/>
    <col min="4612" max="4612" width="12.25" style="70" customWidth="1"/>
    <col min="4613" max="4613" width="12.625" style="70" customWidth="1"/>
    <col min="4614" max="4614" width="13.625" style="70" customWidth="1"/>
    <col min="4615" max="4615" width="11.75" style="70" customWidth="1"/>
    <col min="4616" max="4616" width="13.25" style="70" customWidth="1"/>
    <col min="4617" max="4617" width="11.625" style="70" customWidth="1"/>
    <col min="4618" max="4618" width="12.625" style="70" customWidth="1"/>
    <col min="4619" max="4619" width="9.5" style="70" customWidth="1"/>
    <col min="4620" max="4620" width="10.75" style="70" customWidth="1"/>
    <col min="4621" max="4621" width="8" style="70" customWidth="1"/>
    <col min="4622" max="4623" width="9" style="70"/>
    <col min="4624" max="4624" width="9.375" style="70" customWidth="1"/>
    <col min="4625" max="4625" width="9" style="70"/>
    <col min="4626" max="4626" width="7.5" style="70" customWidth="1"/>
    <col min="4627" max="4627" width="9.875" style="70" customWidth="1"/>
    <col min="4628" max="4864" width="9" style="70"/>
    <col min="4865" max="4865" width="14.375" style="70" customWidth="1"/>
    <col min="4866" max="4866" width="11.875" style="70" customWidth="1"/>
    <col min="4867" max="4867" width="13.875" style="70" customWidth="1"/>
    <col min="4868" max="4868" width="12.25" style="70" customWidth="1"/>
    <col min="4869" max="4869" width="12.625" style="70" customWidth="1"/>
    <col min="4870" max="4870" width="13.625" style="70" customWidth="1"/>
    <col min="4871" max="4871" width="11.75" style="70" customWidth="1"/>
    <col min="4872" max="4872" width="13.25" style="70" customWidth="1"/>
    <col min="4873" max="4873" width="11.625" style="70" customWidth="1"/>
    <col min="4874" max="4874" width="12.625" style="70" customWidth="1"/>
    <col min="4875" max="4875" width="9.5" style="70" customWidth="1"/>
    <col min="4876" max="4876" width="10.75" style="70" customWidth="1"/>
    <col min="4877" max="4877" width="8" style="70" customWidth="1"/>
    <col min="4878" max="4879" width="9" style="70"/>
    <col min="4880" max="4880" width="9.375" style="70" customWidth="1"/>
    <col min="4881" max="4881" width="9" style="70"/>
    <col min="4882" max="4882" width="7.5" style="70" customWidth="1"/>
    <col min="4883" max="4883" width="9.875" style="70" customWidth="1"/>
    <col min="4884" max="5120" width="9" style="70"/>
    <col min="5121" max="5121" width="14.375" style="70" customWidth="1"/>
    <col min="5122" max="5122" width="11.875" style="70" customWidth="1"/>
    <col min="5123" max="5123" width="13.875" style="70" customWidth="1"/>
    <col min="5124" max="5124" width="12.25" style="70" customWidth="1"/>
    <col min="5125" max="5125" width="12.625" style="70" customWidth="1"/>
    <col min="5126" max="5126" width="13.625" style="70" customWidth="1"/>
    <col min="5127" max="5127" width="11.75" style="70" customWidth="1"/>
    <col min="5128" max="5128" width="13.25" style="70" customWidth="1"/>
    <col min="5129" max="5129" width="11.625" style="70" customWidth="1"/>
    <col min="5130" max="5130" width="12.625" style="70" customWidth="1"/>
    <col min="5131" max="5131" width="9.5" style="70" customWidth="1"/>
    <col min="5132" max="5132" width="10.75" style="70" customWidth="1"/>
    <col min="5133" max="5133" width="8" style="70" customWidth="1"/>
    <col min="5134" max="5135" width="9" style="70"/>
    <col min="5136" max="5136" width="9.375" style="70" customWidth="1"/>
    <col min="5137" max="5137" width="9" style="70"/>
    <col min="5138" max="5138" width="7.5" style="70" customWidth="1"/>
    <col min="5139" max="5139" width="9.875" style="70" customWidth="1"/>
    <col min="5140" max="5376" width="9" style="70"/>
    <col min="5377" max="5377" width="14.375" style="70" customWidth="1"/>
    <col min="5378" max="5378" width="11.875" style="70" customWidth="1"/>
    <col min="5379" max="5379" width="13.875" style="70" customWidth="1"/>
    <col min="5380" max="5380" width="12.25" style="70" customWidth="1"/>
    <col min="5381" max="5381" width="12.625" style="70" customWidth="1"/>
    <col min="5382" max="5382" width="13.625" style="70" customWidth="1"/>
    <col min="5383" max="5383" width="11.75" style="70" customWidth="1"/>
    <col min="5384" max="5384" width="13.25" style="70" customWidth="1"/>
    <col min="5385" max="5385" width="11.625" style="70" customWidth="1"/>
    <col min="5386" max="5386" width="12.625" style="70" customWidth="1"/>
    <col min="5387" max="5387" width="9.5" style="70" customWidth="1"/>
    <col min="5388" max="5388" width="10.75" style="70" customWidth="1"/>
    <col min="5389" max="5389" width="8" style="70" customWidth="1"/>
    <col min="5390" max="5391" width="9" style="70"/>
    <col min="5392" max="5392" width="9.375" style="70" customWidth="1"/>
    <col min="5393" max="5393" width="9" style="70"/>
    <col min="5394" max="5394" width="7.5" style="70" customWidth="1"/>
    <col min="5395" max="5395" width="9.875" style="70" customWidth="1"/>
    <col min="5396" max="5632" width="9" style="70"/>
    <col min="5633" max="5633" width="14.375" style="70" customWidth="1"/>
    <col min="5634" max="5634" width="11.875" style="70" customWidth="1"/>
    <col min="5635" max="5635" width="13.875" style="70" customWidth="1"/>
    <col min="5636" max="5636" width="12.25" style="70" customWidth="1"/>
    <col min="5637" max="5637" width="12.625" style="70" customWidth="1"/>
    <col min="5638" max="5638" width="13.625" style="70" customWidth="1"/>
    <col min="5639" max="5639" width="11.75" style="70" customWidth="1"/>
    <col min="5640" max="5640" width="13.25" style="70" customWidth="1"/>
    <col min="5641" max="5641" width="11.625" style="70" customWidth="1"/>
    <col min="5642" max="5642" width="12.625" style="70" customWidth="1"/>
    <col min="5643" max="5643" width="9.5" style="70" customWidth="1"/>
    <col min="5644" max="5644" width="10.75" style="70" customWidth="1"/>
    <col min="5645" max="5645" width="8" style="70" customWidth="1"/>
    <col min="5646" max="5647" width="9" style="70"/>
    <col min="5648" max="5648" width="9.375" style="70" customWidth="1"/>
    <col min="5649" max="5649" width="9" style="70"/>
    <col min="5650" max="5650" width="7.5" style="70" customWidth="1"/>
    <col min="5651" max="5651" width="9.875" style="70" customWidth="1"/>
    <col min="5652" max="5888" width="9" style="70"/>
    <col min="5889" max="5889" width="14.375" style="70" customWidth="1"/>
    <col min="5890" max="5890" width="11.875" style="70" customWidth="1"/>
    <col min="5891" max="5891" width="13.875" style="70" customWidth="1"/>
    <col min="5892" max="5892" width="12.25" style="70" customWidth="1"/>
    <col min="5893" max="5893" width="12.625" style="70" customWidth="1"/>
    <col min="5894" max="5894" width="13.625" style="70" customWidth="1"/>
    <col min="5895" max="5895" width="11.75" style="70" customWidth="1"/>
    <col min="5896" max="5896" width="13.25" style="70" customWidth="1"/>
    <col min="5897" max="5897" width="11.625" style="70" customWidth="1"/>
    <col min="5898" max="5898" width="12.625" style="70" customWidth="1"/>
    <col min="5899" max="5899" width="9.5" style="70" customWidth="1"/>
    <col min="5900" max="5900" width="10.75" style="70" customWidth="1"/>
    <col min="5901" max="5901" width="8" style="70" customWidth="1"/>
    <col min="5902" max="5903" width="9" style="70"/>
    <col min="5904" max="5904" width="9.375" style="70" customWidth="1"/>
    <col min="5905" max="5905" width="9" style="70"/>
    <col min="5906" max="5906" width="7.5" style="70" customWidth="1"/>
    <col min="5907" max="5907" width="9.875" style="70" customWidth="1"/>
    <col min="5908" max="6144" width="9" style="70"/>
    <col min="6145" max="6145" width="14.375" style="70" customWidth="1"/>
    <col min="6146" max="6146" width="11.875" style="70" customWidth="1"/>
    <col min="6147" max="6147" width="13.875" style="70" customWidth="1"/>
    <col min="6148" max="6148" width="12.25" style="70" customWidth="1"/>
    <col min="6149" max="6149" width="12.625" style="70" customWidth="1"/>
    <col min="6150" max="6150" width="13.625" style="70" customWidth="1"/>
    <col min="6151" max="6151" width="11.75" style="70" customWidth="1"/>
    <col min="6152" max="6152" width="13.25" style="70" customWidth="1"/>
    <col min="6153" max="6153" width="11.625" style="70" customWidth="1"/>
    <col min="6154" max="6154" width="12.625" style="70" customWidth="1"/>
    <col min="6155" max="6155" width="9.5" style="70" customWidth="1"/>
    <col min="6156" max="6156" width="10.75" style="70" customWidth="1"/>
    <col min="6157" max="6157" width="8" style="70" customWidth="1"/>
    <col min="6158" max="6159" width="9" style="70"/>
    <col min="6160" max="6160" width="9.375" style="70" customWidth="1"/>
    <col min="6161" max="6161" width="9" style="70"/>
    <col min="6162" max="6162" width="7.5" style="70" customWidth="1"/>
    <col min="6163" max="6163" width="9.875" style="70" customWidth="1"/>
    <col min="6164" max="6400" width="9" style="70"/>
    <col min="6401" max="6401" width="14.375" style="70" customWidth="1"/>
    <col min="6402" max="6402" width="11.875" style="70" customWidth="1"/>
    <col min="6403" max="6403" width="13.875" style="70" customWidth="1"/>
    <col min="6404" max="6404" width="12.25" style="70" customWidth="1"/>
    <col min="6405" max="6405" width="12.625" style="70" customWidth="1"/>
    <col min="6406" max="6406" width="13.625" style="70" customWidth="1"/>
    <col min="6407" max="6407" width="11.75" style="70" customWidth="1"/>
    <col min="6408" max="6408" width="13.25" style="70" customWidth="1"/>
    <col min="6409" max="6409" width="11.625" style="70" customWidth="1"/>
    <col min="6410" max="6410" width="12.625" style="70" customWidth="1"/>
    <col min="6411" max="6411" width="9.5" style="70" customWidth="1"/>
    <col min="6412" max="6412" width="10.75" style="70" customWidth="1"/>
    <col min="6413" max="6413" width="8" style="70" customWidth="1"/>
    <col min="6414" max="6415" width="9" style="70"/>
    <col min="6416" max="6416" width="9.375" style="70" customWidth="1"/>
    <col min="6417" max="6417" width="9" style="70"/>
    <col min="6418" max="6418" width="7.5" style="70" customWidth="1"/>
    <col min="6419" max="6419" width="9.875" style="70" customWidth="1"/>
    <col min="6420" max="6656" width="9" style="70"/>
    <col min="6657" max="6657" width="14.375" style="70" customWidth="1"/>
    <col min="6658" max="6658" width="11.875" style="70" customWidth="1"/>
    <col min="6659" max="6659" width="13.875" style="70" customWidth="1"/>
    <col min="6660" max="6660" width="12.25" style="70" customWidth="1"/>
    <col min="6661" max="6661" width="12.625" style="70" customWidth="1"/>
    <col min="6662" max="6662" width="13.625" style="70" customWidth="1"/>
    <col min="6663" max="6663" width="11.75" style="70" customWidth="1"/>
    <col min="6664" max="6664" width="13.25" style="70" customWidth="1"/>
    <col min="6665" max="6665" width="11.625" style="70" customWidth="1"/>
    <col min="6666" max="6666" width="12.625" style="70" customWidth="1"/>
    <col min="6667" max="6667" width="9.5" style="70" customWidth="1"/>
    <col min="6668" max="6668" width="10.75" style="70" customWidth="1"/>
    <col min="6669" max="6669" width="8" style="70" customWidth="1"/>
    <col min="6670" max="6671" width="9" style="70"/>
    <col min="6672" max="6672" width="9.375" style="70" customWidth="1"/>
    <col min="6673" max="6673" width="9" style="70"/>
    <col min="6674" max="6674" width="7.5" style="70" customWidth="1"/>
    <col min="6675" max="6675" width="9.875" style="70" customWidth="1"/>
    <col min="6676" max="6912" width="9" style="70"/>
    <col min="6913" max="6913" width="14.375" style="70" customWidth="1"/>
    <col min="6914" max="6914" width="11.875" style="70" customWidth="1"/>
    <col min="6915" max="6915" width="13.875" style="70" customWidth="1"/>
    <col min="6916" max="6916" width="12.25" style="70" customWidth="1"/>
    <col min="6917" max="6917" width="12.625" style="70" customWidth="1"/>
    <col min="6918" max="6918" width="13.625" style="70" customWidth="1"/>
    <col min="6919" max="6919" width="11.75" style="70" customWidth="1"/>
    <col min="6920" max="6920" width="13.25" style="70" customWidth="1"/>
    <col min="6921" max="6921" width="11.625" style="70" customWidth="1"/>
    <col min="6922" max="6922" width="12.625" style="70" customWidth="1"/>
    <col min="6923" max="6923" width="9.5" style="70" customWidth="1"/>
    <col min="6924" max="6924" width="10.75" style="70" customWidth="1"/>
    <col min="6925" max="6925" width="8" style="70" customWidth="1"/>
    <col min="6926" max="6927" width="9" style="70"/>
    <col min="6928" max="6928" width="9.375" style="70" customWidth="1"/>
    <col min="6929" max="6929" width="9" style="70"/>
    <col min="6930" max="6930" width="7.5" style="70" customWidth="1"/>
    <col min="6931" max="6931" width="9.875" style="70" customWidth="1"/>
    <col min="6932" max="7168" width="9" style="70"/>
    <col min="7169" max="7169" width="14.375" style="70" customWidth="1"/>
    <col min="7170" max="7170" width="11.875" style="70" customWidth="1"/>
    <col min="7171" max="7171" width="13.875" style="70" customWidth="1"/>
    <col min="7172" max="7172" width="12.25" style="70" customWidth="1"/>
    <col min="7173" max="7173" width="12.625" style="70" customWidth="1"/>
    <col min="7174" max="7174" width="13.625" style="70" customWidth="1"/>
    <col min="7175" max="7175" width="11.75" style="70" customWidth="1"/>
    <col min="7176" max="7176" width="13.25" style="70" customWidth="1"/>
    <col min="7177" max="7177" width="11.625" style="70" customWidth="1"/>
    <col min="7178" max="7178" width="12.625" style="70" customWidth="1"/>
    <col min="7179" max="7179" width="9.5" style="70" customWidth="1"/>
    <col min="7180" max="7180" width="10.75" style="70" customWidth="1"/>
    <col min="7181" max="7181" width="8" style="70" customWidth="1"/>
    <col min="7182" max="7183" width="9" style="70"/>
    <col min="7184" max="7184" width="9.375" style="70" customWidth="1"/>
    <col min="7185" max="7185" width="9" style="70"/>
    <col min="7186" max="7186" width="7.5" style="70" customWidth="1"/>
    <col min="7187" max="7187" width="9.875" style="70" customWidth="1"/>
    <col min="7188" max="7424" width="9" style="70"/>
    <col min="7425" max="7425" width="14.375" style="70" customWidth="1"/>
    <col min="7426" max="7426" width="11.875" style="70" customWidth="1"/>
    <col min="7427" max="7427" width="13.875" style="70" customWidth="1"/>
    <col min="7428" max="7428" width="12.25" style="70" customWidth="1"/>
    <col min="7429" max="7429" width="12.625" style="70" customWidth="1"/>
    <col min="7430" max="7430" width="13.625" style="70" customWidth="1"/>
    <col min="7431" max="7431" width="11.75" style="70" customWidth="1"/>
    <col min="7432" max="7432" width="13.25" style="70" customWidth="1"/>
    <col min="7433" max="7433" width="11.625" style="70" customWidth="1"/>
    <col min="7434" max="7434" width="12.625" style="70" customWidth="1"/>
    <col min="7435" max="7435" width="9.5" style="70" customWidth="1"/>
    <col min="7436" max="7436" width="10.75" style="70" customWidth="1"/>
    <col min="7437" max="7437" width="8" style="70" customWidth="1"/>
    <col min="7438" max="7439" width="9" style="70"/>
    <col min="7440" max="7440" width="9.375" style="70" customWidth="1"/>
    <col min="7441" max="7441" width="9" style="70"/>
    <col min="7442" max="7442" width="7.5" style="70" customWidth="1"/>
    <col min="7443" max="7443" width="9.875" style="70" customWidth="1"/>
    <col min="7444" max="7680" width="9" style="70"/>
    <col min="7681" max="7681" width="14.375" style="70" customWidth="1"/>
    <col min="7682" max="7682" width="11.875" style="70" customWidth="1"/>
    <col min="7683" max="7683" width="13.875" style="70" customWidth="1"/>
    <col min="7684" max="7684" width="12.25" style="70" customWidth="1"/>
    <col min="7685" max="7685" width="12.625" style="70" customWidth="1"/>
    <col min="7686" max="7686" width="13.625" style="70" customWidth="1"/>
    <col min="7687" max="7687" width="11.75" style="70" customWidth="1"/>
    <col min="7688" max="7688" width="13.25" style="70" customWidth="1"/>
    <col min="7689" max="7689" width="11.625" style="70" customWidth="1"/>
    <col min="7690" max="7690" width="12.625" style="70" customWidth="1"/>
    <col min="7691" max="7691" width="9.5" style="70" customWidth="1"/>
    <col min="7692" max="7692" width="10.75" style="70" customWidth="1"/>
    <col min="7693" max="7693" width="8" style="70" customWidth="1"/>
    <col min="7694" max="7695" width="9" style="70"/>
    <col min="7696" max="7696" width="9.375" style="70" customWidth="1"/>
    <col min="7697" max="7697" width="9" style="70"/>
    <col min="7698" max="7698" width="7.5" style="70" customWidth="1"/>
    <col min="7699" max="7699" width="9.875" style="70" customWidth="1"/>
    <col min="7700" max="7936" width="9" style="70"/>
    <col min="7937" max="7937" width="14.375" style="70" customWidth="1"/>
    <col min="7938" max="7938" width="11.875" style="70" customWidth="1"/>
    <col min="7939" max="7939" width="13.875" style="70" customWidth="1"/>
    <col min="7940" max="7940" width="12.25" style="70" customWidth="1"/>
    <col min="7941" max="7941" width="12.625" style="70" customWidth="1"/>
    <col min="7942" max="7942" width="13.625" style="70" customWidth="1"/>
    <col min="7943" max="7943" width="11.75" style="70" customWidth="1"/>
    <col min="7944" max="7944" width="13.25" style="70" customWidth="1"/>
    <col min="7945" max="7945" width="11.625" style="70" customWidth="1"/>
    <col min="7946" max="7946" width="12.625" style="70" customWidth="1"/>
    <col min="7947" max="7947" width="9.5" style="70" customWidth="1"/>
    <col min="7948" max="7948" width="10.75" style="70" customWidth="1"/>
    <col min="7949" max="7949" width="8" style="70" customWidth="1"/>
    <col min="7950" max="7951" width="9" style="70"/>
    <col min="7952" max="7952" width="9.375" style="70" customWidth="1"/>
    <col min="7953" max="7953" width="9" style="70"/>
    <col min="7954" max="7954" width="7.5" style="70" customWidth="1"/>
    <col min="7955" max="7955" width="9.875" style="70" customWidth="1"/>
    <col min="7956" max="8192" width="9" style="70"/>
    <col min="8193" max="8193" width="14.375" style="70" customWidth="1"/>
    <col min="8194" max="8194" width="11.875" style="70" customWidth="1"/>
    <col min="8195" max="8195" width="13.875" style="70" customWidth="1"/>
    <col min="8196" max="8196" width="12.25" style="70" customWidth="1"/>
    <col min="8197" max="8197" width="12.625" style="70" customWidth="1"/>
    <col min="8198" max="8198" width="13.625" style="70" customWidth="1"/>
    <col min="8199" max="8199" width="11.75" style="70" customWidth="1"/>
    <col min="8200" max="8200" width="13.25" style="70" customWidth="1"/>
    <col min="8201" max="8201" width="11.625" style="70" customWidth="1"/>
    <col min="8202" max="8202" width="12.625" style="70" customWidth="1"/>
    <col min="8203" max="8203" width="9.5" style="70" customWidth="1"/>
    <col min="8204" max="8204" width="10.75" style="70" customWidth="1"/>
    <col min="8205" max="8205" width="8" style="70" customWidth="1"/>
    <col min="8206" max="8207" width="9" style="70"/>
    <col min="8208" max="8208" width="9.375" style="70" customWidth="1"/>
    <col min="8209" max="8209" width="9" style="70"/>
    <col min="8210" max="8210" width="7.5" style="70" customWidth="1"/>
    <col min="8211" max="8211" width="9.875" style="70" customWidth="1"/>
    <col min="8212" max="8448" width="9" style="70"/>
    <col min="8449" max="8449" width="14.375" style="70" customWidth="1"/>
    <col min="8450" max="8450" width="11.875" style="70" customWidth="1"/>
    <col min="8451" max="8451" width="13.875" style="70" customWidth="1"/>
    <col min="8452" max="8452" width="12.25" style="70" customWidth="1"/>
    <col min="8453" max="8453" width="12.625" style="70" customWidth="1"/>
    <col min="8454" max="8454" width="13.625" style="70" customWidth="1"/>
    <col min="8455" max="8455" width="11.75" style="70" customWidth="1"/>
    <col min="8456" max="8456" width="13.25" style="70" customWidth="1"/>
    <col min="8457" max="8457" width="11.625" style="70" customWidth="1"/>
    <col min="8458" max="8458" width="12.625" style="70" customWidth="1"/>
    <col min="8459" max="8459" width="9.5" style="70" customWidth="1"/>
    <col min="8460" max="8460" width="10.75" style="70" customWidth="1"/>
    <col min="8461" max="8461" width="8" style="70" customWidth="1"/>
    <col min="8462" max="8463" width="9" style="70"/>
    <col min="8464" max="8464" width="9.375" style="70" customWidth="1"/>
    <col min="8465" max="8465" width="9" style="70"/>
    <col min="8466" max="8466" width="7.5" style="70" customWidth="1"/>
    <col min="8467" max="8467" width="9.875" style="70" customWidth="1"/>
    <col min="8468" max="8704" width="9" style="70"/>
    <col min="8705" max="8705" width="14.375" style="70" customWidth="1"/>
    <col min="8706" max="8706" width="11.875" style="70" customWidth="1"/>
    <col min="8707" max="8707" width="13.875" style="70" customWidth="1"/>
    <col min="8708" max="8708" width="12.25" style="70" customWidth="1"/>
    <col min="8709" max="8709" width="12.625" style="70" customWidth="1"/>
    <col min="8710" max="8710" width="13.625" style="70" customWidth="1"/>
    <col min="8711" max="8711" width="11.75" style="70" customWidth="1"/>
    <col min="8712" max="8712" width="13.25" style="70" customWidth="1"/>
    <col min="8713" max="8713" width="11.625" style="70" customWidth="1"/>
    <col min="8714" max="8714" width="12.625" style="70" customWidth="1"/>
    <col min="8715" max="8715" width="9.5" style="70" customWidth="1"/>
    <col min="8716" max="8716" width="10.75" style="70" customWidth="1"/>
    <col min="8717" max="8717" width="8" style="70" customWidth="1"/>
    <col min="8718" max="8719" width="9" style="70"/>
    <col min="8720" max="8720" width="9.375" style="70" customWidth="1"/>
    <col min="8721" max="8721" width="9" style="70"/>
    <col min="8722" max="8722" width="7.5" style="70" customWidth="1"/>
    <col min="8723" max="8723" width="9.875" style="70" customWidth="1"/>
    <col min="8724" max="8960" width="9" style="70"/>
    <col min="8961" max="8961" width="14.375" style="70" customWidth="1"/>
    <col min="8962" max="8962" width="11.875" style="70" customWidth="1"/>
    <col min="8963" max="8963" width="13.875" style="70" customWidth="1"/>
    <col min="8964" max="8964" width="12.25" style="70" customWidth="1"/>
    <col min="8965" max="8965" width="12.625" style="70" customWidth="1"/>
    <col min="8966" max="8966" width="13.625" style="70" customWidth="1"/>
    <col min="8967" max="8967" width="11.75" style="70" customWidth="1"/>
    <col min="8968" max="8968" width="13.25" style="70" customWidth="1"/>
    <col min="8969" max="8969" width="11.625" style="70" customWidth="1"/>
    <col min="8970" max="8970" width="12.625" style="70" customWidth="1"/>
    <col min="8971" max="8971" width="9.5" style="70" customWidth="1"/>
    <col min="8972" max="8972" width="10.75" style="70" customWidth="1"/>
    <col min="8973" max="8973" width="8" style="70" customWidth="1"/>
    <col min="8974" max="8975" width="9" style="70"/>
    <col min="8976" max="8976" width="9.375" style="70" customWidth="1"/>
    <col min="8977" max="8977" width="9" style="70"/>
    <col min="8978" max="8978" width="7.5" style="70" customWidth="1"/>
    <col min="8979" max="8979" width="9.875" style="70" customWidth="1"/>
    <col min="8980" max="9216" width="9" style="70"/>
    <col min="9217" max="9217" width="14.375" style="70" customWidth="1"/>
    <col min="9218" max="9218" width="11.875" style="70" customWidth="1"/>
    <col min="9219" max="9219" width="13.875" style="70" customWidth="1"/>
    <col min="9220" max="9220" width="12.25" style="70" customWidth="1"/>
    <col min="9221" max="9221" width="12.625" style="70" customWidth="1"/>
    <col min="9222" max="9222" width="13.625" style="70" customWidth="1"/>
    <col min="9223" max="9223" width="11.75" style="70" customWidth="1"/>
    <col min="9224" max="9224" width="13.25" style="70" customWidth="1"/>
    <col min="9225" max="9225" width="11.625" style="70" customWidth="1"/>
    <col min="9226" max="9226" width="12.625" style="70" customWidth="1"/>
    <col min="9227" max="9227" width="9.5" style="70" customWidth="1"/>
    <col min="9228" max="9228" width="10.75" style="70" customWidth="1"/>
    <col min="9229" max="9229" width="8" style="70" customWidth="1"/>
    <col min="9230" max="9231" width="9" style="70"/>
    <col min="9232" max="9232" width="9.375" style="70" customWidth="1"/>
    <col min="9233" max="9233" width="9" style="70"/>
    <col min="9234" max="9234" width="7.5" style="70" customWidth="1"/>
    <col min="9235" max="9235" width="9.875" style="70" customWidth="1"/>
    <col min="9236" max="9472" width="9" style="70"/>
    <col min="9473" max="9473" width="14.375" style="70" customWidth="1"/>
    <col min="9474" max="9474" width="11.875" style="70" customWidth="1"/>
    <col min="9475" max="9475" width="13.875" style="70" customWidth="1"/>
    <col min="9476" max="9476" width="12.25" style="70" customWidth="1"/>
    <col min="9477" max="9477" width="12.625" style="70" customWidth="1"/>
    <col min="9478" max="9478" width="13.625" style="70" customWidth="1"/>
    <col min="9479" max="9479" width="11.75" style="70" customWidth="1"/>
    <col min="9480" max="9480" width="13.25" style="70" customWidth="1"/>
    <col min="9481" max="9481" width="11.625" style="70" customWidth="1"/>
    <col min="9482" max="9482" width="12.625" style="70" customWidth="1"/>
    <col min="9483" max="9483" width="9.5" style="70" customWidth="1"/>
    <col min="9484" max="9484" width="10.75" style="70" customWidth="1"/>
    <col min="9485" max="9485" width="8" style="70" customWidth="1"/>
    <col min="9486" max="9487" width="9" style="70"/>
    <col min="9488" max="9488" width="9.375" style="70" customWidth="1"/>
    <col min="9489" max="9489" width="9" style="70"/>
    <col min="9490" max="9490" width="7.5" style="70" customWidth="1"/>
    <col min="9491" max="9491" width="9.875" style="70" customWidth="1"/>
    <col min="9492" max="9728" width="9" style="70"/>
    <col min="9729" max="9729" width="14.375" style="70" customWidth="1"/>
    <col min="9730" max="9730" width="11.875" style="70" customWidth="1"/>
    <col min="9731" max="9731" width="13.875" style="70" customWidth="1"/>
    <col min="9732" max="9732" width="12.25" style="70" customWidth="1"/>
    <col min="9733" max="9733" width="12.625" style="70" customWidth="1"/>
    <col min="9734" max="9734" width="13.625" style="70" customWidth="1"/>
    <col min="9735" max="9735" width="11.75" style="70" customWidth="1"/>
    <col min="9736" max="9736" width="13.25" style="70" customWidth="1"/>
    <col min="9737" max="9737" width="11.625" style="70" customWidth="1"/>
    <col min="9738" max="9738" width="12.625" style="70" customWidth="1"/>
    <col min="9739" max="9739" width="9.5" style="70" customWidth="1"/>
    <col min="9740" max="9740" width="10.75" style="70" customWidth="1"/>
    <col min="9741" max="9741" width="8" style="70" customWidth="1"/>
    <col min="9742" max="9743" width="9" style="70"/>
    <col min="9744" max="9744" width="9.375" style="70" customWidth="1"/>
    <col min="9745" max="9745" width="9" style="70"/>
    <col min="9746" max="9746" width="7.5" style="70" customWidth="1"/>
    <col min="9747" max="9747" width="9.875" style="70" customWidth="1"/>
    <col min="9748" max="9984" width="9" style="70"/>
    <col min="9985" max="9985" width="14.375" style="70" customWidth="1"/>
    <col min="9986" max="9986" width="11.875" style="70" customWidth="1"/>
    <col min="9987" max="9987" width="13.875" style="70" customWidth="1"/>
    <col min="9988" max="9988" width="12.25" style="70" customWidth="1"/>
    <col min="9989" max="9989" width="12.625" style="70" customWidth="1"/>
    <col min="9990" max="9990" width="13.625" style="70" customWidth="1"/>
    <col min="9991" max="9991" width="11.75" style="70" customWidth="1"/>
    <col min="9992" max="9992" width="13.25" style="70" customWidth="1"/>
    <col min="9993" max="9993" width="11.625" style="70" customWidth="1"/>
    <col min="9994" max="9994" width="12.625" style="70" customWidth="1"/>
    <col min="9995" max="9995" width="9.5" style="70" customWidth="1"/>
    <col min="9996" max="9996" width="10.75" style="70" customWidth="1"/>
    <col min="9997" max="9997" width="8" style="70" customWidth="1"/>
    <col min="9998" max="9999" width="9" style="70"/>
    <col min="10000" max="10000" width="9.375" style="70" customWidth="1"/>
    <col min="10001" max="10001" width="9" style="70"/>
    <col min="10002" max="10002" width="7.5" style="70" customWidth="1"/>
    <col min="10003" max="10003" width="9.875" style="70" customWidth="1"/>
    <col min="10004" max="10240" width="9" style="70"/>
    <col min="10241" max="10241" width="14.375" style="70" customWidth="1"/>
    <col min="10242" max="10242" width="11.875" style="70" customWidth="1"/>
    <col min="10243" max="10243" width="13.875" style="70" customWidth="1"/>
    <col min="10244" max="10244" width="12.25" style="70" customWidth="1"/>
    <col min="10245" max="10245" width="12.625" style="70" customWidth="1"/>
    <col min="10246" max="10246" width="13.625" style="70" customWidth="1"/>
    <col min="10247" max="10247" width="11.75" style="70" customWidth="1"/>
    <col min="10248" max="10248" width="13.25" style="70" customWidth="1"/>
    <col min="10249" max="10249" width="11.625" style="70" customWidth="1"/>
    <col min="10250" max="10250" width="12.625" style="70" customWidth="1"/>
    <col min="10251" max="10251" width="9.5" style="70" customWidth="1"/>
    <col min="10252" max="10252" width="10.75" style="70" customWidth="1"/>
    <col min="10253" max="10253" width="8" style="70" customWidth="1"/>
    <col min="10254" max="10255" width="9" style="70"/>
    <col min="10256" max="10256" width="9.375" style="70" customWidth="1"/>
    <col min="10257" max="10257" width="9" style="70"/>
    <col min="10258" max="10258" width="7.5" style="70" customWidth="1"/>
    <col min="10259" max="10259" width="9.875" style="70" customWidth="1"/>
    <col min="10260" max="10496" width="9" style="70"/>
    <col min="10497" max="10497" width="14.375" style="70" customWidth="1"/>
    <col min="10498" max="10498" width="11.875" style="70" customWidth="1"/>
    <col min="10499" max="10499" width="13.875" style="70" customWidth="1"/>
    <col min="10500" max="10500" width="12.25" style="70" customWidth="1"/>
    <col min="10501" max="10501" width="12.625" style="70" customWidth="1"/>
    <col min="10502" max="10502" width="13.625" style="70" customWidth="1"/>
    <col min="10503" max="10503" width="11.75" style="70" customWidth="1"/>
    <col min="10504" max="10504" width="13.25" style="70" customWidth="1"/>
    <col min="10505" max="10505" width="11.625" style="70" customWidth="1"/>
    <col min="10506" max="10506" width="12.625" style="70" customWidth="1"/>
    <col min="10507" max="10507" width="9.5" style="70" customWidth="1"/>
    <col min="10508" max="10508" width="10.75" style="70" customWidth="1"/>
    <col min="10509" max="10509" width="8" style="70" customWidth="1"/>
    <col min="10510" max="10511" width="9" style="70"/>
    <col min="10512" max="10512" width="9.375" style="70" customWidth="1"/>
    <col min="10513" max="10513" width="9" style="70"/>
    <col min="10514" max="10514" width="7.5" style="70" customWidth="1"/>
    <col min="10515" max="10515" width="9.875" style="70" customWidth="1"/>
    <col min="10516" max="10752" width="9" style="70"/>
    <col min="10753" max="10753" width="14.375" style="70" customWidth="1"/>
    <col min="10754" max="10754" width="11.875" style="70" customWidth="1"/>
    <col min="10755" max="10755" width="13.875" style="70" customWidth="1"/>
    <col min="10756" max="10756" width="12.25" style="70" customWidth="1"/>
    <col min="10757" max="10757" width="12.625" style="70" customWidth="1"/>
    <col min="10758" max="10758" width="13.625" style="70" customWidth="1"/>
    <col min="10759" max="10759" width="11.75" style="70" customWidth="1"/>
    <col min="10760" max="10760" width="13.25" style="70" customWidth="1"/>
    <col min="10761" max="10761" width="11.625" style="70" customWidth="1"/>
    <col min="10762" max="10762" width="12.625" style="70" customWidth="1"/>
    <col min="10763" max="10763" width="9.5" style="70" customWidth="1"/>
    <col min="10764" max="10764" width="10.75" style="70" customWidth="1"/>
    <col min="10765" max="10765" width="8" style="70" customWidth="1"/>
    <col min="10766" max="10767" width="9" style="70"/>
    <col min="10768" max="10768" width="9.375" style="70" customWidth="1"/>
    <col min="10769" max="10769" width="9" style="70"/>
    <col min="10770" max="10770" width="7.5" style="70" customWidth="1"/>
    <col min="10771" max="10771" width="9.875" style="70" customWidth="1"/>
    <col min="10772" max="11008" width="9" style="70"/>
    <col min="11009" max="11009" width="14.375" style="70" customWidth="1"/>
    <col min="11010" max="11010" width="11.875" style="70" customWidth="1"/>
    <col min="11011" max="11011" width="13.875" style="70" customWidth="1"/>
    <col min="11012" max="11012" width="12.25" style="70" customWidth="1"/>
    <col min="11013" max="11013" width="12.625" style="70" customWidth="1"/>
    <col min="11014" max="11014" width="13.625" style="70" customWidth="1"/>
    <col min="11015" max="11015" width="11.75" style="70" customWidth="1"/>
    <col min="11016" max="11016" width="13.25" style="70" customWidth="1"/>
    <col min="11017" max="11017" width="11.625" style="70" customWidth="1"/>
    <col min="11018" max="11018" width="12.625" style="70" customWidth="1"/>
    <col min="11019" max="11019" width="9.5" style="70" customWidth="1"/>
    <col min="11020" max="11020" width="10.75" style="70" customWidth="1"/>
    <col min="11021" max="11021" width="8" style="70" customWidth="1"/>
    <col min="11022" max="11023" width="9" style="70"/>
    <col min="11024" max="11024" width="9.375" style="70" customWidth="1"/>
    <col min="11025" max="11025" width="9" style="70"/>
    <col min="11026" max="11026" width="7.5" style="70" customWidth="1"/>
    <col min="11027" max="11027" width="9.875" style="70" customWidth="1"/>
    <col min="11028" max="11264" width="9" style="70"/>
    <col min="11265" max="11265" width="14.375" style="70" customWidth="1"/>
    <col min="11266" max="11266" width="11.875" style="70" customWidth="1"/>
    <col min="11267" max="11267" width="13.875" style="70" customWidth="1"/>
    <col min="11268" max="11268" width="12.25" style="70" customWidth="1"/>
    <col min="11269" max="11269" width="12.625" style="70" customWidth="1"/>
    <col min="11270" max="11270" width="13.625" style="70" customWidth="1"/>
    <col min="11271" max="11271" width="11.75" style="70" customWidth="1"/>
    <col min="11272" max="11272" width="13.25" style="70" customWidth="1"/>
    <col min="11273" max="11273" width="11.625" style="70" customWidth="1"/>
    <col min="11274" max="11274" width="12.625" style="70" customWidth="1"/>
    <col min="11275" max="11275" width="9.5" style="70" customWidth="1"/>
    <col min="11276" max="11276" width="10.75" style="70" customWidth="1"/>
    <col min="11277" max="11277" width="8" style="70" customWidth="1"/>
    <col min="11278" max="11279" width="9" style="70"/>
    <col min="11280" max="11280" width="9.375" style="70" customWidth="1"/>
    <col min="11281" max="11281" width="9" style="70"/>
    <col min="11282" max="11282" width="7.5" style="70" customWidth="1"/>
    <col min="11283" max="11283" width="9.875" style="70" customWidth="1"/>
    <col min="11284" max="11520" width="9" style="70"/>
    <col min="11521" max="11521" width="14.375" style="70" customWidth="1"/>
    <col min="11522" max="11522" width="11.875" style="70" customWidth="1"/>
    <col min="11523" max="11523" width="13.875" style="70" customWidth="1"/>
    <col min="11524" max="11524" width="12.25" style="70" customWidth="1"/>
    <col min="11525" max="11525" width="12.625" style="70" customWidth="1"/>
    <col min="11526" max="11526" width="13.625" style="70" customWidth="1"/>
    <col min="11527" max="11527" width="11.75" style="70" customWidth="1"/>
    <col min="11528" max="11528" width="13.25" style="70" customWidth="1"/>
    <col min="11529" max="11529" width="11.625" style="70" customWidth="1"/>
    <col min="11530" max="11530" width="12.625" style="70" customWidth="1"/>
    <col min="11531" max="11531" width="9.5" style="70" customWidth="1"/>
    <col min="11532" max="11532" width="10.75" style="70" customWidth="1"/>
    <col min="11533" max="11533" width="8" style="70" customWidth="1"/>
    <col min="11534" max="11535" width="9" style="70"/>
    <col min="11536" max="11536" width="9.375" style="70" customWidth="1"/>
    <col min="11537" max="11537" width="9" style="70"/>
    <col min="11538" max="11538" width="7.5" style="70" customWidth="1"/>
    <col min="11539" max="11539" width="9.875" style="70" customWidth="1"/>
    <col min="11540" max="11776" width="9" style="70"/>
    <col min="11777" max="11777" width="14.375" style="70" customWidth="1"/>
    <col min="11778" max="11778" width="11.875" style="70" customWidth="1"/>
    <col min="11779" max="11779" width="13.875" style="70" customWidth="1"/>
    <col min="11780" max="11780" width="12.25" style="70" customWidth="1"/>
    <col min="11781" max="11781" width="12.625" style="70" customWidth="1"/>
    <col min="11782" max="11782" width="13.625" style="70" customWidth="1"/>
    <col min="11783" max="11783" width="11.75" style="70" customWidth="1"/>
    <col min="11784" max="11784" width="13.25" style="70" customWidth="1"/>
    <col min="11785" max="11785" width="11.625" style="70" customWidth="1"/>
    <col min="11786" max="11786" width="12.625" style="70" customWidth="1"/>
    <col min="11787" max="11787" width="9.5" style="70" customWidth="1"/>
    <col min="11788" max="11788" width="10.75" style="70" customWidth="1"/>
    <col min="11789" max="11789" width="8" style="70" customWidth="1"/>
    <col min="11790" max="11791" width="9" style="70"/>
    <col min="11792" max="11792" width="9.375" style="70" customWidth="1"/>
    <col min="11793" max="11793" width="9" style="70"/>
    <col min="11794" max="11794" width="7.5" style="70" customWidth="1"/>
    <col min="11795" max="11795" width="9.875" style="70" customWidth="1"/>
    <col min="11796" max="12032" width="9" style="70"/>
    <col min="12033" max="12033" width="14.375" style="70" customWidth="1"/>
    <col min="12034" max="12034" width="11.875" style="70" customWidth="1"/>
    <col min="12035" max="12035" width="13.875" style="70" customWidth="1"/>
    <col min="12036" max="12036" width="12.25" style="70" customWidth="1"/>
    <col min="12037" max="12037" width="12.625" style="70" customWidth="1"/>
    <col min="12038" max="12038" width="13.625" style="70" customWidth="1"/>
    <col min="12039" max="12039" width="11.75" style="70" customWidth="1"/>
    <col min="12040" max="12040" width="13.25" style="70" customWidth="1"/>
    <col min="12041" max="12041" width="11.625" style="70" customWidth="1"/>
    <col min="12042" max="12042" width="12.625" style="70" customWidth="1"/>
    <col min="12043" max="12043" width="9.5" style="70" customWidth="1"/>
    <col min="12044" max="12044" width="10.75" style="70" customWidth="1"/>
    <col min="12045" max="12045" width="8" style="70" customWidth="1"/>
    <col min="12046" max="12047" width="9" style="70"/>
    <col min="12048" max="12048" width="9.375" style="70" customWidth="1"/>
    <col min="12049" max="12049" width="9" style="70"/>
    <col min="12050" max="12050" width="7.5" style="70" customWidth="1"/>
    <col min="12051" max="12051" width="9.875" style="70" customWidth="1"/>
    <col min="12052" max="12288" width="9" style="70"/>
    <col min="12289" max="12289" width="14.375" style="70" customWidth="1"/>
    <col min="12290" max="12290" width="11.875" style="70" customWidth="1"/>
    <col min="12291" max="12291" width="13.875" style="70" customWidth="1"/>
    <col min="12292" max="12292" width="12.25" style="70" customWidth="1"/>
    <col min="12293" max="12293" width="12.625" style="70" customWidth="1"/>
    <col min="12294" max="12294" width="13.625" style="70" customWidth="1"/>
    <col min="12295" max="12295" width="11.75" style="70" customWidth="1"/>
    <col min="12296" max="12296" width="13.25" style="70" customWidth="1"/>
    <col min="12297" max="12297" width="11.625" style="70" customWidth="1"/>
    <col min="12298" max="12298" width="12.625" style="70" customWidth="1"/>
    <col min="12299" max="12299" width="9.5" style="70" customWidth="1"/>
    <col min="12300" max="12300" width="10.75" style="70" customWidth="1"/>
    <col min="12301" max="12301" width="8" style="70" customWidth="1"/>
    <col min="12302" max="12303" width="9" style="70"/>
    <col min="12304" max="12304" width="9.375" style="70" customWidth="1"/>
    <col min="12305" max="12305" width="9" style="70"/>
    <col min="12306" max="12306" width="7.5" style="70" customWidth="1"/>
    <col min="12307" max="12307" width="9.875" style="70" customWidth="1"/>
    <col min="12308" max="12544" width="9" style="70"/>
    <col min="12545" max="12545" width="14.375" style="70" customWidth="1"/>
    <col min="12546" max="12546" width="11.875" style="70" customWidth="1"/>
    <col min="12547" max="12547" width="13.875" style="70" customWidth="1"/>
    <col min="12548" max="12548" width="12.25" style="70" customWidth="1"/>
    <col min="12549" max="12549" width="12.625" style="70" customWidth="1"/>
    <col min="12550" max="12550" width="13.625" style="70" customWidth="1"/>
    <col min="12551" max="12551" width="11.75" style="70" customWidth="1"/>
    <col min="12552" max="12552" width="13.25" style="70" customWidth="1"/>
    <col min="12553" max="12553" width="11.625" style="70" customWidth="1"/>
    <col min="12554" max="12554" width="12.625" style="70" customWidth="1"/>
    <col min="12555" max="12555" width="9.5" style="70" customWidth="1"/>
    <col min="12556" max="12556" width="10.75" style="70" customWidth="1"/>
    <col min="12557" max="12557" width="8" style="70" customWidth="1"/>
    <col min="12558" max="12559" width="9" style="70"/>
    <col min="12560" max="12560" width="9.375" style="70" customWidth="1"/>
    <col min="12561" max="12561" width="9" style="70"/>
    <col min="12562" max="12562" width="7.5" style="70" customWidth="1"/>
    <col min="12563" max="12563" width="9.875" style="70" customWidth="1"/>
    <col min="12564" max="12800" width="9" style="70"/>
    <col min="12801" max="12801" width="14.375" style="70" customWidth="1"/>
    <col min="12802" max="12802" width="11.875" style="70" customWidth="1"/>
    <col min="12803" max="12803" width="13.875" style="70" customWidth="1"/>
    <col min="12804" max="12804" width="12.25" style="70" customWidth="1"/>
    <col min="12805" max="12805" width="12.625" style="70" customWidth="1"/>
    <col min="12806" max="12806" width="13.625" style="70" customWidth="1"/>
    <col min="12807" max="12807" width="11.75" style="70" customWidth="1"/>
    <col min="12808" max="12808" width="13.25" style="70" customWidth="1"/>
    <col min="12809" max="12809" width="11.625" style="70" customWidth="1"/>
    <col min="12810" max="12810" width="12.625" style="70" customWidth="1"/>
    <col min="12811" max="12811" width="9.5" style="70" customWidth="1"/>
    <col min="12812" max="12812" width="10.75" style="70" customWidth="1"/>
    <col min="12813" max="12813" width="8" style="70" customWidth="1"/>
    <col min="12814" max="12815" width="9" style="70"/>
    <col min="12816" max="12816" width="9.375" style="70" customWidth="1"/>
    <col min="12817" max="12817" width="9" style="70"/>
    <col min="12818" max="12818" width="7.5" style="70" customWidth="1"/>
    <col min="12819" max="12819" width="9.875" style="70" customWidth="1"/>
    <col min="12820" max="13056" width="9" style="70"/>
    <col min="13057" max="13057" width="14.375" style="70" customWidth="1"/>
    <col min="13058" max="13058" width="11.875" style="70" customWidth="1"/>
    <col min="13059" max="13059" width="13.875" style="70" customWidth="1"/>
    <col min="13060" max="13060" width="12.25" style="70" customWidth="1"/>
    <col min="13061" max="13061" width="12.625" style="70" customWidth="1"/>
    <col min="13062" max="13062" width="13.625" style="70" customWidth="1"/>
    <col min="13063" max="13063" width="11.75" style="70" customWidth="1"/>
    <col min="13064" max="13064" width="13.25" style="70" customWidth="1"/>
    <col min="13065" max="13065" width="11.625" style="70" customWidth="1"/>
    <col min="13066" max="13066" width="12.625" style="70" customWidth="1"/>
    <col min="13067" max="13067" width="9.5" style="70" customWidth="1"/>
    <col min="13068" max="13068" width="10.75" style="70" customWidth="1"/>
    <col min="13069" max="13069" width="8" style="70" customWidth="1"/>
    <col min="13070" max="13071" width="9" style="70"/>
    <col min="13072" max="13072" width="9.375" style="70" customWidth="1"/>
    <col min="13073" max="13073" width="9" style="70"/>
    <col min="13074" max="13074" width="7.5" style="70" customWidth="1"/>
    <col min="13075" max="13075" width="9.875" style="70" customWidth="1"/>
    <col min="13076" max="13312" width="9" style="70"/>
    <col min="13313" max="13313" width="14.375" style="70" customWidth="1"/>
    <col min="13314" max="13314" width="11.875" style="70" customWidth="1"/>
    <col min="13315" max="13315" width="13.875" style="70" customWidth="1"/>
    <col min="13316" max="13316" width="12.25" style="70" customWidth="1"/>
    <col min="13317" max="13317" width="12.625" style="70" customWidth="1"/>
    <col min="13318" max="13318" width="13.625" style="70" customWidth="1"/>
    <col min="13319" max="13319" width="11.75" style="70" customWidth="1"/>
    <col min="13320" max="13320" width="13.25" style="70" customWidth="1"/>
    <col min="13321" max="13321" width="11.625" style="70" customWidth="1"/>
    <col min="13322" max="13322" width="12.625" style="70" customWidth="1"/>
    <col min="13323" max="13323" width="9.5" style="70" customWidth="1"/>
    <col min="13324" max="13324" width="10.75" style="70" customWidth="1"/>
    <col min="13325" max="13325" width="8" style="70" customWidth="1"/>
    <col min="13326" max="13327" width="9" style="70"/>
    <col min="13328" max="13328" width="9.375" style="70" customWidth="1"/>
    <col min="13329" max="13329" width="9" style="70"/>
    <col min="13330" max="13330" width="7.5" style="70" customWidth="1"/>
    <col min="13331" max="13331" width="9.875" style="70" customWidth="1"/>
    <col min="13332" max="13568" width="9" style="70"/>
    <col min="13569" max="13569" width="14.375" style="70" customWidth="1"/>
    <col min="13570" max="13570" width="11.875" style="70" customWidth="1"/>
    <col min="13571" max="13571" width="13.875" style="70" customWidth="1"/>
    <col min="13572" max="13572" width="12.25" style="70" customWidth="1"/>
    <col min="13573" max="13573" width="12.625" style="70" customWidth="1"/>
    <col min="13574" max="13574" width="13.625" style="70" customWidth="1"/>
    <col min="13575" max="13575" width="11.75" style="70" customWidth="1"/>
    <col min="13576" max="13576" width="13.25" style="70" customWidth="1"/>
    <col min="13577" max="13577" width="11.625" style="70" customWidth="1"/>
    <col min="13578" max="13578" width="12.625" style="70" customWidth="1"/>
    <col min="13579" max="13579" width="9.5" style="70" customWidth="1"/>
    <col min="13580" max="13580" width="10.75" style="70" customWidth="1"/>
    <col min="13581" max="13581" width="8" style="70" customWidth="1"/>
    <col min="13582" max="13583" width="9" style="70"/>
    <col min="13584" max="13584" width="9.375" style="70" customWidth="1"/>
    <col min="13585" max="13585" width="9" style="70"/>
    <col min="13586" max="13586" width="7.5" style="70" customWidth="1"/>
    <col min="13587" max="13587" width="9.875" style="70" customWidth="1"/>
    <col min="13588" max="13824" width="9" style="70"/>
    <col min="13825" max="13825" width="14.375" style="70" customWidth="1"/>
    <col min="13826" max="13826" width="11.875" style="70" customWidth="1"/>
    <col min="13827" max="13827" width="13.875" style="70" customWidth="1"/>
    <col min="13828" max="13828" width="12.25" style="70" customWidth="1"/>
    <col min="13829" max="13829" width="12.625" style="70" customWidth="1"/>
    <col min="13830" max="13830" width="13.625" style="70" customWidth="1"/>
    <col min="13831" max="13831" width="11.75" style="70" customWidth="1"/>
    <col min="13832" max="13832" width="13.25" style="70" customWidth="1"/>
    <col min="13833" max="13833" width="11.625" style="70" customWidth="1"/>
    <col min="13834" max="13834" width="12.625" style="70" customWidth="1"/>
    <col min="13835" max="13835" width="9.5" style="70" customWidth="1"/>
    <col min="13836" max="13836" width="10.75" style="70" customWidth="1"/>
    <col min="13837" max="13837" width="8" style="70" customWidth="1"/>
    <col min="13838" max="13839" width="9" style="70"/>
    <col min="13840" max="13840" width="9.375" style="70" customWidth="1"/>
    <col min="13841" max="13841" width="9" style="70"/>
    <col min="13842" max="13842" width="7.5" style="70" customWidth="1"/>
    <col min="13843" max="13843" width="9.875" style="70" customWidth="1"/>
    <col min="13844" max="14080" width="9" style="70"/>
    <col min="14081" max="14081" width="14.375" style="70" customWidth="1"/>
    <col min="14082" max="14082" width="11.875" style="70" customWidth="1"/>
    <col min="14083" max="14083" width="13.875" style="70" customWidth="1"/>
    <col min="14084" max="14084" width="12.25" style="70" customWidth="1"/>
    <col min="14085" max="14085" width="12.625" style="70" customWidth="1"/>
    <col min="14086" max="14086" width="13.625" style="70" customWidth="1"/>
    <col min="14087" max="14087" width="11.75" style="70" customWidth="1"/>
    <col min="14088" max="14088" width="13.25" style="70" customWidth="1"/>
    <col min="14089" max="14089" width="11.625" style="70" customWidth="1"/>
    <col min="14090" max="14090" width="12.625" style="70" customWidth="1"/>
    <col min="14091" max="14091" width="9.5" style="70" customWidth="1"/>
    <col min="14092" max="14092" width="10.75" style="70" customWidth="1"/>
    <col min="14093" max="14093" width="8" style="70" customWidth="1"/>
    <col min="14094" max="14095" width="9" style="70"/>
    <col min="14096" max="14096" width="9.375" style="70" customWidth="1"/>
    <col min="14097" max="14097" width="9" style="70"/>
    <col min="14098" max="14098" width="7.5" style="70" customWidth="1"/>
    <col min="14099" max="14099" width="9.875" style="70" customWidth="1"/>
    <col min="14100" max="14336" width="9" style="70"/>
    <col min="14337" max="14337" width="14.375" style="70" customWidth="1"/>
    <col min="14338" max="14338" width="11.875" style="70" customWidth="1"/>
    <col min="14339" max="14339" width="13.875" style="70" customWidth="1"/>
    <col min="14340" max="14340" width="12.25" style="70" customWidth="1"/>
    <col min="14341" max="14341" width="12.625" style="70" customWidth="1"/>
    <col min="14342" max="14342" width="13.625" style="70" customWidth="1"/>
    <col min="14343" max="14343" width="11.75" style="70" customWidth="1"/>
    <col min="14344" max="14344" width="13.25" style="70" customWidth="1"/>
    <col min="14345" max="14345" width="11.625" style="70" customWidth="1"/>
    <col min="14346" max="14346" width="12.625" style="70" customWidth="1"/>
    <col min="14347" max="14347" width="9.5" style="70" customWidth="1"/>
    <col min="14348" max="14348" width="10.75" style="70" customWidth="1"/>
    <col min="14349" max="14349" width="8" style="70" customWidth="1"/>
    <col min="14350" max="14351" width="9" style="70"/>
    <col min="14352" max="14352" width="9.375" style="70" customWidth="1"/>
    <col min="14353" max="14353" width="9" style="70"/>
    <col min="14354" max="14354" width="7.5" style="70" customWidth="1"/>
    <col min="14355" max="14355" width="9.875" style="70" customWidth="1"/>
    <col min="14356" max="14592" width="9" style="70"/>
    <col min="14593" max="14593" width="14.375" style="70" customWidth="1"/>
    <col min="14594" max="14594" width="11.875" style="70" customWidth="1"/>
    <col min="14595" max="14595" width="13.875" style="70" customWidth="1"/>
    <col min="14596" max="14596" width="12.25" style="70" customWidth="1"/>
    <col min="14597" max="14597" width="12.625" style="70" customWidth="1"/>
    <col min="14598" max="14598" width="13.625" style="70" customWidth="1"/>
    <col min="14599" max="14599" width="11.75" style="70" customWidth="1"/>
    <col min="14600" max="14600" width="13.25" style="70" customWidth="1"/>
    <col min="14601" max="14601" width="11.625" style="70" customWidth="1"/>
    <col min="14602" max="14602" width="12.625" style="70" customWidth="1"/>
    <col min="14603" max="14603" width="9.5" style="70" customWidth="1"/>
    <col min="14604" max="14604" width="10.75" style="70" customWidth="1"/>
    <col min="14605" max="14605" width="8" style="70" customWidth="1"/>
    <col min="14606" max="14607" width="9" style="70"/>
    <col min="14608" max="14608" width="9.375" style="70" customWidth="1"/>
    <col min="14609" max="14609" width="9" style="70"/>
    <col min="14610" max="14610" width="7.5" style="70" customWidth="1"/>
    <col min="14611" max="14611" width="9.875" style="70" customWidth="1"/>
    <col min="14612" max="14848" width="9" style="70"/>
    <col min="14849" max="14849" width="14.375" style="70" customWidth="1"/>
    <col min="14850" max="14850" width="11.875" style="70" customWidth="1"/>
    <col min="14851" max="14851" width="13.875" style="70" customWidth="1"/>
    <col min="14852" max="14852" width="12.25" style="70" customWidth="1"/>
    <col min="14853" max="14853" width="12.625" style="70" customWidth="1"/>
    <col min="14854" max="14854" width="13.625" style="70" customWidth="1"/>
    <col min="14855" max="14855" width="11.75" style="70" customWidth="1"/>
    <col min="14856" max="14856" width="13.25" style="70" customWidth="1"/>
    <col min="14857" max="14857" width="11.625" style="70" customWidth="1"/>
    <col min="14858" max="14858" width="12.625" style="70" customWidth="1"/>
    <col min="14859" max="14859" width="9.5" style="70" customWidth="1"/>
    <col min="14860" max="14860" width="10.75" style="70" customWidth="1"/>
    <col min="14861" max="14861" width="8" style="70" customWidth="1"/>
    <col min="14862" max="14863" width="9" style="70"/>
    <col min="14864" max="14864" width="9.375" style="70" customWidth="1"/>
    <col min="14865" max="14865" width="9" style="70"/>
    <col min="14866" max="14866" width="7.5" style="70" customWidth="1"/>
    <col min="14867" max="14867" width="9.875" style="70" customWidth="1"/>
    <col min="14868" max="15104" width="9" style="70"/>
    <col min="15105" max="15105" width="14.375" style="70" customWidth="1"/>
    <col min="15106" max="15106" width="11.875" style="70" customWidth="1"/>
    <col min="15107" max="15107" width="13.875" style="70" customWidth="1"/>
    <col min="15108" max="15108" width="12.25" style="70" customWidth="1"/>
    <col min="15109" max="15109" width="12.625" style="70" customWidth="1"/>
    <col min="15110" max="15110" width="13.625" style="70" customWidth="1"/>
    <col min="15111" max="15111" width="11.75" style="70" customWidth="1"/>
    <col min="15112" max="15112" width="13.25" style="70" customWidth="1"/>
    <col min="15113" max="15113" width="11.625" style="70" customWidth="1"/>
    <col min="15114" max="15114" width="12.625" style="70" customWidth="1"/>
    <col min="15115" max="15115" width="9.5" style="70" customWidth="1"/>
    <col min="15116" max="15116" width="10.75" style="70" customWidth="1"/>
    <col min="15117" max="15117" width="8" style="70" customWidth="1"/>
    <col min="15118" max="15119" width="9" style="70"/>
    <col min="15120" max="15120" width="9.375" style="70" customWidth="1"/>
    <col min="15121" max="15121" width="9" style="70"/>
    <col min="15122" max="15122" width="7.5" style="70" customWidth="1"/>
    <col min="15123" max="15123" width="9.875" style="70" customWidth="1"/>
    <col min="15124" max="15360" width="9" style="70"/>
    <col min="15361" max="15361" width="14.375" style="70" customWidth="1"/>
    <col min="15362" max="15362" width="11.875" style="70" customWidth="1"/>
    <col min="15363" max="15363" width="13.875" style="70" customWidth="1"/>
    <col min="15364" max="15364" width="12.25" style="70" customWidth="1"/>
    <col min="15365" max="15365" width="12.625" style="70" customWidth="1"/>
    <col min="15366" max="15366" width="13.625" style="70" customWidth="1"/>
    <col min="15367" max="15367" width="11.75" style="70" customWidth="1"/>
    <col min="15368" max="15368" width="13.25" style="70" customWidth="1"/>
    <col min="15369" max="15369" width="11.625" style="70" customWidth="1"/>
    <col min="15370" max="15370" width="12.625" style="70" customWidth="1"/>
    <col min="15371" max="15371" width="9.5" style="70" customWidth="1"/>
    <col min="15372" max="15372" width="10.75" style="70" customWidth="1"/>
    <col min="15373" max="15373" width="8" style="70" customWidth="1"/>
    <col min="15374" max="15375" width="9" style="70"/>
    <col min="15376" max="15376" width="9.375" style="70" customWidth="1"/>
    <col min="15377" max="15377" width="9" style="70"/>
    <col min="15378" max="15378" width="7.5" style="70" customWidth="1"/>
    <col min="15379" max="15379" width="9.875" style="70" customWidth="1"/>
    <col min="15380" max="15616" width="9" style="70"/>
    <col min="15617" max="15617" width="14.375" style="70" customWidth="1"/>
    <col min="15618" max="15618" width="11.875" style="70" customWidth="1"/>
    <col min="15619" max="15619" width="13.875" style="70" customWidth="1"/>
    <col min="15620" max="15620" width="12.25" style="70" customWidth="1"/>
    <col min="15621" max="15621" width="12.625" style="70" customWidth="1"/>
    <col min="15622" max="15622" width="13.625" style="70" customWidth="1"/>
    <col min="15623" max="15623" width="11.75" style="70" customWidth="1"/>
    <col min="15624" max="15624" width="13.25" style="70" customWidth="1"/>
    <col min="15625" max="15625" width="11.625" style="70" customWidth="1"/>
    <col min="15626" max="15626" width="12.625" style="70" customWidth="1"/>
    <col min="15627" max="15627" width="9.5" style="70" customWidth="1"/>
    <col min="15628" max="15628" width="10.75" style="70" customWidth="1"/>
    <col min="15629" max="15629" width="8" style="70" customWidth="1"/>
    <col min="15630" max="15631" width="9" style="70"/>
    <col min="15632" max="15632" width="9.375" style="70" customWidth="1"/>
    <col min="15633" max="15633" width="9" style="70"/>
    <col min="15634" max="15634" width="7.5" style="70" customWidth="1"/>
    <col min="15635" max="15635" width="9.875" style="70" customWidth="1"/>
    <col min="15636" max="15872" width="9" style="70"/>
    <col min="15873" max="15873" width="14.375" style="70" customWidth="1"/>
    <col min="15874" max="15874" width="11.875" style="70" customWidth="1"/>
    <col min="15875" max="15875" width="13.875" style="70" customWidth="1"/>
    <col min="15876" max="15876" width="12.25" style="70" customWidth="1"/>
    <col min="15877" max="15877" width="12.625" style="70" customWidth="1"/>
    <col min="15878" max="15878" width="13.625" style="70" customWidth="1"/>
    <col min="15879" max="15879" width="11.75" style="70" customWidth="1"/>
    <col min="15880" max="15880" width="13.25" style="70" customWidth="1"/>
    <col min="15881" max="15881" width="11.625" style="70" customWidth="1"/>
    <col min="15882" max="15882" width="12.625" style="70" customWidth="1"/>
    <col min="15883" max="15883" width="9.5" style="70" customWidth="1"/>
    <col min="15884" max="15884" width="10.75" style="70" customWidth="1"/>
    <col min="15885" max="15885" width="8" style="70" customWidth="1"/>
    <col min="15886" max="15887" width="9" style="70"/>
    <col min="15888" max="15888" width="9.375" style="70" customWidth="1"/>
    <col min="15889" max="15889" width="9" style="70"/>
    <col min="15890" max="15890" width="7.5" style="70" customWidth="1"/>
    <col min="15891" max="15891" width="9.875" style="70" customWidth="1"/>
    <col min="15892" max="16128" width="9" style="70"/>
    <col min="16129" max="16129" width="14.375" style="70" customWidth="1"/>
    <col min="16130" max="16130" width="11.875" style="70" customWidth="1"/>
    <col min="16131" max="16131" width="13.875" style="70" customWidth="1"/>
    <col min="16132" max="16132" width="12.25" style="70" customWidth="1"/>
    <col min="16133" max="16133" width="12.625" style="70" customWidth="1"/>
    <col min="16134" max="16134" width="13.625" style="70" customWidth="1"/>
    <col min="16135" max="16135" width="11.75" style="70" customWidth="1"/>
    <col min="16136" max="16136" width="13.25" style="70" customWidth="1"/>
    <col min="16137" max="16137" width="11.625" style="70" customWidth="1"/>
    <col min="16138" max="16138" width="12.625" style="70" customWidth="1"/>
    <col min="16139" max="16139" width="9.5" style="70" customWidth="1"/>
    <col min="16140" max="16140" width="10.75" style="70" customWidth="1"/>
    <col min="16141" max="16141" width="8" style="70" customWidth="1"/>
    <col min="16142" max="16143" width="9" style="70"/>
    <col min="16144" max="16144" width="9.375" style="70" customWidth="1"/>
    <col min="16145" max="16145" width="9" style="70"/>
    <col min="16146" max="16146" width="7.5" style="70" customWidth="1"/>
    <col min="16147" max="16147" width="9.875" style="70" customWidth="1"/>
    <col min="16148" max="16384" width="9" style="70"/>
  </cols>
  <sheetData>
    <row r="1" spans="1:28" s="66" customFormat="1" ht="24" customHeight="1">
      <c r="A1" s="962" t="s">
        <v>714</v>
      </c>
      <c r="B1" s="962"/>
      <c r="C1" s="962"/>
      <c r="D1" s="962"/>
      <c r="E1" s="962"/>
      <c r="F1" s="962"/>
      <c r="G1" s="962"/>
      <c r="H1" s="962"/>
      <c r="I1" s="962"/>
      <c r="J1" s="962"/>
      <c r="K1" s="962"/>
      <c r="L1" s="962"/>
      <c r="M1" s="962"/>
      <c r="N1" s="962"/>
      <c r="O1" s="962"/>
      <c r="P1" s="962"/>
    </row>
    <row r="2" spans="1:28" s="66" customFormat="1" ht="24" customHeight="1">
      <c r="A2" s="72"/>
      <c r="B2" s="72"/>
      <c r="C2" s="72"/>
      <c r="D2" s="72"/>
      <c r="E2" s="72"/>
      <c r="F2" s="72"/>
      <c r="G2" s="72"/>
      <c r="H2" s="72"/>
      <c r="I2" s="72"/>
      <c r="J2" s="72"/>
      <c r="K2" s="72"/>
      <c r="L2" s="72"/>
      <c r="M2" s="72"/>
      <c r="N2" s="72"/>
      <c r="O2" s="72"/>
      <c r="P2" s="72"/>
    </row>
    <row r="3" spans="1:28" s="67" customFormat="1" ht="24">
      <c r="A3" s="73" t="s">
        <v>715</v>
      </c>
      <c r="B3" s="74"/>
      <c r="C3" s="75"/>
      <c r="D3" s="76"/>
      <c r="E3" s="77"/>
      <c r="F3" s="77"/>
      <c r="G3" s="77"/>
      <c r="I3" s="128" t="s">
        <v>716</v>
      </c>
      <c r="J3" s="129" t="s">
        <v>107</v>
      </c>
      <c r="K3" s="129" t="s">
        <v>717</v>
      </c>
      <c r="L3" s="129" t="s">
        <v>718</v>
      </c>
      <c r="M3" s="129" t="s">
        <v>719</v>
      </c>
      <c r="N3" s="129" t="s">
        <v>720</v>
      </c>
      <c r="O3" s="129" t="s">
        <v>721</v>
      </c>
      <c r="P3" s="130" t="s">
        <v>722</v>
      </c>
      <c r="Q3" s="130" t="s">
        <v>723</v>
      </c>
    </row>
    <row r="4" spans="1:28" s="67" customFormat="1" ht="14.25" customHeight="1">
      <c r="A4" s="67" t="s">
        <v>724</v>
      </c>
      <c r="B4" s="78"/>
      <c r="C4" s="76"/>
      <c r="D4" s="76"/>
      <c r="E4" s="77"/>
      <c r="F4" s="77"/>
      <c r="G4" s="77"/>
      <c r="I4" s="131" t="s">
        <v>725</v>
      </c>
      <c r="J4" s="132"/>
      <c r="K4" s="133"/>
      <c r="L4" s="134"/>
      <c r="M4" s="133"/>
      <c r="N4" s="133"/>
      <c r="O4" s="133"/>
      <c r="P4" s="133"/>
      <c r="Q4" s="141"/>
    </row>
    <row r="5" spans="1:28" s="67" customFormat="1" ht="18.75" customHeight="1">
      <c r="A5" s="67" t="s">
        <v>726</v>
      </c>
      <c r="C5" s="76"/>
      <c r="D5" s="76"/>
      <c r="I5" s="135" t="s">
        <v>727</v>
      </c>
      <c r="J5" s="136" t="e">
        <f t="shared" ref="J5:Q5" si="0">J4/(SUM($J$4:$N$4)+$O$4+$P$4+$Q$4)</f>
        <v>#DIV/0!</v>
      </c>
      <c r="K5" s="136" t="e">
        <f t="shared" si="0"/>
        <v>#DIV/0!</v>
      </c>
      <c r="L5" s="136" t="e">
        <f t="shared" si="0"/>
        <v>#DIV/0!</v>
      </c>
      <c r="M5" s="136" t="e">
        <f t="shared" si="0"/>
        <v>#DIV/0!</v>
      </c>
      <c r="N5" s="136" t="e">
        <f t="shared" si="0"/>
        <v>#DIV/0!</v>
      </c>
      <c r="O5" s="136" t="e">
        <f t="shared" si="0"/>
        <v>#DIV/0!</v>
      </c>
      <c r="P5" s="136" t="e">
        <f t="shared" si="0"/>
        <v>#DIV/0!</v>
      </c>
      <c r="Q5" s="136" t="e">
        <f t="shared" si="0"/>
        <v>#DIV/0!</v>
      </c>
    </row>
    <row r="6" spans="1:28" s="67" customFormat="1" ht="42" customHeight="1">
      <c r="A6" s="1065" t="s">
        <v>728</v>
      </c>
      <c r="B6" s="1066"/>
      <c r="C6" s="79" t="s">
        <v>266</v>
      </c>
      <c r="D6" s="1067">
        <f>SUM($E$22:$E$22)/SUM($D$8:$D$22)*100</f>
        <v>0</v>
      </c>
      <c r="E6" s="1068"/>
      <c r="F6" s="80" t="s">
        <v>265</v>
      </c>
      <c r="G6" s="81">
        <f>((COUNTIF(G8:G22,"1"))/(COUNTIF(F8:F22,"1")+COUNTIF(F8:F22,"0")))*100</f>
        <v>100</v>
      </c>
    </row>
    <row r="7" spans="1:28" s="67" customFormat="1" ht="34.5" customHeight="1">
      <c r="A7" s="82" t="s">
        <v>729</v>
      </c>
      <c r="B7" s="82" t="s">
        <v>730</v>
      </c>
      <c r="C7" s="82" t="s">
        <v>731</v>
      </c>
      <c r="D7" s="82" t="s">
        <v>732</v>
      </c>
      <c r="E7" s="82" t="s">
        <v>733</v>
      </c>
      <c r="F7" s="82" t="s">
        <v>734</v>
      </c>
      <c r="G7" s="82" t="s">
        <v>735</v>
      </c>
      <c r="H7" s="3" t="str">
        <f t="shared" ref="H7:V7" si="1">CONCATENATE("第",COLUMN(H7)-COLUMN($G$7),"周")</f>
        <v>第1周</v>
      </c>
      <c r="I7" s="3" t="str">
        <f t="shared" si="1"/>
        <v>第2周</v>
      </c>
      <c r="J7" s="3" t="str">
        <f t="shared" si="1"/>
        <v>第3周</v>
      </c>
      <c r="K7" s="3" t="str">
        <f t="shared" si="1"/>
        <v>第4周</v>
      </c>
      <c r="L7" s="3" t="str">
        <f t="shared" si="1"/>
        <v>第5周</v>
      </c>
      <c r="M7" s="3" t="str">
        <f t="shared" si="1"/>
        <v>第6周</v>
      </c>
      <c r="N7" s="3" t="str">
        <f t="shared" si="1"/>
        <v>第7周</v>
      </c>
      <c r="O7" s="3" t="str">
        <f t="shared" si="1"/>
        <v>第8周</v>
      </c>
      <c r="P7" s="3" t="str">
        <f t="shared" si="1"/>
        <v>第9周</v>
      </c>
      <c r="Q7" s="3" t="str">
        <f t="shared" si="1"/>
        <v>第10周</v>
      </c>
      <c r="R7" s="3" t="str">
        <f t="shared" si="1"/>
        <v>第11周</v>
      </c>
      <c r="S7" s="3" t="str">
        <f t="shared" si="1"/>
        <v>第12周</v>
      </c>
      <c r="T7" s="3" t="str">
        <f t="shared" si="1"/>
        <v>第13周</v>
      </c>
      <c r="U7" s="3" t="str">
        <f t="shared" si="1"/>
        <v>第14周</v>
      </c>
      <c r="V7" s="3" t="str">
        <f t="shared" si="1"/>
        <v>第15周</v>
      </c>
      <c r="W7" s="3" t="str">
        <f t="shared" ref="W7:AB7" si="2">CONCATENATE("第",COLUMN(W7)-COLUMN($G$7),"周")</f>
        <v>第16周</v>
      </c>
      <c r="X7" s="3" t="str">
        <f t="shared" si="2"/>
        <v>第17周</v>
      </c>
      <c r="Y7" s="3" t="str">
        <f t="shared" si="2"/>
        <v>第18周</v>
      </c>
      <c r="Z7" s="3" t="str">
        <f t="shared" si="2"/>
        <v>第19周</v>
      </c>
      <c r="AA7" s="3" t="str">
        <f t="shared" si="2"/>
        <v>第20周</v>
      </c>
      <c r="AB7" s="3" t="str">
        <f t="shared" si="2"/>
        <v>第21周</v>
      </c>
    </row>
    <row r="8" spans="1:28" s="68" customFormat="1" ht="15" customHeight="1">
      <c r="A8" s="83" t="s">
        <v>107</v>
      </c>
      <c r="B8" s="83" t="s">
        <v>108</v>
      </c>
      <c r="C8" s="83" t="s">
        <v>386</v>
      </c>
      <c r="D8" s="83">
        <v>5</v>
      </c>
      <c r="E8" s="84">
        <f t="shared" ref="E8:E21" si="3">IF(ISBLANK(D8),"-",IF(5&lt;=D8,1.6,IF(AND(3&lt;=D8,5&gt;D8),1.25,IF(AND(2&lt;=D8,3&gt;D8),1,IF(AND(2&gt;D8,1.5&lt;=D8),0.8,IF(AND(1.5&gt;D8,1&lt;=D8),0.7,0.5))))))</f>
        <v>1.6</v>
      </c>
      <c r="F8" s="4">
        <v>1</v>
      </c>
      <c r="G8" s="4">
        <f>[9]人员基本信息!K4</f>
        <v>1</v>
      </c>
      <c r="H8" s="4">
        <v>0</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row>
    <row r="9" spans="1:28" s="68" customFormat="1" ht="15" customHeight="1">
      <c r="A9" s="83" t="s">
        <v>736</v>
      </c>
      <c r="B9" s="83" t="s">
        <v>737</v>
      </c>
      <c r="C9" s="83" t="s">
        <v>386</v>
      </c>
      <c r="D9" s="83">
        <v>5</v>
      </c>
      <c r="E9" s="84">
        <f t="shared" si="3"/>
        <v>1.6</v>
      </c>
      <c r="F9" s="4">
        <v>1</v>
      </c>
      <c r="G9" s="4">
        <f>[9]人员基本信息!K5</f>
        <v>1</v>
      </c>
      <c r="H9" s="4">
        <v>0</v>
      </c>
      <c r="I9" s="4">
        <v>0</v>
      </c>
      <c r="J9" s="4">
        <v>0</v>
      </c>
      <c r="K9" s="4">
        <v>0</v>
      </c>
      <c r="L9" s="4">
        <v>0</v>
      </c>
      <c r="M9" s="4">
        <v>0</v>
      </c>
      <c r="N9" s="4">
        <v>0.25</v>
      </c>
      <c r="O9" s="4">
        <v>1.125</v>
      </c>
      <c r="P9" s="4">
        <v>0.5</v>
      </c>
      <c r="Q9" s="4">
        <v>0</v>
      </c>
      <c r="R9" s="4">
        <v>0</v>
      </c>
      <c r="S9" s="4">
        <v>0</v>
      </c>
      <c r="T9" s="4">
        <v>0</v>
      </c>
      <c r="U9" s="4">
        <v>0</v>
      </c>
      <c r="V9" s="4">
        <v>0</v>
      </c>
      <c r="W9" s="4">
        <v>0</v>
      </c>
      <c r="X9" s="4">
        <v>0</v>
      </c>
      <c r="Y9" s="4">
        <v>0</v>
      </c>
      <c r="Z9" s="4">
        <v>0</v>
      </c>
      <c r="AA9" s="4">
        <v>0</v>
      </c>
      <c r="AB9" s="4">
        <v>0</v>
      </c>
    </row>
    <row r="10" spans="1:28" s="68" customFormat="1" ht="15" customHeight="1">
      <c r="A10" s="83" t="s">
        <v>717</v>
      </c>
      <c r="B10" s="83" t="s">
        <v>113</v>
      </c>
      <c r="C10" s="83" t="s">
        <v>386</v>
      </c>
      <c r="D10" s="83">
        <v>2</v>
      </c>
      <c r="E10" s="84">
        <f t="shared" si="3"/>
        <v>1</v>
      </c>
      <c r="F10" s="4">
        <v>1</v>
      </c>
      <c r="G10" s="4">
        <v>1</v>
      </c>
      <c r="H10" s="4">
        <v>0.375</v>
      </c>
      <c r="I10" s="4">
        <v>2.375</v>
      </c>
      <c r="J10" s="4">
        <v>5</v>
      </c>
      <c r="K10" s="4">
        <v>4.625</v>
      </c>
      <c r="L10" s="4">
        <v>4.5</v>
      </c>
      <c r="M10" s="4">
        <v>5</v>
      </c>
      <c r="N10" s="4">
        <v>4</v>
      </c>
      <c r="O10" s="4">
        <v>0.625</v>
      </c>
      <c r="P10" s="4">
        <v>5</v>
      </c>
      <c r="Q10" s="4">
        <v>0</v>
      </c>
      <c r="R10" s="4">
        <v>0</v>
      </c>
      <c r="S10" s="4">
        <v>0</v>
      </c>
      <c r="T10" s="4">
        <v>0</v>
      </c>
      <c r="U10" s="4">
        <v>0</v>
      </c>
      <c r="V10" s="4">
        <v>0</v>
      </c>
      <c r="W10" s="4">
        <v>0</v>
      </c>
      <c r="X10" s="4">
        <v>0</v>
      </c>
      <c r="Y10" s="4">
        <v>0</v>
      </c>
      <c r="Z10" s="4">
        <v>0</v>
      </c>
      <c r="AA10" s="4">
        <v>0</v>
      </c>
      <c r="AB10" s="4">
        <v>0</v>
      </c>
    </row>
    <row r="11" spans="1:28" s="68" customFormat="1" ht="15" customHeight="1">
      <c r="A11" s="83" t="s">
        <v>717</v>
      </c>
      <c r="B11" s="83" t="s">
        <v>738</v>
      </c>
      <c r="C11" s="83" t="s">
        <v>386</v>
      </c>
      <c r="D11" s="83">
        <v>5</v>
      </c>
      <c r="E11" s="84">
        <f t="shared" si="3"/>
        <v>1.6</v>
      </c>
      <c r="F11" s="4">
        <v>1</v>
      </c>
      <c r="G11" s="4">
        <v>1</v>
      </c>
      <c r="H11" s="4">
        <v>0</v>
      </c>
      <c r="I11" s="4">
        <v>0</v>
      </c>
      <c r="J11" s="4">
        <v>0</v>
      </c>
      <c r="K11" s="4">
        <v>0</v>
      </c>
      <c r="L11" s="4">
        <v>0</v>
      </c>
      <c r="M11" s="4">
        <v>5</v>
      </c>
      <c r="N11" s="4">
        <v>4</v>
      </c>
      <c r="O11" s="4">
        <v>5</v>
      </c>
      <c r="P11" s="4">
        <v>5.5</v>
      </c>
      <c r="Q11" s="4">
        <v>5</v>
      </c>
      <c r="R11" s="4">
        <v>5</v>
      </c>
      <c r="S11" s="4">
        <v>5</v>
      </c>
      <c r="T11" s="4">
        <v>5</v>
      </c>
      <c r="U11" s="4">
        <v>5</v>
      </c>
      <c r="V11" s="4">
        <v>5</v>
      </c>
      <c r="W11" s="4">
        <v>5</v>
      </c>
      <c r="X11" s="4">
        <v>6</v>
      </c>
      <c r="Y11" s="4">
        <v>5</v>
      </c>
      <c r="Z11" s="4">
        <v>5</v>
      </c>
      <c r="AA11" s="4">
        <v>4.625</v>
      </c>
      <c r="AB11" s="4">
        <v>1</v>
      </c>
    </row>
    <row r="12" spans="1:28" s="68" customFormat="1" ht="15" customHeight="1">
      <c r="A12" s="83" t="s">
        <v>717</v>
      </c>
      <c r="B12" s="83" t="s">
        <v>739</v>
      </c>
      <c r="C12" s="83" t="s">
        <v>386</v>
      </c>
      <c r="D12" s="83">
        <v>5</v>
      </c>
      <c r="E12" s="84">
        <f t="shared" si="3"/>
        <v>1.6</v>
      </c>
      <c r="F12" s="4">
        <v>1</v>
      </c>
      <c r="G12" s="4">
        <v>1</v>
      </c>
      <c r="H12" s="4">
        <v>0</v>
      </c>
      <c r="I12" s="4">
        <v>0</v>
      </c>
      <c r="J12" s="4">
        <v>5</v>
      </c>
      <c r="K12" s="4">
        <v>5</v>
      </c>
      <c r="L12" s="4">
        <v>4.75</v>
      </c>
      <c r="M12" s="4">
        <v>5.75</v>
      </c>
      <c r="N12" s="4">
        <v>5</v>
      </c>
      <c r="O12" s="4">
        <v>5</v>
      </c>
      <c r="P12" s="4">
        <v>5.5</v>
      </c>
      <c r="Q12" s="4">
        <v>3.5625</v>
      </c>
      <c r="R12" s="4">
        <v>5</v>
      </c>
      <c r="S12" s="4">
        <v>5</v>
      </c>
      <c r="T12" s="4">
        <v>5</v>
      </c>
      <c r="U12" s="4">
        <v>4</v>
      </c>
      <c r="V12" s="4">
        <v>5</v>
      </c>
      <c r="W12" s="4">
        <v>5</v>
      </c>
      <c r="X12" s="4">
        <v>5.625</v>
      </c>
      <c r="Y12" s="4">
        <v>5</v>
      </c>
      <c r="Z12" s="4">
        <v>5</v>
      </c>
      <c r="AA12" s="4">
        <v>5</v>
      </c>
      <c r="AB12" s="4">
        <v>0</v>
      </c>
    </row>
    <row r="13" spans="1:28" s="68" customFormat="1" ht="15" customHeight="1">
      <c r="A13" s="83" t="s">
        <v>717</v>
      </c>
      <c r="B13" s="83" t="s">
        <v>740</v>
      </c>
      <c r="C13" s="83" t="s">
        <v>386</v>
      </c>
      <c r="D13" s="83">
        <v>5</v>
      </c>
      <c r="E13" s="84">
        <f t="shared" si="3"/>
        <v>1.6</v>
      </c>
      <c r="F13" s="4">
        <v>1</v>
      </c>
      <c r="G13" s="4">
        <f>[9]人员基本信息!K8</f>
        <v>0</v>
      </c>
      <c r="H13" s="4">
        <v>0.375</v>
      </c>
      <c r="I13" s="4">
        <v>2.375</v>
      </c>
      <c r="J13" s="4">
        <v>5</v>
      </c>
      <c r="K13" s="4">
        <v>1</v>
      </c>
      <c r="L13" s="4">
        <v>6</v>
      </c>
      <c r="M13" s="4">
        <v>5</v>
      </c>
      <c r="N13" s="4">
        <v>5.375</v>
      </c>
      <c r="O13" s="4">
        <v>5</v>
      </c>
      <c r="P13" s="4">
        <v>5</v>
      </c>
      <c r="Q13" s="4">
        <v>0</v>
      </c>
      <c r="R13" s="4">
        <v>0</v>
      </c>
      <c r="S13" s="4">
        <v>0</v>
      </c>
      <c r="T13" s="4">
        <v>0</v>
      </c>
      <c r="U13" s="4">
        <v>0</v>
      </c>
      <c r="V13" s="4">
        <v>0</v>
      </c>
      <c r="W13" s="4">
        <v>0</v>
      </c>
      <c r="X13" s="4">
        <v>0</v>
      </c>
      <c r="Y13" s="4">
        <v>0</v>
      </c>
      <c r="Z13" s="4">
        <v>0</v>
      </c>
      <c r="AA13" s="4">
        <v>0</v>
      </c>
      <c r="AB13" s="4">
        <v>0</v>
      </c>
    </row>
    <row r="14" spans="1:28" s="68" customFormat="1" ht="15" customHeight="1">
      <c r="A14" s="83" t="s">
        <v>717</v>
      </c>
      <c r="B14" s="83" t="s">
        <v>741</v>
      </c>
      <c r="C14" s="83" t="s">
        <v>386</v>
      </c>
      <c r="D14" s="83">
        <v>5</v>
      </c>
      <c r="E14" s="84">
        <f t="shared" si="3"/>
        <v>1.6</v>
      </c>
      <c r="F14" s="4">
        <v>1</v>
      </c>
      <c r="G14" s="4">
        <f>[9]人员基本信息!K9</f>
        <v>1</v>
      </c>
      <c r="H14" s="4">
        <v>0</v>
      </c>
      <c r="I14" s="4">
        <v>2</v>
      </c>
      <c r="J14" s="4">
        <v>5</v>
      </c>
      <c r="K14" s="4">
        <v>5</v>
      </c>
      <c r="L14" s="4">
        <v>5</v>
      </c>
      <c r="M14" s="4">
        <v>5</v>
      </c>
      <c r="N14" s="4">
        <v>0</v>
      </c>
      <c r="O14" s="4">
        <v>0</v>
      </c>
      <c r="P14" s="4">
        <v>0</v>
      </c>
      <c r="Q14" s="4">
        <v>0</v>
      </c>
      <c r="R14" s="4">
        <v>0</v>
      </c>
      <c r="S14" s="4">
        <v>0</v>
      </c>
      <c r="T14" s="4">
        <v>0</v>
      </c>
      <c r="U14" s="4">
        <v>0</v>
      </c>
      <c r="V14" s="4">
        <v>0</v>
      </c>
      <c r="W14" s="4">
        <v>0</v>
      </c>
      <c r="X14" s="4">
        <v>0</v>
      </c>
      <c r="Y14" s="4">
        <v>0</v>
      </c>
      <c r="Z14" s="4">
        <v>0</v>
      </c>
      <c r="AA14" s="4">
        <v>0</v>
      </c>
      <c r="AB14" s="4">
        <v>0</v>
      </c>
    </row>
    <row r="15" spans="1:28" s="68" customFormat="1" ht="15" customHeight="1">
      <c r="A15" s="83" t="s">
        <v>742</v>
      </c>
      <c r="B15" s="83" t="s">
        <v>743</v>
      </c>
      <c r="C15" s="83" t="s">
        <v>386</v>
      </c>
      <c r="D15" s="83">
        <v>5</v>
      </c>
      <c r="E15" s="84">
        <f t="shared" si="3"/>
        <v>1.6</v>
      </c>
      <c r="F15" s="4">
        <v>1</v>
      </c>
      <c r="G15" s="4">
        <f>[9]人员基本信息!K14</f>
        <v>1</v>
      </c>
      <c r="H15" s="4">
        <v>0</v>
      </c>
      <c r="I15" s="4">
        <v>3.3125</v>
      </c>
      <c r="J15" s="4">
        <v>5.7874999999999996</v>
      </c>
      <c r="K15" s="4">
        <v>0</v>
      </c>
      <c r="L15" s="4">
        <v>3.75</v>
      </c>
      <c r="M15" s="4">
        <v>4.5374999999999996</v>
      </c>
      <c r="N15" s="4">
        <v>2.9375</v>
      </c>
      <c r="O15" s="4">
        <v>1.6875</v>
      </c>
      <c r="P15" s="4">
        <v>0</v>
      </c>
      <c r="Q15" s="4">
        <v>3.75</v>
      </c>
      <c r="R15" s="4">
        <v>3.125</v>
      </c>
      <c r="S15" s="4">
        <v>3.1875</v>
      </c>
      <c r="T15" s="4">
        <v>3.0625</v>
      </c>
      <c r="U15" s="4">
        <v>0</v>
      </c>
      <c r="V15" s="4">
        <v>0</v>
      </c>
      <c r="W15" s="4">
        <v>0</v>
      </c>
      <c r="X15" s="4">
        <v>0</v>
      </c>
      <c r="Y15" s="4">
        <v>0</v>
      </c>
      <c r="Z15" s="4">
        <v>0</v>
      </c>
      <c r="AA15" s="4">
        <v>0</v>
      </c>
      <c r="AB15" s="4">
        <v>0</v>
      </c>
    </row>
    <row r="16" spans="1:28" s="68" customFormat="1" ht="15" customHeight="1">
      <c r="A16" s="83" t="s">
        <v>720</v>
      </c>
      <c r="B16" s="83" t="s">
        <v>744</v>
      </c>
      <c r="C16" s="83" t="s">
        <v>386</v>
      </c>
      <c r="D16" s="83">
        <v>5</v>
      </c>
      <c r="E16" s="84">
        <f t="shared" si="3"/>
        <v>1.6</v>
      </c>
      <c r="F16" s="4">
        <v>1</v>
      </c>
      <c r="G16" s="4">
        <v>1</v>
      </c>
      <c r="H16" s="4">
        <v>2.75</v>
      </c>
      <c r="I16" s="4">
        <v>3.5</v>
      </c>
      <c r="J16" s="4">
        <v>3.875</v>
      </c>
      <c r="K16" s="4">
        <v>1.5625</v>
      </c>
      <c r="L16" s="4">
        <v>0.375</v>
      </c>
      <c r="M16" s="4">
        <v>0.125</v>
      </c>
      <c r="N16" s="4">
        <v>0.125</v>
      </c>
      <c r="O16" s="4">
        <v>2.375</v>
      </c>
      <c r="P16" s="4">
        <v>3.5</v>
      </c>
      <c r="Q16" s="4">
        <v>2.625</v>
      </c>
      <c r="R16" s="4">
        <v>2</v>
      </c>
      <c r="S16" s="4">
        <v>0</v>
      </c>
      <c r="T16" s="4">
        <v>0.1875</v>
      </c>
      <c r="U16" s="4">
        <v>0</v>
      </c>
      <c r="V16" s="4">
        <v>0</v>
      </c>
      <c r="W16" s="4">
        <v>0</v>
      </c>
      <c r="X16" s="4">
        <v>2</v>
      </c>
      <c r="Y16" s="4">
        <v>0.5</v>
      </c>
      <c r="Z16" s="4">
        <v>1.5</v>
      </c>
      <c r="AA16" s="4">
        <v>1.75</v>
      </c>
      <c r="AB16" s="4">
        <v>2</v>
      </c>
    </row>
    <row r="17" spans="1:28" s="68" customFormat="1" ht="15" customHeight="1">
      <c r="A17" s="83" t="s">
        <v>720</v>
      </c>
      <c r="B17" s="83" t="s">
        <v>745</v>
      </c>
      <c r="C17" s="83" t="s">
        <v>386</v>
      </c>
      <c r="D17" s="83">
        <v>5</v>
      </c>
      <c r="E17" s="84">
        <f t="shared" si="3"/>
        <v>1.6</v>
      </c>
      <c r="F17" s="4">
        <v>1</v>
      </c>
      <c r="G17" s="4">
        <v>1</v>
      </c>
      <c r="H17" s="4">
        <v>1.875</v>
      </c>
      <c r="I17" s="4">
        <v>0.5</v>
      </c>
      <c r="J17" s="4">
        <v>1.375</v>
      </c>
      <c r="K17" s="4">
        <v>0.5</v>
      </c>
      <c r="L17" s="4">
        <v>1.625</v>
      </c>
      <c r="M17" s="4">
        <v>0.5625</v>
      </c>
      <c r="N17" s="4">
        <v>1.875</v>
      </c>
      <c r="O17" s="4">
        <v>1.625</v>
      </c>
      <c r="P17" s="4">
        <v>1.625</v>
      </c>
      <c r="Q17" s="4">
        <v>2.125</v>
      </c>
      <c r="R17" s="4">
        <v>0.875</v>
      </c>
      <c r="S17" s="4">
        <v>0</v>
      </c>
      <c r="T17" s="4">
        <v>0.125</v>
      </c>
      <c r="U17" s="4">
        <v>0</v>
      </c>
      <c r="V17" s="4">
        <v>0</v>
      </c>
      <c r="W17" s="4">
        <v>0</v>
      </c>
      <c r="X17" s="4">
        <v>0</v>
      </c>
      <c r="Y17" s="4">
        <v>0</v>
      </c>
      <c r="Z17" s="4">
        <v>0</v>
      </c>
      <c r="AA17" s="4">
        <v>0</v>
      </c>
      <c r="AB17" s="4">
        <v>0</v>
      </c>
    </row>
    <row r="18" spans="1:28" s="68" customFormat="1" ht="15" customHeight="1">
      <c r="A18" s="83" t="s">
        <v>720</v>
      </c>
      <c r="B18" s="83" t="s">
        <v>746</v>
      </c>
      <c r="C18" s="83" t="s">
        <v>394</v>
      </c>
      <c r="D18" s="83">
        <v>6</v>
      </c>
      <c r="E18" s="84">
        <f t="shared" si="3"/>
        <v>1.6</v>
      </c>
      <c r="F18" s="4">
        <v>1</v>
      </c>
      <c r="G18" s="4">
        <v>1</v>
      </c>
      <c r="H18" s="4">
        <v>0</v>
      </c>
      <c r="I18" s="4">
        <v>0</v>
      </c>
      <c r="J18" s="4">
        <v>0</v>
      </c>
      <c r="K18" s="4">
        <v>0</v>
      </c>
      <c r="L18" s="4">
        <v>0</v>
      </c>
      <c r="M18" s="4">
        <v>0</v>
      </c>
      <c r="N18" s="4">
        <v>1.875</v>
      </c>
      <c r="O18" s="4">
        <v>3.25</v>
      </c>
      <c r="P18" s="4">
        <v>2.5</v>
      </c>
      <c r="Q18" s="4">
        <v>2.5</v>
      </c>
      <c r="R18" s="4">
        <v>0.5</v>
      </c>
      <c r="S18" s="4">
        <v>0</v>
      </c>
      <c r="T18" s="4">
        <v>0</v>
      </c>
      <c r="U18" s="4">
        <v>0</v>
      </c>
      <c r="V18" s="4">
        <v>0</v>
      </c>
      <c r="W18" s="4">
        <v>0</v>
      </c>
      <c r="X18" s="4">
        <v>0</v>
      </c>
      <c r="Y18" s="4">
        <v>0</v>
      </c>
      <c r="Z18" s="4">
        <v>1.6875</v>
      </c>
      <c r="AA18" s="4">
        <v>3.5625</v>
      </c>
      <c r="AB18" s="4">
        <v>0</v>
      </c>
    </row>
    <row r="19" spans="1:28" s="68" customFormat="1" ht="15" customHeight="1">
      <c r="A19" s="83" t="s">
        <v>747</v>
      </c>
      <c r="B19" s="83" t="s">
        <v>748</v>
      </c>
      <c r="C19" s="83" t="s">
        <v>386</v>
      </c>
      <c r="D19" s="83">
        <v>6</v>
      </c>
      <c r="E19" s="84">
        <f t="shared" si="3"/>
        <v>1.6</v>
      </c>
      <c r="F19" s="4">
        <v>1</v>
      </c>
      <c r="G19" s="4">
        <v>1</v>
      </c>
      <c r="H19" s="4">
        <v>0</v>
      </c>
      <c r="I19" s="4">
        <v>0</v>
      </c>
      <c r="J19" s="4">
        <v>0</v>
      </c>
      <c r="K19" s="4">
        <v>0</v>
      </c>
      <c r="L19" s="4">
        <v>0</v>
      </c>
      <c r="M19" s="4">
        <v>0</v>
      </c>
      <c r="N19" s="4">
        <v>0</v>
      </c>
      <c r="O19" s="4">
        <v>0</v>
      </c>
      <c r="P19" s="4">
        <v>0</v>
      </c>
      <c r="Q19" s="4">
        <v>0</v>
      </c>
      <c r="R19" s="4">
        <v>0</v>
      </c>
      <c r="S19" s="4">
        <v>0</v>
      </c>
      <c r="T19" s="4">
        <v>0</v>
      </c>
      <c r="U19" s="4">
        <v>0</v>
      </c>
      <c r="V19" s="4">
        <v>0</v>
      </c>
      <c r="W19" s="4">
        <v>0</v>
      </c>
      <c r="X19" s="4">
        <v>0.25</v>
      </c>
      <c r="Y19" s="4">
        <v>0.125</v>
      </c>
      <c r="Z19" s="4">
        <v>0</v>
      </c>
      <c r="AA19" s="4">
        <v>0.125</v>
      </c>
      <c r="AB19" s="4">
        <v>0.25</v>
      </c>
    </row>
    <row r="20" spans="1:28" s="68" customFormat="1" ht="15" customHeight="1">
      <c r="A20" s="83" t="s">
        <v>747</v>
      </c>
      <c r="B20" s="83" t="s">
        <v>38</v>
      </c>
      <c r="C20" s="83" t="s">
        <v>394</v>
      </c>
      <c r="D20" s="83">
        <v>6</v>
      </c>
      <c r="E20" s="84">
        <f t="shared" si="3"/>
        <v>1.6</v>
      </c>
      <c r="F20" s="4">
        <v>1</v>
      </c>
      <c r="G20" s="4">
        <v>1</v>
      </c>
      <c r="H20" s="4">
        <v>0</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row>
    <row r="21" spans="1:28" s="68" customFormat="1" ht="15" customHeight="1">
      <c r="A21" s="83" t="s">
        <v>721</v>
      </c>
      <c r="B21" s="83" t="s">
        <v>749</v>
      </c>
      <c r="C21" s="83" t="s">
        <v>394</v>
      </c>
      <c r="D21" s="83">
        <v>6</v>
      </c>
      <c r="E21" s="84">
        <f t="shared" si="3"/>
        <v>1.6</v>
      </c>
      <c r="F21" s="4">
        <v>1</v>
      </c>
      <c r="G21" s="4">
        <v>1</v>
      </c>
      <c r="H21" s="4">
        <v>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row>
    <row r="22" spans="1:28" s="68" customFormat="1" ht="15" customHeight="1">
      <c r="A22" s="83"/>
      <c r="B22" s="83"/>
      <c r="C22" s="83"/>
      <c r="D22" s="85"/>
      <c r="E22" s="84" t="str">
        <f>IF(ISBLANK(C22),"-",IF(5&lt;=C22,1.6,IF(AND(3&lt;=C22,5&gt;C22),1.25,IF(AND(2&lt;=C22,3&gt;C22),1,IF(AND(2&gt;C22,1.5&lt;=C22),0.8,IF(AND(1.5&gt;C22,1&lt;=C22),0.7,0.5))))))</f>
        <v>-</v>
      </c>
      <c r="F22" s="4"/>
      <c r="G22" s="4">
        <f>人员基本信息!K7</f>
        <v>1</v>
      </c>
      <c r="H22" s="4"/>
      <c r="I22" s="4"/>
      <c r="J22" s="4"/>
      <c r="K22" s="4"/>
      <c r="L22" s="4"/>
    </row>
    <row r="25" spans="1:28">
      <c r="A25" s="86" t="s">
        <v>750</v>
      </c>
      <c r="B25" s="87"/>
    </row>
    <row r="26" spans="1:28">
      <c r="A26" s="67" t="s">
        <v>751</v>
      </c>
    </row>
    <row r="27" spans="1:28">
      <c r="A27" s="67" t="s">
        <v>566</v>
      </c>
    </row>
    <row r="28" spans="1:28">
      <c r="A28" s="67"/>
    </row>
    <row r="29" spans="1:28">
      <c r="A29" s="88" t="s">
        <v>752</v>
      </c>
      <c r="B29" s="89" t="s">
        <v>107</v>
      </c>
      <c r="C29" s="89" t="s">
        <v>753</v>
      </c>
      <c r="D29" s="89" t="s">
        <v>754</v>
      </c>
      <c r="E29" s="89" t="s">
        <v>755</v>
      </c>
      <c r="F29" s="90" t="s">
        <v>756</v>
      </c>
      <c r="G29" s="89" t="s">
        <v>757</v>
      </c>
      <c r="H29" s="89" t="s">
        <v>758</v>
      </c>
      <c r="I29" s="89" t="s">
        <v>747</v>
      </c>
      <c r="J29" s="137" t="s">
        <v>759</v>
      </c>
    </row>
    <row r="30" spans="1:28">
      <c r="A30" s="91" t="e">
        <f>AVERAGE(E22:E22)</f>
        <v>#DIV/0!</v>
      </c>
      <c r="B30" s="92">
        <f>AVERAGEIF($A$8:$A$23,"项目经理",$F$8:$F$23)</f>
        <v>1</v>
      </c>
      <c r="C30" s="92" t="e">
        <f>AVERAGEIF(A7:A22,"策划工程师",F7:F22)</f>
        <v>#DIV/0!</v>
      </c>
      <c r="D30" s="92" t="e">
        <f>AVERAGEIF(A7:A22,"需求分析师",F7:F22)</f>
        <v>#DIV/0!</v>
      </c>
      <c r="E30" s="92">
        <f>AVERAGEIF(A7:A22,"开发工程师",F7:F22)</f>
        <v>1</v>
      </c>
      <c r="F30" s="92">
        <f>AVERAGEIF(A7:A22,"测试工程师",F7:F22)</f>
        <v>1</v>
      </c>
      <c r="G30" s="92">
        <f>AVERAGEIF(A7:A22,"UI及美工",F7:F22)</f>
        <v>1</v>
      </c>
      <c r="H30" s="92" t="e">
        <f>AVERAGEIF(A7:A22,"架构师",F7:F22)</f>
        <v>#DIV/0!</v>
      </c>
      <c r="I30" s="92">
        <f>AVERAGEIF(A7:A22,"质量保证工程师",F7:F22)</f>
        <v>1</v>
      </c>
      <c r="J30" s="138">
        <f>AVERAGEIF(A7:A22,"配置管理员",F7:F22)</f>
        <v>1</v>
      </c>
    </row>
    <row r="31" spans="1:28" s="69" customFormat="1">
      <c r="A31" s="93"/>
      <c r="B31" s="93"/>
      <c r="C31" s="94"/>
      <c r="D31" s="94"/>
      <c r="E31" s="94"/>
      <c r="F31" s="94"/>
      <c r="G31" s="94"/>
      <c r="H31" s="94"/>
      <c r="I31" s="94"/>
      <c r="J31" s="139"/>
    </row>
    <row r="32" spans="1:28">
      <c r="A32" s="95" t="s">
        <v>760</v>
      </c>
      <c r="B32" s="87"/>
    </row>
    <row r="33" spans="1:5">
      <c r="A33" s="96" t="s">
        <v>761</v>
      </c>
    </row>
    <row r="34" spans="1:5">
      <c r="A34" s="96" t="s">
        <v>762</v>
      </c>
    </row>
    <row r="36" spans="1:5">
      <c r="A36" s="97" t="s">
        <v>543</v>
      </c>
      <c r="B36" s="98" t="s">
        <v>763</v>
      </c>
      <c r="C36" s="98" t="s">
        <v>764</v>
      </c>
      <c r="D36" s="1069" t="s">
        <v>765</v>
      </c>
      <c r="E36" s="1070"/>
    </row>
    <row r="37" spans="1:5">
      <c r="A37" s="99" t="s">
        <v>385</v>
      </c>
      <c r="B37" s="100">
        <v>2</v>
      </c>
      <c r="C37" s="100">
        <v>2</v>
      </c>
      <c r="D37" s="1071">
        <f>C37/B37*100</f>
        <v>100</v>
      </c>
      <c r="E37" s="1072"/>
    </row>
    <row r="38" spans="1:5">
      <c r="A38" s="99" t="s">
        <v>386</v>
      </c>
      <c r="B38" s="100">
        <v>9</v>
      </c>
      <c r="C38" s="100">
        <v>9</v>
      </c>
      <c r="D38" s="1071">
        <f t="shared" ref="D38:D53" si="4">C38/B38*100</f>
        <v>100</v>
      </c>
      <c r="E38" s="1072"/>
    </row>
    <row r="39" spans="1:5">
      <c r="A39" s="101" t="s">
        <v>547</v>
      </c>
      <c r="B39" s="100">
        <v>1</v>
      </c>
      <c r="C39" s="100">
        <v>1</v>
      </c>
      <c r="D39" s="1071">
        <f t="shared" si="4"/>
        <v>100</v>
      </c>
      <c r="E39" s="1072"/>
    </row>
    <row r="40" spans="1:5">
      <c r="A40" s="101" t="s">
        <v>548</v>
      </c>
      <c r="B40" s="100">
        <v>2</v>
      </c>
      <c r="C40" s="100">
        <v>2</v>
      </c>
      <c r="D40" s="1071">
        <f t="shared" si="4"/>
        <v>100</v>
      </c>
      <c r="E40" s="1072"/>
    </row>
    <row r="41" spans="1:5">
      <c r="A41" s="101" t="s">
        <v>549</v>
      </c>
      <c r="B41" s="100">
        <v>3</v>
      </c>
      <c r="C41" s="100">
        <v>4</v>
      </c>
      <c r="D41" s="1071">
        <f t="shared" si="4"/>
        <v>133.333333333333</v>
      </c>
      <c r="E41" s="1072"/>
    </row>
    <row r="42" spans="1:5">
      <c r="A42" s="101" t="s">
        <v>550</v>
      </c>
      <c r="B42" s="100">
        <v>3</v>
      </c>
      <c r="C42" s="100">
        <v>2</v>
      </c>
      <c r="D42" s="1071">
        <f t="shared" si="4"/>
        <v>66.6666666666667</v>
      </c>
      <c r="E42" s="1072"/>
    </row>
    <row r="43" spans="1:5">
      <c r="A43" s="99" t="s">
        <v>394</v>
      </c>
      <c r="B43" s="100">
        <v>6</v>
      </c>
      <c r="C43" s="100">
        <v>8</v>
      </c>
      <c r="D43" s="1071">
        <f t="shared" si="4"/>
        <v>133.333333333333</v>
      </c>
      <c r="E43" s="1072"/>
    </row>
    <row r="44" spans="1:5">
      <c r="A44" s="101" t="s">
        <v>551</v>
      </c>
      <c r="B44" s="100">
        <v>0</v>
      </c>
      <c r="C44" s="100">
        <v>0</v>
      </c>
      <c r="D44" s="1071" t="e">
        <f t="shared" si="4"/>
        <v>#DIV/0!</v>
      </c>
      <c r="E44" s="1072"/>
    </row>
    <row r="45" spans="1:5">
      <c r="A45" s="101" t="s">
        <v>552</v>
      </c>
      <c r="B45" s="100">
        <v>2</v>
      </c>
      <c r="C45" s="100">
        <v>4</v>
      </c>
      <c r="D45" s="1071">
        <f t="shared" si="4"/>
        <v>200</v>
      </c>
      <c r="E45" s="1072"/>
    </row>
    <row r="46" spans="1:5">
      <c r="A46" s="101" t="s">
        <v>553</v>
      </c>
      <c r="B46" s="100">
        <v>2</v>
      </c>
      <c r="C46" s="100">
        <v>2</v>
      </c>
      <c r="D46" s="1071">
        <f t="shared" si="4"/>
        <v>100</v>
      </c>
      <c r="E46" s="1072"/>
    </row>
    <row r="47" spans="1:5">
      <c r="A47" s="101" t="s">
        <v>554</v>
      </c>
      <c r="B47" s="100">
        <v>2</v>
      </c>
      <c r="C47" s="100">
        <v>2</v>
      </c>
      <c r="D47" s="1071">
        <f t="shared" si="4"/>
        <v>100</v>
      </c>
      <c r="E47" s="1072"/>
    </row>
    <row r="48" spans="1:5">
      <c r="A48" s="99" t="s">
        <v>395</v>
      </c>
      <c r="B48" s="100"/>
      <c r="C48" s="100"/>
      <c r="D48" s="1071" t="e">
        <f t="shared" si="4"/>
        <v>#DIV/0!</v>
      </c>
      <c r="E48" s="1076"/>
    </row>
    <row r="49" spans="1:11">
      <c r="A49" s="101" t="s">
        <v>555</v>
      </c>
      <c r="B49" s="100"/>
      <c r="C49" s="100"/>
      <c r="D49" s="1071" t="e">
        <f t="shared" si="4"/>
        <v>#DIV/0!</v>
      </c>
      <c r="E49" s="1076"/>
    </row>
    <row r="50" spans="1:11">
      <c r="A50" s="101" t="s">
        <v>556</v>
      </c>
      <c r="B50" s="100"/>
      <c r="C50" s="100"/>
      <c r="D50" s="1071" t="e">
        <f t="shared" si="4"/>
        <v>#DIV/0!</v>
      </c>
      <c r="E50" s="1076"/>
    </row>
    <row r="51" spans="1:11">
      <c r="A51" s="101" t="s">
        <v>557</v>
      </c>
      <c r="B51" s="100"/>
      <c r="C51" s="100"/>
      <c r="D51" s="1071" t="e">
        <f t="shared" si="4"/>
        <v>#DIV/0!</v>
      </c>
      <c r="E51" s="1076"/>
    </row>
    <row r="52" spans="1:11">
      <c r="A52" s="101" t="s">
        <v>558</v>
      </c>
      <c r="B52" s="100"/>
      <c r="C52" s="100"/>
      <c r="D52" s="1077" t="e">
        <f t="shared" si="4"/>
        <v>#DIV/0!</v>
      </c>
      <c r="E52" s="1078"/>
    </row>
    <row r="53" spans="1:11" ht="15.75" customHeight="1">
      <c r="A53" s="102" t="s">
        <v>387</v>
      </c>
      <c r="B53" s="103">
        <v>1</v>
      </c>
      <c r="C53" s="103">
        <v>1</v>
      </c>
      <c r="D53" s="1071">
        <f t="shared" si="4"/>
        <v>100</v>
      </c>
      <c r="E53" s="1072"/>
      <c r="K53" s="140">
        <f>H61</f>
        <v>0</v>
      </c>
    </row>
    <row r="54" spans="1:11">
      <c r="K54" s="140">
        <f>H62</f>
        <v>0</v>
      </c>
    </row>
    <row r="55" spans="1:11">
      <c r="K55" s="140" t="e">
        <f>H75</f>
        <v>#DIV/0!</v>
      </c>
    </row>
    <row r="56" spans="1:11">
      <c r="A56" s="86" t="s">
        <v>766</v>
      </c>
      <c r="B56" s="104"/>
      <c r="C56" s="105"/>
      <c r="K56" s="140" t="e">
        <f>H76</f>
        <v>#DIV/0!</v>
      </c>
    </row>
    <row r="57" spans="1:11">
      <c r="A57" s="67" t="s">
        <v>767</v>
      </c>
      <c r="K57" s="140">
        <f>H77</f>
        <v>0</v>
      </c>
    </row>
    <row r="58" spans="1:11">
      <c r="A58" s="67" t="s">
        <v>768</v>
      </c>
    </row>
    <row r="60" spans="1:11">
      <c r="A60" s="106" t="s">
        <v>543</v>
      </c>
      <c r="B60" s="107" t="s">
        <v>769</v>
      </c>
      <c r="C60" s="108" t="s">
        <v>770</v>
      </c>
      <c r="D60" s="109" t="s">
        <v>771</v>
      </c>
      <c r="E60" s="109" t="s">
        <v>772</v>
      </c>
      <c r="F60" s="109" t="s">
        <v>773</v>
      </c>
      <c r="G60" s="110" t="s">
        <v>774</v>
      </c>
      <c r="H60" s="111" t="s">
        <v>775</v>
      </c>
      <c r="J60" s="70" t="str">
        <f>A61</f>
        <v>产品立项阶段</v>
      </c>
    </row>
    <row r="61" spans="1:11">
      <c r="A61" s="112" t="s">
        <v>385</v>
      </c>
      <c r="B61" s="113">
        <v>9</v>
      </c>
      <c r="C61" s="114">
        <v>0</v>
      </c>
      <c r="D61" s="114">
        <v>0</v>
      </c>
      <c r="E61" s="114">
        <v>0</v>
      </c>
      <c r="F61" s="114">
        <v>0</v>
      </c>
      <c r="G61" s="115">
        <f>B61+C61+E61-D61-F61</f>
        <v>9</v>
      </c>
      <c r="H61" s="116">
        <f>SUM(C61:F61)/B61</f>
        <v>0</v>
      </c>
      <c r="J61" s="70" t="str">
        <f>A62</f>
        <v>迭代一</v>
      </c>
    </row>
    <row r="62" spans="1:11">
      <c r="A62" s="117" t="s">
        <v>386</v>
      </c>
      <c r="B62" s="118"/>
      <c r="C62" s="118"/>
      <c r="D62" s="118"/>
      <c r="E62" s="118"/>
      <c r="F62" s="118"/>
      <c r="G62" s="118"/>
      <c r="H62" s="119"/>
      <c r="J62" s="70" t="str">
        <f>A75</f>
        <v>迭代三开发</v>
      </c>
    </row>
    <row r="63" spans="1:11">
      <c r="A63" s="120" t="s">
        <v>547</v>
      </c>
      <c r="B63" s="121">
        <v>1</v>
      </c>
      <c r="C63" s="122">
        <v>0</v>
      </c>
      <c r="D63" s="122">
        <v>0</v>
      </c>
      <c r="E63" s="122">
        <v>0</v>
      </c>
      <c r="F63" s="122">
        <v>0</v>
      </c>
      <c r="G63" s="123">
        <f>B63+C63+E63-D63-F63</f>
        <v>1</v>
      </c>
      <c r="H63" s="124">
        <f>SUM(C63:F63)/B63</f>
        <v>0</v>
      </c>
    </row>
    <row r="64" spans="1:11">
      <c r="A64" s="101" t="s">
        <v>548</v>
      </c>
      <c r="B64" s="125">
        <v>2</v>
      </c>
      <c r="C64" s="126">
        <v>0</v>
      </c>
      <c r="D64" s="126">
        <v>0</v>
      </c>
      <c r="E64" s="126">
        <v>0</v>
      </c>
      <c r="F64" s="126">
        <v>0</v>
      </c>
      <c r="G64" s="127">
        <f>B64+C64+E64-D64-F64</f>
        <v>2</v>
      </c>
      <c r="H64" s="124">
        <f>SUM(C64:F64)/B64</f>
        <v>0</v>
      </c>
    </row>
    <row r="65" spans="1:11">
      <c r="A65" s="101" t="s">
        <v>549</v>
      </c>
      <c r="B65" s="125">
        <v>2</v>
      </c>
      <c r="C65" s="126">
        <v>0</v>
      </c>
      <c r="D65" s="126">
        <v>0</v>
      </c>
      <c r="E65" s="126">
        <v>1</v>
      </c>
      <c r="F65" s="126">
        <v>1</v>
      </c>
      <c r="G65" s="127">
        <f>B65+C65+E65-D65-F65</f>
        <v>2</v>
      </c>
      <c r="H65" s="124">
        <f>SUM(C65:F65)/B65</f>
        <v>1</v>
      </c>
    </row>
    <row r="66" spans="1:11">
      <c r="A66" s="101" t="s">
        <v>550</v>
      </c>
      <c r="B66" s="125">
        <v>2</v>
      </c>
      <c r="C66" s="126">
        <v>0</v>
      </c>
      <c r="D66" s="126">
        <v>0</v>
      </c>
      <c r="E66" s="126">
        <v>0</v>
      </c>
      <c r="F66" s="126">
        <v>0</v>
      </c>
      <c r="G66" s="127">
        <f>B66+C66+E66-D66-F66</f>
        <v>2</v>
      </c>
      <c r="H66" s="124">
        <f>SUM(C66:F66)/B66</f>
        <v>0</v>
      </c>
    </row>
    <row r="67" spans="1:11">
      <c r="A67" s="117" t="s">
        <v>394</v>
      </c>
      <c r="B67" s="118"/>
      <c r="C67" s="118"/>
      <c r="D67" s="118"/>
      <c r="E67" s="118"/>
      <c r="F67" s="118"/>
      <c r="G67" s="118"/>
      <c r="H67" s="119"/>
    </row>
    <row r="68" spans="1:11">
      <c r="A68" s="101" t="s">
        <v>551</v>
      </c>
      <c r="B68" s="125">
        <v>0</v>
      </c>
      <c r="C68" s="125">
        <v>0</v>
      </c>
      <c r="D68" s="125">
        <v>0</v>
      </c>
      <c r="E68" s="125">
        <v>0</v>
      </c>
      <c r="F68" s="125">
        <v>0</v>
      </c>
      <c r="G68" s="127">
        <f>B68+C68+E68-D68-F68</f>
        <v>0</v>
      </c>
      <c r="H68" s="124" t="e">
        <f>SUM(C68:F68)/B68</f>
        <v>#DIV/0!</v>
      </c>
    </row>
    <row r="69" spans="1:11">
      <c r="A69" s="101" t="s">
        <v>552</v>
      </c>
      <c r="B69" s="125">
        <v>3</v>
      </c>
      <c r="C69" s="126">
        <v>0</v>
      </c>
      <c r="D69" s="126">
        <v>0</v>
      </c>
      <c r="E69" s="126">
        <v>0</v>
      </c>
      <c r="F69" s="126">
        <v>0</v>
      </c>
      <c r="G69" s="127">
        <f>B69+C69+E69-D69-F69</f>
        <v>3</v>
      </c>
      <c r="H69" s="124">
        <f>SUM(C69:F69)/B69</f>
        <v>0</v>
      </c>
    </row>
    <row r="70" spans="1:11">
      <c r="A70" s="101" t="s">
        <v>553</v>
      </c>
      <c r="B70" s="125">
        <v>2</v>
      </c>
      <c r="C70" s="126">
        <v>0</v>
      </c>
      <c r="D70" s="126">
        <v>0</v>
      </c>
      <c r="E70" s="126">
        <v>0</v>
      </c>
      <c r="F70" s="126">
        <v>0</v>
      </c>
      <c r="G70" s="127">
        <f>B70+C70+E70-D70-F70</f>
        <v>2</v>
      </c>
      <c r="H70" s="124">
        <f>SUM(C70:F70)/B70</f>
        <v>0</v>
      </c>
    </row>
    <row r="71" spans="1:11">
      <c r="A71" s="101" t="s">
        <v>554</v>
      </c>
      <c r="B71" s="125">
        <v>3</v>
      </c>
      <c r="C71" s="126">
        <v>0</v>
      </c>
      <c r="D71" s="126">
        <v>0</v>
      </c>
      <c r="E71" s="126">
        <v>0</v>
      </c>
      <c r="F71" s="126">
        <v>1</v>
      </c>
      <c r="G71" s="127">
        <f>B71+C71+E71-D71-F71</f>
        <v>2</v>
      </c>
      <c r="H71" s="124">
        <f>SUM(C71:F71)/B71</f>
        <v>0.33333333333333298</v>
      </c>
    </row>
    <row r="72" spans="1:11" hidden="1">
      <c r="A72" s="117" t="s">
        <v>395</v>
      </c>
      <c r="B72" s="118"/>
      <c r="C72" s="118"/>
      <c r="D72" s="118"/>
      <c r="E72" s="118"/>
      <c r="F72" s="118"/>
      <c r="G72" s="118"/>
      <c r="H72" s="119"/>
    </row>
    <row r="73" spans="1:11" hidden="1">
      <c r="A73" s="101" t="s">
        <v>555</v>
      </c>
      <c r="B73" s="125"/>
      <c r="C73" s="126"/>
      <c r="D73" s="126"/>
      <c r="E73" s="126"/>
      <c r="F73" s="126"/>
      <c r="G73" s="127">
        <f>B73+C73+E73-D73-F73</f>
        <v>0</v>
      </c>
      <c r="H73" s="124"/>
    </row>
    <row r="74" spans="1:11" hidden="1">
      <c r="A74" s="101" t="s">
        <v>556</v>
      </c>
      <c r="B74" s="125"/>
      <c r="C74" s="126"/>
      <c r="D74" s="126"/>
      <c r="E74" s="126"/>
      <c r="F74" s="126"/>
      <c r="G74" s="127">
        <f>B74+C74+E74-D74-F74</f>
        <v>0</v>
      </c>
      <c r="H74" s="124"/>
    </row>
    <row r="75" spans="1:11" hidden="1">
      <c r="A75" s="101" t="s">
        <v>557</v>
      </c>
      <c r="B75" s="125"/>
      <c r="C75" s="126"/>
      <c r="D75" s="126"/>
      <c r="E75" s="126"/>
      <c r="F75" s="126"/>
      <c r="G75" s="127">
        <f>B75+C75+E75-D75-F75</f>
        <v>0</v>
      </c>
      <c r="H75" s="124" t="e">
        <f>SUM(C75:F75)/B75</f>
        <v>#DIV/0!</v>
      </c>
      <c r="J75" s="70" t="str">
        <f>A76</f>
        <v>迭代三测试</v>
      </c>
    </row>
    <row r="76" spans="1:11" hidden="1">
      <c r="A76" s="101" t="s">
        <v>558</v>
      </c>
      <c r="B76" s="125"/>
      <c r="C76" s="126"/>
      <c r="D76" s="126"/>
      <c r="E76" s="126"/>
      <c r="F76" s="126"/>
      <c r="G76" s="127">
        <f>B76+C76+E76-D76-F76</f>
        <v>0</v>
      </c>
      <c r="H76" s="124" t="e">
        <f>SUM(C76:F76)/B76</f>
        <v>#DIV/0!</v>
      </c>
      <c r="J76" s="70" t="str">
        <f>A77</f>
        <v>系统集成与验收结项阶段</v>
      </c>
    </row>
    <row r="77" spans="1:11">
      <c r="A77" s="102" t="s">
        <v>387</v>
      </c>
      <c r="B77" s="125">
        <v>2</v>
      </c>
      <c r="C77" s="126">
        <v>0</v>
      </c>
      <c r="D77" s="126">
        <v>0</v>
      </c>
      <c r="E77" s="126">
        <v>0</v>
      </c>
      <c r="F77" s="126">
        <v>0</v>
      </c>
      <c r="G77" s="127">
        <v>2</v>
      </c>
      <c r="H77" s="124">
        <f>SUM(C77:F77)/B77</f>
        <v>0</v>
      </c>
    </row>
    <row r="78" spans="1:11" ht="17.25" customHeight="1">
      <c r="A78" s="142" t="s">
        <v>502</v>
      </c>
      <c r="B78" s="143">
        <f>MAX(B61:B77)</f>
        <v>9</v>
      </c>
      <c r="C78" s="143">
        <f>SUM(C61:C77)</f>
        <v>0</v>
      </c>
      <c r="D78" s="143">
        <f>SUM(D61:D77)</f>
        <v>0</v>
      </c>
      <c r="E78" s="143">
        <f>SUM(E61:E77)</f>
        <v>1</v>
      </c>
      <c r="F78" s="143">
        <f>SUM(F61:F77)</f>
        <v>2</v>
      </c>
      <c r="G78" s="144">
        <f>B78+C78+E78-D78-F78</f>
        <v>8</v>
      </c>
      <c r="H78" s="145">
        <f>SUM(C78:F78)/B78</f>
        <v>0.33333333333333298</v>
      </c>
    </row>
    <row r="79" spans="1:11" ht="12" customHeight="1">
      <c r="K79" s="140"/>
    </row>
    <row r="80" spans="1:11" ht="12" customHeight="1">
      <c r="J80" s="96"/>
      <c r="K80" s="140"/>
    </row>
    <row r="81" spans="1:11" ht="12" customHeight="1">
      <c r="B81" s="146"/>
      <c r="K81" s="140"/>
    </row>
    <row r="82" spans="1:11" ht="12" hidden="1" customHeight="1">
      <c r="A82" s="1073" t="s">
        <v>776</v>
      </c>
      <c r="B82" s="1074"/>
      <c r="C82" s="1075"/>
      <c r="K82" s="140" t="e">
        <f>D89</f>
        <v>#DIV/0!</v>
      </c>
    </row>
    <row r="83" spans="1:11" ht="12" hidden="1" customHeight="1">
      <c r="A83" s="96" t="s">
        <v>777</v>
      </c>
      <c r="K83" s="140">
        <f>D90</f>
        <v>0.45357155199225901</v>
      </c>
    </row>
    <row r="84" spans="1:11" ht="12" hidden="1" customHeight="1">
      <c r="A84" s="96" t="s">
        <v>778</v>
      </c>
      <c r="C84" s="70"/>
      <c r="D84" s="70"/>
    </row>
    <row r="85" spans="1:11" hidden="1">
      <c r="A85" s="147" t="s">
        <v>543</v>
      </c>
      <c r="B85" s="148" t="s">
        <v>779</v>
      </c>
      <c r="C85" s="148" t="s">
        <v>780</v>
      </c>
      <c r="D85" s="149" t="s">
        <v>271</v>
      </c>
    </row>
    <row r="86" spans="1:11" hidden="1">
      <c r="A86" s="150" t="s">
        <v>691</v>
      </c>
      <c r="B86" s="151">
        <f>工作量分布!C14</f>
        <v>8.6811000000000007</v>
      </c>
      <c r="C86" s="151">
        <f>工作量分布!D14</f>
        <v>6</v>
      </c>
      <c r="D86" s="152">
        <f t="shared" ref="D86:D91" si="5">C86/B86</f>
        <v>0.69115665065487097</v>
      </c>
      <c r="I86" s="70" t="str">
        <f>A86</f>
        <v>需求阶段</v>
      </c>
    </row>
    <row r="87" spans="1:11" hidden="1">
      <c r="A87" s="150" t="s">
        <v>692</v>
      </c>
      <c r="B87" s="151">
        <f>工作量分布!E14</f>
        <v>188.09049999999999</v>
      </c>
      <c r="C87" s="151">
        <f>工作量分布!F14</f>
        <v>190</v>
      </c>
      <c r="D87" s="152">
        <f t="shared" si="5"/>
        <v>1.0101520278802001</v>
      </c>
      <c r="I87" s="70" t="str">
        <f>A87</f>
        <v>设计阶段</v>
      </c>
    </row>
    <row r="88" spans="1:11" hidden="1">
      <c r="A88" s="150" t="s">
        <v>712</v>
      </c>
      <c r="B88" s="151">
        <f>工作量分布!G14</f>
        <v>86.811000000000007</v>
      </c>
      <c r="C88" s="151">
        <f>工作量分布!H14</f>
        <v>152.75</v>
      </c>
      <c r="D88" s="152">
        <f t="shared" si="5"/>
        <v>1.7595696397921901</v>
      </c>
      <c r="I88" s="70" t="str">
        <f>A88</f>
        <v>编码阶段</v>
      </c>
    </row>
    <row r="89" spans="1:11" hidden="1">
      <c r="A89" s="150" t="s">
        <v>781</v>
      </c>
      <c r="B89" s="151">
        <f>工作量分布!I14</f>
        <v>0</v>
      </c>
      <c r="C89" s="151">
        <f>工作量分布!J14</f>
        <v>0</v>
      </c>
      <c r="D89" s="152" t="e">
        <f t="shared" si="5"/>
        <v>#DIV/0!</v>
      </c>
      <c r="I89" s="70" t="str">
        <f>A89</f>
        <v>测试阶段</v>
      </c>
    </row>
    <row r="90" spans="1:11" hidden="1">
      <c r="A90" s="150" t="s">
        <v>668</v>
      </c>
      <c r="B90" s="151">
        <f>工作量分布!K14</f>
        <v>5.7873999999999999</v>
      </c>
      <c r="C90" s="151">
        <f>工作量分布!L14</f>
        <v>2.625</v>
      </c>
      <c r="D90" s="152">
        <f t="shared" si="5"/>
        <v>0.45357155199225901</v>
      </c>
      <c r="I90" s="70" t="str">
        <f>A90</f>
        <v>验收阶段</v>
      </c>
    </row>
    <row r="91" spans="1:11" hidden="1">
      <c r="A91" s="142" t="s">
        <v>388</v>
      </c>
      <c r="B91" s="153">
        <f>SUM(B86:B90)</f>
        <v>289.37</v>
      </c>
      <c r="C91" s="153">
        <f>SUM(C86:C90)</f>
        <v>351.375</v>
      </c>
      <c r="D91" s="154">
        <f t="shared" si="5"/>
        <v>1.21427584061928</v>
      </c>
      <c r="E91" s="155"/>
      <c r="F91" s="156"/>
    </row>
    <row r="92" spans="1:11">
      <c r="A92" s="157"/>
      <c r="B92" s="156"/>
      <c r="C92" s="158"/>
      <c r="D92" s="159"/>
      <c r="E92" s="160"/>
      <c r="F92" s="155"/>
      <c r="G92" s="156"/>
    </row>
    <row r="93" spans="1:11" ht="18" customHeight="1">
      <c r="E93" s="160"/>
      <c r="F93" s="155"/>
      <c r="G93" s="156"/>
    </row>
    <row r="94" spans="1:11" ht="18.75" customHeight="1"/>
    <row r="97" spans="1:1">
      <c r="A97" s="161"/>
    </row>
  </sheetData>
  <mergeCells count="22">
    <mergeCell ref="D53:E53"/>
    <mergeCell ref="A82:C82"/>
    <mergeCell ref="D48:E48"/>
    <mergeCell ref="D49:E49"/>
    <mergeCell ref="D50:E50"/>
    <mergeCell ref="D51:E51"/>
    <mergeCell ref="D52:E52"/>
    <mergeCell ref="D43:E43"/>
    <mergeCell ref="D44:E44"/>
    <mergeCell ref="D45:E45"/>
    <mergeCell ref="D46:E46"/>
    <mergeCell ref="D47:E47"/>
    <mergeCell ref="D38:E38"/>
    <mergeCell ref="D39:E39"/>
    <mergeCell ref="D40:E40"/>
    <mergeCell ref="D41:E41"/>
    <mergeCell ref="D42:E42"/>
    <mergeCell ref="A1:P1"/>
    <mergeCell ref="A6:B6"/>
    <mergeCell ref="D6:E6"/>
    <mergeCell ref="D36:E36"/>
    <mergeCell ref="D37:E37"/>
  </mergeCells>
  <phoneticPr fontId="149" type="noConversion"/>
  <dataValidations count="4">
    <dataValidation type="list" allowBlank="1" showInputMessage="1" showErrorMessage="1" sqref="IJ22 SF22 ACB22 ALX22 AVT22 BFP22 BPL22 BZH22 CJD22 CSZ22 DCV22 DMR22 DWN22 EGJ22 EQF22 FAB22 FJX22 FTT22 GDP22 GNL22 GXH22 HHD22 HQZ22 IAV22 IKR22 IUN22 JEJ22 JOF22 JYB22 KHX22 KRT22 LBP22 LLL22 LVH22 MFD22 MOZ22 MYV22 NIR22 NSN22 OCJ22 OMF22 OWB22 PFX22 PPT22 PZP22 QJL22 QTH22 RDD22 RMZ22 RWV22 SGR22 SQN22 TAJ22 TKF22 TUB22 UDX22 UNT22 UXP22 VHL22 VRH22 WBD22 WKZ22 WUV22 A8:A22 A65565:A65578 A131101:A131114 A196637:A196650 A262173:A262186 A327709:A327722 A393245:A393258 A458781:A458794 A524317:A524330 A589853:A589866 A655389:A655402 A720925:A720938 A786461:A786474 A851997:A852010 A917533:A917546 A983069:A983082 IW65565:IW65578 IW131101:IW131114 IW196637:IW196650 IW262173:IW262186 IW327709:IW327722 IW393245:IW393258 IW458781:IW458794 IW524317:IW524330 IW589853:IW589866 IW655389:IW655402 IW720925:IW720938 IW786461:IW786474 IW851997:IW852010 IW917533:IW917546 IW983069:IW983082 IZ8:IZ21 SS65565:SS65578 SS131101:SS131114 SS196637:SS196650 SS262173:SS262186 SS327709:SS327722 SS393245:SS393258 SS458781:SS458794 SS524317:SS524330 SS589853:SS589866 SS655389:SS655402 SS720925:SS720938 SS786461:SS786474 SS851997:SS852010 SS917533:SS917546 SS983069:SS983082 SV8:SV21 ACO65565:ACO65578 ACO131101:ACO131114 ACO196637:ACO196650 ACO262173:ACO262186 ACO327709:ACO327722 ACO393245:ACO393258 ACO458781:ACO458794 ACO524317:ACO524330 ACO589853:ACO589866 ACO655389:ACO655402 ACO720925:ACO720938 ACO786461:ACO786474 ACO851997:ACO852010 ACO917533:ACO917546 ACO983069:ACO983082 ACR8:ACR21 AMK65565:AMK65578 AMK131101:AMK131114 AMK196637:AMK196650 AMK262173:AMK262186 AMK327709:AMK327722 AMK393245:AMK393258 AMK458781:AMK458794 AMK524317:AMK524330 AMK589853:AMK589866 AMK655389:AMK655402 AMK720925:AMK720938 AMK786461:AMK786474 AMK851997:AMK852010 AMK917533:AMK917546 AMK983069:AMK983082 AMN8:AMN21 AWG65565:AWG65578 AWG131101:AWG131114 AWG196637:AWG196650 AWG262173:AWG262186 AWG327709:AWG327722 AWG393245:AWG393258 AWG458781:AWG458794 AWG524317:AWG524330 AWG589853:AWG589866 AWG655389:AWG655402 AWG720925:AWG720938 AWG786461:AWG786474 AWG851997:AWG852010 AWG917533:AWG917546 AWG983069:AWG983082 AWJ8:AWJ21 BGC65565:BGC65578 BGC131101:BGC131114 BGC196637:BGC196650 BGC262173:BGC262186 BGC327709:BGC327722 BGC393245:BGC393258 BGC458781:BGC458794 BGC524317:BGC524330 BGC589853:BGC589866 BGC655389:BGC655402 BGC720925:BGC720938 BGC786461:BGC786474 BGC851997:BGC852010 BGC917533:BGC917546 BGC983069:BGC983082 BGF8:BGF21 BPY65565:BPY65578 BPY131101:BPY131114 BPY196637:BPY196650 BPY262173:BPY262186 BPY327709:BPY327722 BPY393245:BPY393258 BPY458781:BPY458794 BPY524317:BPY524330 BPY589853:BPY589866 BPY655389:BPY655402 BPY720925:BPY720938 BPY786461:BPY786474 BPY851997:BPY852010 BPY917533:BPY917546 BPY983069:BPY983082 BQB8:BQB21 BZU65565:BZU65578 BZU131101:BZU131114 BZU196637:BZU196650 BZU262173:BZU262186 BZU327709:BZU327722 BZU393245:BZU393258 BZU458781:BZU458794 BZU524317:BZU524330 BZU589853:BZU589866 BZU655389:BZU655402 BZU720925:BZU720938 BZU786461:BZU786474 BZU851997:BZU852010 BZU917533:BZU917546 BZU983069:BZU983082 BZX8:BZX21 CJQ65565:CJQ65578 CJQ131101:CJQ131114 CJQ196637:CJQ196650 CJQ262173:CJQ262186 CJQ327709:CJQ327722 CJQ393245:CJQ393258 CJQ458781:CJQ458794 CJQ524317:CJQ524330 CJQ589853:CJQ589866 CJQ655389:CJQ655402 CJQ720925:CJQ720938 CJQ786461:CJQ786474 CJQ851997:CJQ852010 CJQ917533:CJQ917546 CJQ983069:CJQ983082 CJT8:CJT21 CTM65565:CTM65578 CTM131101:CTM131114 CTM196637:CTM196650 CTM262173:CTM262186 CTM327709:CTM327722 CTM393245:CTM393258 CTM458781:CTM458794 CTM524317:CTM524330 CTM589853:CTM589866 CTM655389:CTM655402 CTM720925:CTM720938 CTM786461:CTM786474 CTM851997:CTM852010 CTM917533:CTM917546 CTM983069:CTM983082 CTP8:CTP21 DDI65565:DDI65578 DDI131101:DDI131114 DDI196637:DDI196650 DDI262173:DDI262186 DDI327709:DDI327722 DDI393245:DDI393258 DDI458781:DDI458794 DDI524317:DDI524330 DDI589853:DDI589866 DDI655389:DDI655402 DDI720925:DDI720938 DDI786461:DDI786474 DDI851997:DDI852010 DDI917533:DDI917546 DDI983069:DDI983082 DDL8:DDL21 DNE65565:DNE65578 DNE131101:DNE131114 DNE196637:DNE196650 DNE262173:DNE262186 DNE327709:DNE327722 DNE393245:DNE393258 DNE458781:DNE458794 DNE524317:DNE524330 DNE589853:DNE589866 DNE655389:DNE655402 DNE720925:DNE720938 DNE786461:DNE786474 DNE851997:DNE852010 DNE917533:DNE917546 DNE983069:DNE983082 DNH8:DNH21 DXA65565:DXA65578 DXA131101:DXA131114 DXA196637:DXA196650 DXA262173:DXA262186 DXA327709:DXA327722 DXA393245:DXA393258 DXA458781:DXA458794 DXA524317:DXA524330 DXA589853:DXA589866 DXA655389:DXA655402 DXA720925:DXA720938 DXA786461:DXA786474 DXA851997:DXA852010 DXA917533:DXA917546 DXA983069:DXA983082 DXD8:DXD21 EGW65565:EGW65578 EGW131101:EGW131114 EGW196637:EGW196650 EGW262173:EGW262186 EGW327709:EGW327722 EGW393245:EGW393258 EGW458781:EGW458794 EGW524317:EGW524330 EGW589853:EGW589866 EGW655389:EGW655402 EGW720925:EGW720938 EGW786461:EGW786474 EGW851997:EGW852010 EGW917533:EGW917546 EGW983069:EGW983082 EGZ8:EGZ21 EQS65565:EQS65578 EQS131101:EQS131114 EQS196637:EQS196650 EQS262173:EQS262186 EQS327709:EQS327722 EQS393245:EQS393258 EQS458781:EQS458794 EQS524317:EQS524330 EQS589853:EQS589866 EQS655389:EQS655402 EQS720925:EQS720938 EQS786461:EQS786474 EQS851997:EQS852010 EQS917533:EQS917546 EQS983069:EQS983082 EQV8:EQV21 FAO65565:FAO65578 FAO131101:FAO131114 FAO196637:FAO196650 FAO262173:FAO262186 FAO327709:FAO327722 FAO393245:FAO393258 FAO458781:FAO458794 FAO524317:FAO524330 FAO589853:FAO589866 FAO655389:FAO655402 FAO720925:FAO720938 FAO786461:FAO786474 FAO851997:FAO852010 FAO917533:FAO917546 FAO983069:FAO983082 FAR8:FAR21 FKK65565:FKK65578 FKK131101:FKK131114 FKK196637:FKK196650 FKK262173:FKK262186 FKK327709:FKK327722 FKK393245:FKK393258 FKK458781:FKK458794 FKK524317:FKK524330 FKK589853:FKK589866 FKK655389:FKK655402 FKK720925:FKK720938 FKK786461:FKK786474 FKK851997:FKK852010 FKK917533:FKK917546 FKK983069:FKK983082 FKN8:FKN21 FUG65565:FUG65578 FUG131101:FUG131114 FUG196637:FUG196650 FUG262173:FUG262186 FUG327709:FUG327722 FUG393245:FUG393258 FUG458781:FUG458794 FUG524317:FUG524330 FUG589853:FUG589866 FUG655389:FUG655402 FUG720925:FUG720938 FUG786461:FUG786474 FUG851997:FUG852010 FUG917533:FUG917546 FUG983069:FUG983082 FUJ8:FUJ21 GEC65565:GEC65578 GEC131101:GEC131114 GEC196637:GEC196650 GEC262173:GEC262186 GEC327709:GEC327722 GEC393245:GEC393258 GEC458781:GEC458794 GEC524317:GEC524330 GEC589853:GEC589866 GEC655389:GEC655402 GEC720925:GEC720938 GEC786461:GEC786474 GEC851997:GEC852010 GEC917533:GEC917546 GEC983069:GEC983082 GEF8:GEF21 GNY65565:GNY65578 GNY131101:GNY131114 GNY196637:GNY196650 GNY262173:GNY262186 GNY327709:GNY327722 GNY393245:GNY393258 GNY458781:GNY458794 GNY524317:GNY524330 GNY589853:GNY589866 GNY655389:GNY655402 GNY720925:GNY720938 GNY786461:GNY786474 GNY851997:GNY852010 GNY917533:GNY917546 GNY983069:GNY983082 GOB8:GOB21 GXU65565:GXU65578 GXU131101:GXU131114 GXU196637:GXU196650 GXU262173:GXU262186 GXU327709:GXU327722 GXU393245:GXU393258 GXU458781:GXU458794 GXU524317:GXU524330 GXU589853:GXU589866 GXU655389:GXU655402 GXU720925:GXU720938 GXU786461:GXU786474 GXU851997:GXU852010 GXU917533:GXU917546 GXU983069:GXU983082 GXX8:GXX21 HHQ65565:HHQ65578 HHQ131101:HHQ131114 HHQ196637:HHQ196650 HHQ262173:HHQ262186 HHQ327709:HHQ327722 HHQ393245:HHQ393258 HHQ458781:HHQ458794 HHQ524317:HHQ524330 HHQ589853:HHQ589866 HHQ655389:HHQ655402 HHQ720925:HHQ720938 HHQ786461:HHQ786474 HHQ851997:HHQ852010 HHQ917533:HHQ917546 HHQ983069:HHQ983082 HHT8:HHT21 HRM65565:HRM65578 HRM131101:HRM131114 HRM196637:HRM196650 HRM262173:HRM262186 HRM327709:HRM327722 HRM393245:HRM393258 HRM458781:HRM458794 HRM524317:HRM524330 HRM589853:HRM589866 HRM655389:HRM655402 HRM720925:HRM720938 HRM786461:HRM786474 HRM851997:HRM852010 HRM917533:HRM917546 HRM983069:HRM983082 HRP8:HRP21 IBI65565:IBI65578 IBI131101:IBI131114 IBI196637:IBI196650 IBI262173:IBI262186 IBI327709:IBI327722 IBI393245:IBI393258 IBI458781:IBI458794 IBI524317:IBI524330 IBI589853:IBI589866 IBI655389:IBI655402 IBI720925:IBI720938 IBI786461:IBI786474 IBI851997:IBI852010 IBI917533:IBI917546 IBI983069:IBI983082 IBL8:IBL21 ILE65565:ILE65578 ILE131101:ILE131114 ILE196637:ILE196650 ILE262173:ILE262186 ILE327709:ILE327722 ILE393245:ILE393258 ILE458781:ILE458794 ILE524317:ILE524330 ILE589853:ILE589866 ILE655389:ILE655402 ILE720925:ILE720938 ILE786461:ILE786474 ILE851997:ILE852010 ILE917533:ILE917546 ILE983069:ILE983082 ILH8:ILH21 IVA65565:IVA65578 IVA131101:IVA131114 IVA196637:IVA196650 IVA262173:IVA262186 IVA327709:IVA327722 IVA393245:IVA393258 IVA458781:IVA458794 IVA524317:IVA524330 IVA589853:IVA589866 IVA655389:IVA655402 IVA720925:IVA720938 IVA786461:IVA786474 IVA851997:IVA852010 IVA917533:IVA917546 IVA983069:IVA983082 IVD8:IVD21 JEW65565:JEW65578 JEW131101:JEW131114 JEW196637:JEW196650 JEW262173:JEW262186 JEW327709:JEW327722 JEW393245:JEW393258 JEW458781:JEW458794 JEW524317:JEW524330 JEW589853:JEW589866 JEW655389:JEW655402 JEW720925:JEW720938 JEW786461:JEW786474 JEW851997:JEW852010 JEW917533:JEW917546 JEW983069:JEW983082 JEZ8:JEZ21 JOS65565:JOS65578 JOS131101:JOS131114 JOS196637:JOS196650 JOS262173:JOS262186 JOS327709:JOS327722 JOS393245:JOS393258 JOS458781:JOS458794 JOS524317:JOS524330 JOS589853:JOS589866 JOS655389:JOS655402 JOS720925:JOS720938 JOS786461:JOS786474 JOS851997:JOS852010 JOS917533:JOS917546 JOS983069:JOS983082 JOV8:JOV21 JYO65565:JYO65578 JYO131101:JYO131114 JYO196637:JYO196650 JYO262173:JYO262186 JYO327709:JYO327722 JYO393245:JYO393258 JYO458781:JYO458794 JYO524317:JYO524330 JYO589853:JYO589866 JYO655389:JYO655402 JYO720925:JYO720938 JYO786461:JYO786474 JYO851997:JYO852010 JYO917533:JYO917546 JYO983069:JYO983082 JYR8:JYR21 KIK65565:KIK65578 KIK131101:KIK131114 KIK196637:KIK196650 KIK262173:KIK262186 KIK327709:KIK327722 KIK393245:KIK393258 KIK458781:KIK458794 KIK524317:KIK524330 KIK589853:KIK589866 KIK655389:KIK655402 KIK720925:KIK720938 KIK786461:KIK786474 KIK851997:KIK852010 KIK917533:KIK917546 KIK983069:KIK983082 KIN8:KIN21 KSG65565:KSG65578 KSG131101:KSG131114 KSG196637:KSG196650 KSG262173:KSG262186 KSG327709:KSG327722 KSG393245:KSG393258 KSG458781:KSG458794 KSG524317:KSG524330 KSG589853:KSG589866 KSG655389:KSG655402 KSG720925:KSG720938 KSG786461:KSG786474 KSG851997:KSG852010 KSG917533:KSG917546 KSG983069:KSG983082 KSJ8:KSJ21 LCC65565:LCC65578 LCC131101:LCC131114 LCC196637:LCC196650 LCC262173:LCC262186 LCC327709:LCC327722 LCC393245:LCC393258 LCC458781:LCC458794 LCC524317:LCC524330 LCC589853:LCC589866 LCC655389:LCC655402 LCC720925:LCC720938 LCC786461:LCC786474 LCC851997:LCC852010 LCC917533:LCC917546 LCC983069:LCC983082 LCF8:LCF21 LLY65565:LLY65578 LLY131101:LLY131114 LLY196637:LLY196650 LLY262173:LLY262186 LLY327709:LLY327722 LLY393245:LLY393258 LLY458781:LLY458794 LLY524317:LLY524330 LLY589853:LLY589866 LLY655389:LLY655402 LLY720925:LLY720938 LLY786461:LLY786474 LLY851997:LLY852010 LLY917533:LLY917546 LLY983069:LLY983082 LMB8:LMB21 LVU65565:LVU65578 LVU131101:LVU131114 LVU196637:LVU196650 LVU262173:LVU262186 LVU327709:LVU327722 LVU393245:LVU393258 LVU458781:LVU458794 LVU524317:LVU524330 LVU589853:LVU589866 LVU655389:LVU655402 LVU720925:LVU720938 LVU786461:LVU786474 LVU851997:LVU852010 LVU917533:LVU917546 LVU983069:LVU983082 LVX8:LVX21 MFQ65565:MFQ65578 MFQ131101:MFQ131114 MFQ196637:MFQ196650 MFQ262173:MFQ262186 MFQ327709:MFQ327722 MFQ393245:MFQ393258 MFQ458781:MFQ458794 MFQ524317:MFQ524330 MFQ589853:MFQ589866 MFQ655389:MFQ655402 MFQ720925:MFQ720938 MFQ786461:MFQ786474 MFQ851997:MFQ852010 MFQ917533:MFQ917546 MFQ983069:MFQ983082 MFT8:MFT21 MPM65565:MPM65578 MPM131101:MPM131114 MPM196637:MPM196650 MPM262173:MPM262186 MPM327709:MPM327722 MPM393245:MPM393258 MPM458781:MPM458794 MPM524317:MPM524330 MPM589853:MPM589866 MPM655389:MPM655402 MPM720925:MPM720938 MPM786461:MPM786474 MPM851997:MPM852010 MPM917533:MPM917546 MPM983069:MPM983082 MPP8:MPP21 MZI65565:MZI65578 MZI131101:MZI131114 MZI196637:MZI196650 MZI262173:MZI262186 MZI327709:MZI327722 MZI393245:MZI393258 MZI458781:MZI458794 MZI524317:MZI524330 MZI589853:MZI589866 MZI655389:MZI655402 MZI720925:MZI720938 MZI786461:MZI786474 MZI851997:MZI852010 MZI917533:MZI917546 MZI983069:MZI983082 MZL8:MZL21 NJE65565:NJE65578 NJE131101:NJE131114 NJE196637:NJE196650 NJE262173:NJE262186 NJE327709:NJE327722 NJE393245:NJE393258 NJE458781:NJE458794 NJE524317:NJE524330 NJE589853:NJE589866 NJE655389:NJE655402 NJE720925:NJE720938 NJE786461:NJE786474 NJE851997:NJE852010 NJE917533:NJE917546 NJE983069:NJE983082 NJH8:NJH21 NTA65565:NTA65578 NTA131101:NTA131114 NTA196637:NTA196650 NTA262173:NTA262186 NTA327709:NTA327722 NTA393245:NTA393258 NTA458781:NTA458794 NTA524317:NTA524330 NTA589853:NTA589866 NTA655389:NTA655402 NTA720925:NTA720938 NTA786461:NTA786474 NTA851997:NTA852010 NTA917533:NTA917546 NTA983069:NTA983082 NTD8:NTD21 OCW65565:OCW65578 OCW131101:OCW131114 OCW196637:OCW196650 OCW262173:OCW262186 OCW327709:OCW327722 OCW393245:OCW393258 OCW458781:OCW458794 OCW524317:OCW524330 OCW589853:OCW589866 OCW655389:OCW655402 OCW720925:OCW720938 OCW786461:OCW786474 OCW851997:OCW852010 OCW917533:OCW917546 OCW983069:OCW983082 OCZ8:OCZ21 OMS65565:OMS65578 OMS131101:OMS131114 OMS196637:OMS196650 OMS262173:OMS262186 OMS327709:OMS327722 OMS393245:OMS393258 OMS458781:OMS458794 OMS524317:OMS524330 OMS589853:OMS589866 OMS655389:OMS655402 OMS720925:OMS720938 OMS786461:OMS786474 OMS851997:OMS852010 OMS917533:OMS917546 OMS983069:OMS983082 OMV8:OMV21 OWO65565:OWO65578 OWO131101:OWO131114 OWO196637:OWO196650 OWO262173:OWO262186 OWO327709:OWO327722 OWO393245:OWO393258 OWO458781:OWO458794 OWO524317:OWO524330 OWO589853:OWO589866 OWO655389:OWO655402 OWO720925:OWO720938 OWO786461:OWO786474 OWO851997:OWO852010 OWO917533:OWO917546 OWO983069:OWO983082 OWR8:OWR21 PGK65565:PGK65578 PGK131101:PGK131114 PGK196637:PGK196650 PGK262173:PGK262186 PGK327709:PGK327722 PGK393245:PGK393258 PGK458781:PGK458794 PGK524317:PGK524330 PGK589853:PGK589866 PGK655389:PGK655402 PGK720925:PGK720938 PGK786461:PGK786474 PGK851997:PGK852010 PGK917533:PGK917546 PGK983069:PGK983082 PGN8:PGN21 PQG65565:PQG65578 PQG131101:PQG131114 PQG196637:PQG196650 PQG262173:PQG262186 PQG327709:PQG327722 PQG393245:PQG393258 PQG458781:PQG458794 PQG524317:PQG524330 PQG589853:PQG589866 PQG655389:PQG655402 PQG720925:PQG720938 PQG786461:PQG786474 PQG851997:PQG852010 PQG917533:PQG917546 PQG983069:PQG983082 PQJ8:PQJ21 QAC65565:QAC65578 QAC131101:QAC131114 QAC196637:QAC196650 QAC262173:QAC262186 QAC327709:QAC327722 QAC393245:QAC393258 QAC458781:QAC458794 QAC524317:QAC524330 QAC589853:QAC589866 QAC655389:QAC655402 QAC720925:QAC720938 QAC786461:QAC786474 QAC851997:QAC852010 QAC917533:QAC917546 QAC983069:QAC983082 QAF8:QAF21 QJY65565:QJY65578 QJY131101:QJY131114 QJY196637:QJY196650 QJY262173:QJY262186 QJY327709:QJY327722 QJY393245:QJY393258 QJY458781:QJY458794 QJY524317:QJY524330 QJY589853:QJY589866 QJY655389:QJY655402 QJY720925:QJY720938 QJY786461:QJY786474 QJY851997:QJY852010 QJY917533:QJY917546 QJY983069:QJY983082 QKB8:QKB21 QTU65565:QTU65578 QTU131101:QTU131114 QTU196637:QTU196650 QTU262173:QTU262186 QTU327709:QTU327722 QTU393245:QTU393258 QTU458781:QTU458794 QTU524317:QTU524330 QTU589853:QTU589866 QTU655389:QTU655402 QTU720925:QTU720938 QTU786461:QTU786474 QTU851997:QTU852010 QTU917533:QTU917546 QTU983069:QTU983082 QTX8:QTX21 RDQ65565:RDQ65578 RDQ131101:RDQ131114 RDQ196637:RDQ196650 RDQ262173:RDQ262186 RDQ327709:RDQ327722 RDQ393245:RDQ393258 RDQ458781:RDQ458794 RDQ524317:RDQ524330 RDQ589853:RDQ589866 RDQ655389:RDQ655402 RDQ720925:RDQ720938 RDQ786461:RDQ786474 RDQ851997:RDQ852010 RDQ917533:RDQ917546 RDQ983069:RDQ983082 RDT8:RDT21 RNM65565:RNM65578 RNM131101:RNM131114 RNM196637:RNM196650 RNM262173:RNM262186 RNM327709:RNM327722 RNM393245:RNM393258 RNM458781:RNM458794 RNM524317:RNM524330 RNM589853:RNM589866 RNM655389:RNM655402 RNM720925:RNM720938 RNM786461:RNM786474 RNM851997:RNM852010 RNM917533:RNM917546 RNM983069:RNM983082 RNP8:RNP21 RXI65565:RXI65578 RXI131101:RXI131114 RXI196637:RXI196650 RXI262173:RXI262186 RXI327709:RXI327722 RXI393245:RXI393258 RXI458781:RXI458794 RXI524317:RXI524330 RXI589853:RXI589866 RXI655389:RXI655402 RXI720925:RXI720938 RXI786461:RXI786474 RXI851997:RXI852010 RXI917533:RXI917546 RXI983069:RXI983082 RXL8:RXL21 SHE65565:SHE65578 SHE131101:SHE131114 SHE196637:SHE196650 SHE262173:SHE262186 SHE327709:SHE327722 SHE393245:SHE393258 SHE458781:SHE458794 SHE524317:SHE524330 SHE589853:SHE589866 SHE655389:SHE655402 SHE720925:SHE720938 SHE786461:SHE786474 SHE851997:SHE852010 SHE917533:SHE917546 SHE983069:SHE983082 SHH8:SHH21 SRA65565:SRA65578 SRA131101:SRA131114 SRA196637:SRA196650 SRA262173:SRA262186 SRA327709:SRA327722 SRA393245:SRA393258 SRA458781:SRA458794 SRA524317:SRA524330 SRA589853:SRA589866 SRA655389:SRA655402 SRA720925:SRA720938 SRA786461:SRA786474 SRA851997:SRA852010 SRA917533:SRA917546 SRA983069:SRA983082 SRD8:SRD21 TAW65565:TAW65578 TAW131101:TAW131114 TAW196637:TAW196650 TAW262173:TAW262186 TAW327709:TAW327722 TAW393245:TAW393258 TAW458781:TAW458794 TAW524317:TAW524330 TAW589853:TAW589866 TAW655389:TAW655402 TAW720925:TAW720938 TAW786461:TAW786474 TAW851997:TAW852010 TAW917533:TAW917546 TAW983069:TAW983082 TAZ8:TAZ21 TKS65565:TKS65578 TKS131101:TKS131114 TKS196637:TKS196650 TKS262173:TKS262186 TKS327709:TKS327722 TKS393245:TKS393258 TKS458781:TKS458794 TKS524317:TKS524330 TKS589853:TKS589866 TKS655389:TKS655402 TKS720925:TKS720938 TKS786461:TKS786474 TKS851997:TKS852010 TKS917533:TKS917546 TKS983069:TKS983082 TKV8:TKV21 TUO65565:TUO65578 TUO131101:TUO131114 TUO196637:TUO196650 TUO262173:TUO262186 TUO327709:TUO327722 TUO393245:TUO393258 TUO458781:TUO458794 TUO524317:TUO524330 TUO589853:TUO589866 TUO655389:TUO655402 TUO720925:TUO720938 TUO786461:TUO786474 TUO851997:TUO852010 TUO917533:TUO917546 TUO983069:TUO983082 TUR8:TUR21 UEK65565:UEK65578 UEK131101:UEK131114 UEK196637:UEK196650 UEK262173:UEK262186 UEK327709:UEK327722 UEK393245:UEK393258 UEK458781:UEK458794 UEK524317:UEK524330 UEK589853:UEK589866 UEK655389:UEK655402 UEK720925:UEK720938 UEK786461:UEK786474 UEK851997:UEK852010 UEK917533:UEK917546 UEK983069:UEK983082 UEN8:UEN21 UOG65565:UOG65578 UOG131101:UOG131114 UOG196637:UOG196650 UOG262173:UOG262186 UOG327709:UOG327722 UOG393245:UOG393258 UOG458781:UOG458794 UOG524317:UOG524330 UOG589853:UOG589866 UOG655389:UOG655402 UOG720925:UOG720938 UOG786461:UOG786474 UOG851997:UOG852010 UOG917533:UOG917546 UOG983069:UOG983082 UOJ8:UOJ21 UYC65565:UYC65578 UYC131101:UYC131114 UYC196637:UYC196650 UYC262173:UYC262186 UYC327709:UYC327722 UYC393245:UYC393258 UYC458781:UYC458794 UYC524317:UYC524330 UYC589853:UYC589866 UYC655389:UYC655402 UYC720925:UYC720938 UYC786461:UYC786474 UYC851997:UYC852010 UYC917533:UYC917546 UYC983069:UYC983082 UYF8:UYF21 VHY65565:VHY65578 VHY131101:VHY131114 VHY196637:VHY196650 VHY262173:VHY262186 VHY327709:VHY327722 VHY393245:VHY393258 VHY458781:VHY458794 VHY524317:VHY524330 VHY589853:VHY589866 VHY655389:VHY655402 VHY720925:VHY720938 VHY786461:VHY786474 VHY851997:VHY852010 VHY917533:VHY917546 VHY983069:VHY983082 VIB8:VIB21 VRU65565:VRU65578 VRU131101:VRU131114 VRU196637:VRU196650 VRU262173:VRU262186 VRU327709:VRU327722 VRU393245:VRU393258 VRU458781:VRU458794 VRU524317:VRU524330 VRU589853:VRU589866 VRU655389:VRU655402 VRU720925:VRU720938 VRU786461:VRU786474 VRU851997:VRU852010 VRU917533:VRU917546 VRU983069:VRU983082 VRX8:VRX21 WBQ65565:WBQ65578 WBQ131101:WBQ131114 WBQ196637:WBQ196650 WBQ262173:WBQ262186 WBQ327709:WBQ327722 WBQ393245:WBQ393258 WBQ458781:WBQ458794 WBQ524317:WBQ524330 WBQ589853:WBQ589866 WBQ655389:WBQ655402 WBQ720925:WBQ720938 WBQ786461:WBQ786474 WBQ851997:WBQ852010 WBQ917533:WBQ917546 WBQ983069:WBQ983082 WBT8:WBT21 WLM65565:WLM65578 WLM131101:WLM131114 WLM196637:WLM196650 WLM262173:WLM262186 WLM327709:WLM327722 WLM393245:WLM393258 WLM458781:WLM458794 WLM524317:WLM524330 WLM589853:WLM589866 WLM655389:WLM655402 WLM720925:WLM720938 WLM786461:WLM786474 WLM851997:WLM852010 WLM917533:WLM917546 WLM983069:WLM983082 WLP8:WLP21 WVI65565:WVI65578 WVI131101:WVI131114 WVI196637:WVI196650 WVI262173:WVI262186 WVI327709:WVI327722 WVI393245:WVI393258 WVI458781:WVI458794 WVI524317:WVI524330 WVI589853:WVI589866 WVI655389:WVI655402 WVI720925:WVI720938 WVI786461:WVI786474 WVI851997:WVI852010 WVI917533:WVI917546 WVI983069:WVI983082 WVL8:WVL21">
      <formula1>"项目经理,开发工程师,产品经理,策划工程师,需求分析师,配置管理员,质量保证工程师,UI及美工,3D建模工程师,架构师,测试工程师,其他"</formula1>
    </dataValidation>
    <dataValidation type="list" allowBlank="1" showInputMessage="1" showErrorMessage="1" sqref="IO22:IP22 SK22:SL22 ACG22:ACH22 AMC22:AMD22 AVY22:AVZ22 BFU22:BFV22 BPQ22:BPR22 BZM22:BZN22 CJI22:CJJ22 CTE22:CTF22 DDA22:DDB22 DMW22:DMX22 DWS22:DWT22 EGO22:EGP22 EQK22:EQL22 FAG22:FAH22 FKC22:FKD22 FTY22:FTZ22 GDU22:GDV22 GNQ22:GNR22 GXM22:GXN22 HHI22:HHJ22 HRE22:HRF22 IBA22:IBB22 IKW22:IKX22 IUS22:IUT22 JEO22:JEP22 JOK22:JOL22 JYG22:JYH22 KIC22:KID22 KRY22:KRZ22 LBU22:LBV22 LLQ22:LLR22 LVM22:LVN22 MFI22:MFJ22 MPE22:MPF22 MZA22:MZB22 NIW22:NIX22 NSS22:NST22 OCO22:OCP22 OMK22:OML22 OWG22:OWH22 PGC22:PGD22 PPY22:PPZ22 PZU22:PZV22 QJQ22:QJR22 QTM22:QTN22 RDI22:RDJ22 RNE22:RNF22 RXA22:RXB22 SGW22:SGX22 SQS22:SQT22 TAO22:TAP22 TKK22:TKL22 TUG22:TUH22 UEC22:UED22 UNY22:UNZ22 UXU22:UXV22 VHQ22:VHR22 VRM22:VRN22 WBI22:WBJ22 WLE22:WLF22 WVA22:WVB22 F65565:G65578 JB65565:JC65578 SX65565:SY65578 ACT65565:ACU65578 AMP65565:AMQ65578 AWL65565:AWM65578 BGH65565:BGI65578 BQD65565:BQE65578 BZZ65565:CAA65578 CJV65565:CJW65578 CTR65565:CTS65578 DDN65565:DDO65578 DNJ65565:DNK65578 DXF65565:DXG65578 EHB65565:EHC65578 EQX65565:EQY65578 FAT65565:FAU65578 FKP65565:FKQ65578 FUL65565:FUM65578 GEH65565:GEI65578 GOD65565:GOE65578 GXZ65565:GYA65578 HHV65565:HHW65578 HRR65565:HRS65578 IBN65565:IBO65578 ILJ65565:ILK65578 IVF65565:IVG65578 JFB65565:JFC65578 JOX65565:JOY65578 JYT65565:JYU65578 KIP65565:KIQ65578 KSL65565:KSM65578 LCH65565:LCI65578 LMD65565:LME65578 LVZ65565:LWA65578 MFV65565:MFW65578 MPR65565:MPS65578 MZN65565:MZO65578 NJJ65565:NJK65578 NTF65565:NTG65578 ODB65565:ODC65578 OMX65565:OMY65578 OWT65565:OWU65578 PGP65565:PGQ65578 PQL65565:PQM65578 QAH65565:QAI65578 QKD65565:QKE65578 QTZ65565:QUA65578 RDV65565:RDW65578 RNR65565:RNS65578 RXN65565:RXO65578 SHJ65565:SHK65578 SRF65565:SRG65578 TBB65565:TBC65578 TKX65565:TKY65578 TUT65565:TUU65578 UEP65565:UEQ65578 UOL65565:UOM65578 UYH65565:UYI65578 VID65565:VIE65578 VRZ65565:VSA65578 WBV65565:WBW65578 WLR65565:WLS65578 WVN65565:WVO65578 F131101:G131114 JB131101:JC131114 SX131101:SY131114 ACT131101:ACU131114 AMP131101:AMQ131114 AWL131101:AWM131114 BGH131101:BGI131114 BQD131101:BQE131114 BZZ131101:CAA131114 CJV131101:CJW131114 CTR131101:CTS131114 DDN131101:DDO131114 DNJ131101:DNK131114 DXF131101:DXG131114 EHB131101:EHC131114 EQX131101:EQY131114 FAT131101:FAU131114 FKP131101:FKQ131114 FUL131101:FUM131114 GEH131101:GEI131114 GOD131101:GOE131114 GXZ131101:GYA131114 HHV131101:HHW131114 HRR131101:HRS131114 IBN131101:IBO131114 ILJ131101:ILK131114 IVF131101:IVG131114 JFB131101:JFC131114 JOX131101:JOY131114 JYT131101:JYU131114 KIP131101:KIQ131114 KSL131101:KSM131114 LCH131101:LCI131114 LMD131101:LME131114 LVZ131101:LWA131114 MFV131101:MFW131114 MPR131101:MPS131114 MZN131101:MZO131114 NJJ131101:NJK131114 NTF131101:NTG131114 ODB131101:ODC131114 OMX131101:OMY131114 OWT131101:OWU131114 PGP131101:PGQ131114 PQL131101:PQM131114 QAH131101:QAI131114 QKD131101:QKE131114 QTZ131101:QUA131114 RDV131101:RDW131114 RNR131101:RNS131114 RXN131101:RXO131114 SHJ131101:SHK131114 SRF131101:SRG131114 TBB131101:TBC131114 TKX131101:TKY131114 TUT131101:TUU131114 UEP131101:UEQ131114 UOL131101:UOM131114 UYH131101:UYI131114 VID131101:VIE131114 VRZ131101:VSA131114 WBV131101:WBW131114 WLR131101:WLS131114 WVN131101:WVO131114 F196637:G196650 JB196637:JC196650 SX196637:SY196650 ACT196637:ACU196650 AMP196637:AMQ196650 AWL196637:AWM196650 BGH196637:BGI196650 BQD196637:BQE196650 BZZ196637:CAA196650 CJV196637:CJW196650 CTR196637:CTS196650 DDN196637:DDO196650 DNJ196637:DNK196650 DXF196637:DXG196650 EHB196637:EHC196650 EQX196637:EQY196650 FAT196637:FAU196650 FKP196637:FKQ196650 FUL196637:FUM196650 GEH196637:GEI196650 GOD196637:GOE196650 GXZ196637:GYA196650 HHV196637:HHW196650 HRR196637:HRS196650 IBN196637:IBO196650 ILJ196637:ILK196650 IVF196637:IVG196650 JFB196637:JFC196650 JOX196637:JOY196650 JYT196637:JYU196650 KIP196637:KIQ196650 KSL196637:KSM196650 LCH196637:LCI196650 LMD196637:LME196650 LVZ196637:LWA196650 MFV196637:MFW196650 MPR196637:MPS196650 MZN196637:MZO196650 NJJ196637:NJK196650 NTF196637:NTG196650 ODB196637:ODC196650 OMX196637:OMY196650 OWT196637:OWU196650 PGP196637:PGQ196650 PQL196637:PQM196650 QAH196637:QAI196650 QKD196637:QKE196650 QTZ196637:QUA196650 RDV196637:RDW196650 RNR196637:RNS196650 RXN196637:RXO196650 SHJ196637:SHK196650 SRF196637:SRG196650 TBB196637:TBC196650 TKX196637:TKY196650 TUT196637:TUU196650 UEP196637:UEQ196650 UOL196637:UOM196650 UYH196637:UYI196650 VID196637:VIE196650 VRZ196637:VSA196650 WBV196637:WBW196650 WLR196637:WLS196650 WVN196637:WVO196650 F262173:G262186 JB262173:JC262186 SX262173:SY262186 ACT262173:ACU262186 AMP262173:AMQ262186 AWL262173:AWM262186 BGH262173:BGI262186 BQD262173:BQE262186 BZZ262173:CAA262186 CJV262173:CJW262186 CTR262173:CTS262186 DDN262173:DDO262186 DNJ262173:DNK262186 DXF262173:DXG262186 EHB262173:EHC262186 EQX262173:EQY262186 FAT262173:FAU262186 FKP262173:FKQ262186 FUL262173:FUM262186 GEH262173:GEI262186 GOD262173:GOE262186 GXZ262173:GYA262186 HHV262173:HHW262186 HRR262173:HRS262186 IBN262173:IBO262186 ILJ262173:ILK262186 IVF262173:IVG262186 JFB262173:JFC262186 JOX262173:JOY262186 JYT262173:JYU262186 KIP262173:KIQ262186 KSL262173:KSM262186 LCH262173:LCI262186 LMD262173:LME262186 LVZ262173:LWA262186 MFV262173:MFW262186 MPR262173:MPS262186 MZN262173:MZO262186 NJJ262173:NJK262186 NTF262173:NTG262186 ODB262173:ODC262186 OMX262173:OMY262186 OWT262173:OWU262186 PGP262173:PGQ262186 PQL262173:PQM262186 QAH262173:QAI262186 QKD262173:QKE262186 QTZ262173:QUA262186 RDV262173:RDW262186 RNR262173:RNS262186 RXN262173:RXO262186 SHJ262173:SHK262186 SRF262173:SRG262186 TBB262173:TBC262186 TKX262173:TKY262186 TUT262173:TUU262186 UEP262173:UEQ262186 UOL262173:UOM262186 UYH262173:UYI262186 VID262173:VIE262186 VRZ262173:VSA262186 WBV262173:WBW262186 WLR262173:WLS262186 WVN262173:WVO262186 F327709:G327722 JB327709:JC327722 SX327709:SY327722 ACT327709:ACU327722 AMP327709:AMQ327722 AWL327709:AWM327722 BGH327709:BGI327722 BQD327709:BQE327722 BZZ327709:CAA327722 CJV327709:CJW327722 CTR327709:CTS327722 DDN327709:DDO327722 DNJ327709:DNK327722 DXF327709:DXG327722 EHB327709:EHC327722 EQX327709:EQY327722 FAT327709:FAU327722 FKP327709:FKQ327722 FUL327709:FUM327722 GEH327709:GEI327722 GOD327709:GOE327722 GXZ327709:GYA327722 HHV327709:HHW327722 HRR327709:HRS327722 IBN327709:IBO327722 ILJ327709:ILK327722 IVF327709:IVG327722 JFB327709:JFC327722 JOX327709:JOY327722 JYT327709:JYU327722 KIP327709:KIQ327722 KSL327709:KSM327722 LCH327709:LCI327722 LMD327709:LME327722 LVZ327709:LWA327722 MFV327709:MFW327722 MPR327709:MPS327722 MZN327709:MZO327722 NJJ327709:NJK327722 NTF327709:NTG327722 ODB327709:ODC327722 OMX327709:OMY327722 OWT327709:OWU327722 PGP327709:PGQ327722 PQL327709:PQM327722 QAH327709:QAI327722 QKD327709:QKE327722 QTZ327709:QUA327722 RDV327709:RDW327722 RNR327709:RNS327722 RXN327709:RXO327722 SHJ327709:SHK327722 SRF327709:SRG327722 TBB327709:TBC327722 TKX327709:TKY327722 TUT327709:TUU327722 UEP327709:UEQ327722 UOL327709:UOM327722 UYH327709:UYI327722 VID327709:VIE327722 VRZ327709:VSA327722 WBV327709:WBW327722 WLR327709:WLS327722 WVN327709:WVO327722 F393245:G393258 JB393245:JC393258 SX393245:SY393258 ACT393245:ACU393258 AMP393245:AMQ393258 AWL393245:AWM393258 BGH393245:BGI393258 BQD393245:BQE393258 BZZ393245:CAA393258 CJV393245:CJW393258 CTR393245:CTS393258 DDN393245:DDO393258 DNJ393245:DNK393258 DXF393245:DXG393258 EHB393245:EHC393258 EQX393245:EQY393258 FAT393245:FAU393258 FKP393245:FKQ393258 FUL393245:FUM393258 GEH393245:GEI393258 GOD393245:GOE393258 GXZ393245:GYA393258 HHV393245:HHW393258 HRR393245:HRS393258 IBN393245:IBO393258 ILJ393245:ILK393258 IVF393245:IVG393258 JFB393245:JFC393258 JOX393245:JOY393258 JYT393245:JYU393258 KIP393245:KIQ393258 KSL393245:KSM393258 LCH393245:LCI393258 LMD393245:LME393258 LVZ393245:LWA393258 MFV393245:MFW393258 MPR393245:MPS393258 MZN393245:MZO393258 NJJ393245:NJK393258 NTF393245:NTG393258 ODB393245:ODC393258 OMX393245:OMY393258 OWT393245:OWU393258 PGP393245:PGQ393258 PQL393245:PQM393258 QAH393245:QAI393258 QKD393245:QKE393258 QTZ393245:QUA393258 RDV393245:RDW393258 RNR393245:RNS393258 RXN393245:RXO393258 SHJ393245:SHK393258 SRF393245:SRG393258 TBB393245:TBC393258 TKX393245:TKY393258 TUT393245:TUU393258 UEP393245:UEQ393258 UOL393245:UOM393258 UYH393245:UYI393258 VID393245:VIE393258 VRZ393245:VSA393258 WBV393245:WBW393258 WLR393245:WLS393258 WVN393245:WVO393258 F458781:G458794 JB458781:JC458794 SX458781:SY458794 ACT458781:ACU458794 AMP458781:AMQ458794 AWL458781:AWM458794 BGH458781:BGI458794 BQD458781:BQE458794 BZZ458781:CAA458794 CJV458781:CJW458794 CTR458781:CTS458794 DDN458781:DDO458794 DNJ458781:DNK458794 DXF458781:DXG458794 EHB458781:EHC458794 EQX458781:EQY458794 FAT458781:FAU458794 FKP458781:FKQ458794 FUL458781:FUM458794 GEH458781:GEI458794 GOD458781:GOE458794 GXZ458781:GYA458794 HHV458781:HHW458794 HRR458781:HRS458794 IBN458781:IBO458794 ILJ458781:ILK458794 IVF458781:IVG458794 JFB458781:JFC458794 JOX458781:JOY458794 JYT458781:JYU458794 KIP458781:KIQ458794 KSL458781:KSM458794 LCH458781:LCI458794 LMD458781:LME458794 LVZ458781:LWA458794 MFV458781:MFW458794 MPR458781:MPS458794 MZN458781:MZO458794 NJJ458781:NJK458794 NTF458781:NTG458794 ODB458781:ODC458794 OMX458781:OMY458794 OWT458781:OWU458794 PGP458781:PGQ458794 PQL458781:PQM458794 QAH458781:QAI458794 QKD458781:QKE458794 QTZ458781:QUA458794 RDV458781:RDW458794 RNR458781:RNS458794 RXN458781:RXO458794 SHJ458781:SHK458794 SRF458781:SRG458794 TBB458781:TBC458794 TKX458781:TKY458794 TUT458781:TUU458794 UEP458781:UEQ458794 UOL458781:UOM458794 UYH458781:UYI458794 VID458781:VIE458794 VRZ458781:VSA458794 WBV458781:WBW458794 WLR458781:WLS458794 WVN458781:WVO458794 F524317:G524330 JB524317:JC524330 SX524317:SY524330 ACT524317:ACU524330 AMP524317:AMQ524330 AWL524317:AWM524330 BGH524317:BGI524330 BQD524317:BQE524330 BZZ524317:CAA524330 CJV524317:CJW524330 CTR524317:CTS524330 DDN524317:DDO524330 DNJ524317:DNK524330 DXF524317:DXG524330 EHB524317:EHC524330 EQX524317:EQY524330 FAT524317:FAU524330 FKP524317:FKQ524330 FUL524317:FUM524330 GEH524317:GEI524330 GOD524317:GOE524330 GXZ524317:GYA524330 HHV524317:HHW524330 HRR524317:HRS524330 IBN524317:IBO524330 ILJ524317:ILK524330 IVF524317:IVG524330 JFB524317:JFC524330 JOX524317:JOY524330 JYT524317:JYU524330 KIP524317:KIQ524330 KSL524317:KSM524330 LCH524317:LCI524330 LMD524317:LME524330 LVZ524317:LWA524330 MFV524317:MFW524330 MPR524317:MPS524330 MZN524317:MZO524330 NJJ524317:NJK524330 NTF524317:NTG524330 ODB524317:ODC524330 OMX524317:OMY524330 OWT524317:OWU524330 PGP524317:PGQ524330 PQL524317:PQM524330 QAH524317:QAI524330 QKD524317:QKE524330 QTZ524317:QUA524330 RDV524317:RDW524330 RNR524317:RNS524330 RXN524317:RXO524330 SHJ524317:SHK524330 SRF524317:SRG524330 TBB524317:TBC524330 TKX524317:TKY524330 TUT524317:TUU524330 UEP524317:UEQ524330 UOL524317:UOM524330 UYH524317:UYI524330 VID524317:VIE524330 VRZ524317:VSA524330 WBV524317:WBW524330 WLR524317:WLS524330 WVN524317:WVO524330 F589853:G589866 JB589853:JC589866 SX589853:SY589866 ACT589853:ACU589866 AMP589853:AMQ589866 AWL589853:AWM589866 BGH589853:BGI589866 BQD589853:BQE589866 BZZ589853:CAA589866 CJV589853:CJW589866 CTR589853:CTS589866 DDN589853:DDO589866 DNJ589853:DNK589866 DXF589853:DXG589866 EHB589853:EHC589866 EQX589853:EQY589866 FAT589853:FAU589866 FKP589853:FKQ589866 FUL589853:FUM589866 GEH589853:GEI589866 GOD589853:GOE589866 GXZ589853:GYA589866 HHV589853:HHW589866 HRR589853:HRS589866 IBN589853:IBO589866 ILJ589853:ILK589866 IVF589853:IVG589866 JFB589853:JFC589866 JOX589853:JOY589866 JYT589853:JYU589866 KIP589853:KIQ589866 KSL589853:KSM589866 LCH589853:LCI589866 LMD589853:LME589866 LVZ589853:LWA589866 MFV589853:MFW589866 MPR589853:MPS589866 MZN589853:MZO589866 NJJ589853:NJK589866 NTF589853:NTG589866 ODB589853:ODC589866 OMX589853:OMY589866 OWT589853:OWU589866 PGP589853:PGQ589866 PQL589853:PQM589866 QAH589853:QAI589866 QKD589853:QKE589866 QTZ589853:QUA589866 RDV589853:RDW589866 RNR589853:RNS589866 RXN589853:RXO589866 SHJ589853:SHK589866 SRF589853:SRG589866 TBB589853:TBC589866 TKX589853:TKY589866 TUT589853:TUU589866 UEP589853:UEQ589866 UOL589853:UOM589866 UYH589853:UYI589866 VID589853:VIE589866 VRZ589853:VSA589866 WBV589853:WBW589866 WLR589853:WLS589866 WVN589853:WVO589866 F655389:G655402 JB655389:JC655402 SX655389:SY655402 ACT655389:ACU655402 AMP655389:AMQ655402 AWL655389:AWM655402 BGH655389:BGI655402 BQD655389:BQE655402 BZZ655389:CAA655402 CJV655389:CJW655402 CTR655389:CTS655402 DDN655389:DDO655402 DNJ655389:DNK655402 DXF655389:DXG655402 EHB655389:EHC655402 EQX655389:EQY655402 FAT655389:FAU655402 FKP655389:FKQ655402 FUL655389:FUM655402 GEH655389:GEI655402 GOD655389:GOE655402 GXZ655389:GYA655402 HHV655389:HHW655402 HRR655389:HRS655402 IBN655389:IBO655402 ILJ655389:ILK655402 IVF655389:IVG655402 JFB655389:JFC655402 JOX655389:JOY655402 JYT655389:JYU655402 KIP655389:KIQ655402 KSL655389:KSM655402 LCH655389:LCI655402 LMD655389:LME655402 LVZ655389:LWA655402 MFV655389:MFW655402 MPR655389:MPS655402 MZN655389:MZO655402 NJJ655389:NJK655402 NTF655389:NTG655402 ODB655389:ODC655402 OMX655389:OMY655402 OWT655389:OWU655402 PGP655389:PGQ655402 PQL655389:PQM655402 QAH655389:QAI655402 QKD655389:QKE655402 QTZ655389:QUA655402 RDV655389:RDW655402 RNR655389:RNS655402 RXN655389:RXO655402 SHJ655389:SHK655402 SRF655389:SRG655402 TBB655389:TBC655402 TKX655389:TKY655402 TUT655389:TUU655402 UEP655389:UEQ655402 UOL655389:UOM655402 UYH655389:UYI655402 VID655389:VIE655402 VRZ655389:VSA655402 WBV655389:WBW655402 WLR655389:WLS655402 WVN655389:WVO655402 F720925:G720938 JB720925:JC720938 SX720925:SY720938 ACT720925:ACU720938 AMP720925:AMQ720938 AWL720925:AWM720938 BGH720925:BGI720938 BQD720925:BQE720938 BZZ720925:CAA720938 CJV720925:CJW720938 CTR720925:CTS720938 DDN720925:DDO720938 DNJ720925:DNK720938 DXF720925:DXG720938 EHB720925:EHC720938 EQX720925:EQY720938 FAT720925:FAU720938 FKP720925:FKQ720938 FUL720925:FUM720938 GEH720925:GEI720938 GOD720925:GOE720938 GXZ720925:GYA720938 HHV720925:HHW720938 HRR720925:HRS720938 IBN720925:IBO720938 ILJ720925:ILK720938 IVF720925:IVG720938 JFB720925:JFC720938 JOX720925:JOY720938 JYT720925:JYU720938 KIP720925:KIQ720938 KSL720925:KSM720938 LCH720925:LCI720938 LMD720925:LME720938 LVZ720925:LWA720938 MFV720925:MFW720938 MPR720925:MPS720938 MZN720925:MZO720938 NJJ720925:NJK720938 NTF720925:NTG720938 ODB720925:ODC720938 OMX720925:OMY720938 OWT720925:OWU720938 PGP720925:PGQ720938 PQL720925:PQM720938 QAH720925:QAI720938 QKD720925:QKE720938 QTZ720925:QUA720938 RDV720925:RDW720938 RNR720925:RNS720938 RXN720925:RXO720938 SHJ720925:SHK720938 SRF720925:SRG720938 TBB720925:TBC720938 TKX720925:TKY720938 TUT720925:TUU720938 UEP720925:UEQ720938 UOL720925:UOM720938 UYH720925:UYI720938 VID720925:VIE720938 VRZ720925:VSA720938 WBV720925:WBW720938 WLR720925:WLS720938 WVN720925:WVO720938 F786461:G786474 JB786461:JC786474 SX786461:SY786474 ACT786461:ACU786474 AMP786461:AMQ786474 AWL786461:AWM786474 BGH786461:BGI786474 BQD786461:BQE786474 BZZ786461:CAA786474 CJV786461:CJW786474 CTR786461:CTS786474 DDN786461:DDO786474 DNJ786461:DNK786474 DXF786461:DXG786474 EHB786461:EHC786474 EQX786461:EQY786474 FAT786461:FAU786474 FKP786461:FKQ786474 FUL786461:FUM786474 GEH786461:GEI786474 GOD786461:GOE786474 GXZ786461:GYA786474 HHV786461:HHW786474 HRR786461:HRS786474 IBN786461:IBO786474 ILJ786461:ILK786474 IVF786461:IVG786474 JFB786461:JFC786474 JOX786461:JOY786474 JYT786461:JYU786474 KIP786461:KIQ786474 KSL786461:KSM786474 LCH786461:LCI786474 LMD786461:LME786474 LVZ786461:LWA786474 MFV786461:MFW786474 MPR786461:MPS786474 MZN786461:MZO786474 NJJ786461:NJK786474 NTF786461:NTG786474 ODB786461:ODC786474 OMX786461:OMY786474 OWT786461:OWU786474 PGP786461:PGQ786474 PQL786461:PQM786474 QAH786461:QAI786474 QKD786461:QKE786474 QTZ786461:QUA786474 RDV786461:RDW786474 RNR786461:RNS786474 RXN786461:RXO786474 SHJ786461:SHK786474 SRF786461:SRG786474 TBB786461:TBC786474 TKX786461:TKY786474 TUT786461:TUU786474 UEP786461:UEQ786474 UOL786461:UOM786474 UYH786461:UYI786474 VID786461:VIE786474 VRZ786461:VSA786474 WBV786461:WBW786474 WLR786461:WLS786474 WVN786461:WVO786474 F851997:G852010 JB851997:JC852010 SX851997:SY852010 ACT851997:ACU852010 AMP851997:AMQ852010 AWL851997:AWM852010 BGH851997:BGI852010 BQD851997:BQE852010 BZZ851997:CAA852010 CJV851997:CJW852010 CTR851997:CTS852010 DDN851997:DDO852010 DNJ851997:DNK852010 DXF851997:DXG852010 EHB851997:EHC852010 EQX851997:EQY852010 FAT851997:FAU852010 FKP851997:FKQ852010 FUL851997:FUM852010 GEH851997:GEI852010 GOD851997:GOE852010 GXZ851997:GYA852010 HHV851997:HHW852010 HRR851997:HRS852010 IBN851997:IBO852010 ILJ851997:ILK852010 IVF851997:IVG852010 JFB851997:JFC852010 JOX851997:JOY852010 JYT851997:JYU852010 KIP851997:KIQ852010 KSL851997:KSM852010 LCH851997:LCI852010 LMD851997:LME852010 LVZ851997:LWA852010 MFV851997:MFW852010 MPR851997:MPS852010 MZN851997:MZO852010 NJJ851997:NJK852010 NTF851997:NTG852010 ODB851997:ODC852010 OMX851997:OMY852010 OWT851997:OWU852010 PGP851997:PGQ852010 PQL851997:PQM852010 QAH851997:QAI852010 QKD851997:QKE852010 QTZ851997:QUA852010 RDV851997:RDW852010 RNR851997:RNS852010 RXN851997:RXO852010 SHJ851997:SHK852010 SRF851997:SRG852010 TBB851997:TBC852010 TKX851997:TKY852010 TUT851997:TUU852010 UEP851997:UEQ852010 UOL851997:UOM852010 UYH851997:UYI852010 VID851997:VIE852010 VRZ851997:VSA852010 WBV851997:WBW852010 WLR851997:WLS852010 WVN851997:WVO852010 F917533:G917546 JB917533:JC917546 SX917533:SY917546 ACT917533:ACU917546 AMP917533:AMQ917546 AWL917533:AWM917546 BGH917533:BGI917546 BQD917533:BQE917546 BZZ917533:CAA917546 CJV917533:CJW917546 CTR917533:CTS917546 DDN917533:DDO917546 DNJ917533:DNK917546 DXF917533:DXG917546 EHB917533:EHC917546 EQX917533:EQY917546 FAT917533:FAU917546 FKP917533:FKQ917546 FUL917533:FUM917546 GEH917533:GEI917546 GOD917533:GOE917546 GXZ917533:GYA917546 HHV917533:HHW917546 HRR917533:HRS917546 IBN917533:IBO917546 ILJ917533:ILK917546 IVF917533:IVG917546 JFB917533:JFC917546 JOX917533:JOY917546 JYT917533:JYU917546 KIP917533:KIQ917546 KSL917533:KSM917546 LCH917533:LCI917546 LMD917533:LME917546 LVZ917533:LWA917546 MFV917533:MFW917546 MPR917533:MPS917546 MZN917533:MZO917546 NJJ917533:NJK917546 NTF917533:NTG917546 ODB917533:ODC917546 OMX917533:OMY917546 OWT917533:OWU917546 PGP917533:PGQ917546 PQL917533:PQM917546 QAH917533:QAI917546 QKD917533:QKE917546 QTZ917533:QUA917546 RDV917533:RDW917546 RNR917533:RNS917546 RXN917533:RXO917546 SHJ917533:SHK917546 SRF917533:SRG917546 TBB917533:TBC917546 TKX917533:TKY917546 TUT917533:TUU917546 UEP917533:UEQ917546 UOL917533:UOM917546 UYH917533:UYI917546 VID917533:VIE917546 VRZ917533:VSA917546 WBV917533:WBW917546 WLR917533:WLS917546 WVN917533:WVO917546 F983069:G983082 JB983069:JC983082 SX983069:SY983082 ACT983069:ACU983082 AMP983069:AMQ983082 AWL983069:AWM983082 BGH983069:BGI983082 BQD983069:BQE983082 BZZ983069:CAA983082 CJV983069:CJW983082 CTR983069:CTS983082 DDN983069:DDO983082 DNJ983069:DNK983082 DXF983069:DXG983082 EHB983069:EHC983082 EQX983069:EQY983082 FAT983069:FAU983082 FKP983069:FKQ983082 FUL983069:FUM983082 GEH983069:GEI983082 GOD983069:GOE983082 GXZ983069:GYA983082 HHV983069:HHW983082 HRR983069:HRS983082 IBN983069:IBO983082 ILJ983069:ILK983082 IVF983069:IVG983082 JFB983069:JFC983082 JOX983069:JOY983082 JYT983069:JYU983082 KIP983069:KIQ983082 KSL983069:KSM983082 LCH983069:LCI983082 LMD983069:LME983082 LVZ983069:LWA983082 MFV983069:MFW983082 MPR983069:MPS983082 MZN983069:MZO983082 NJJ983069:NJK983082 NTF983069:NTG983082 ODB983069:ODC983082 OMX983069:OMY983082 OWT983069:OWU983082 PGP983069:PGQ983082 PQL983069:PQM983082 QAH983069:QAI983082 QKD983069:QKE983082 QTZ983069:QUA983082 RDV983069:RDW983082 RNR983069:RNS983082 RXN983069:RXO983082 SHJ983069:SHK983082 SRF983069:SRG983082 TBB983069:TBC983082 TKX983069:TKY983082 TUT983069:TUU983082 UEP983069:UEQ983082 UOL983069:UOM983082 UYH983069:UYI983082 VID983069:VIE983082 VRZ983069:VSA983082 WBV983069:WBW983082 WLR983069:WLS983082 WVN983069:WVO983082 JE8:JF21 TA8:TB21 ACW8:ACX21 AMS8:AMT21 AWO8:AWP21 BGK8:BGL21 BQG8:BQH21 CAC8:CAD21 CJY8:CJZ21 CTU8:CTV21 DDQ8:DDR21 DNM8:DNN21 DXI8:DXJ21 EHE8:EHF21 ERA8:ERB21 FAW8:FAX21 FKS8:FKT21 FUO8:FUP21 GEK8:GEL21 GOG8:GOH21 GYC8:GYD21 HHY8:HHZ21 HRU8:HRV21 IBQ8:IBR21 ILM8:ILN21 IVI8:IVJ21 JFE8:JFF21 JPA8:JPB21 JYW8:JYX21 KIS8:KIT21 KSO8:KSP21 LCK8:LCL21 LMG8:LMH21 LWC8:LWD21 MFY8:MFZ21 MPU8:MPV21 MZQ8:MZR21 NJM8:NJN21 NTI8:NTJ21 ODE8:ODF21 ONA8:ONB21 OWW8:OWX21 PGS8:PGT21 PQO8:PQP21 QAK8:QAL21 QKG8:QKH21 QUC8:QUD21 RDY8:RDZ21 RNU8:RNV21 RXQ8:RXR21 SHM8:SHN21 SRI8:SRJ21 TBE8:TBF21 TLA8:TLB21 TUW8:TUX21 UES8:UET21 UOO8:UOP21 UYK8:UYL21 VIG8:VIH21 VSC8:VSD21 WBY8:WBZ21 WLU8:WLV21 WVQ8:WVR21 F8:G22">
      <formula1>"0,1,N/A"</formula1>
    </dataValidation>
    <dataValidation type="list" allowBlank="1" showInputMessage="1" showErrorMessage="1" sqref="C8:C21">
      <formula1>"迭代一,迭代二,迭代三,迭代四,迭代五"</formula1>
    </dataValidation>
    <dataValidation allowBlank="1" showInputMessage="1" showErrorMessage="1" prompt="估算规模是“开发工作量估算”sheet中列出的需求项总数。" sqref="K3:K4 K65560:K65561 K131096:K131097 K196632:K196633 K262168:K262169 K327704:K327705 K393240:K393241 K458776:K458777 K524312:K524313 K589848:K589849 K655384:K655385 K720920:K720921 K786456:K786457 K851992:K851993 K917528:K917529 K983064:K983065 JE3:JE4 JG65560:JG65561 JG131096:JG131097 JG196632:JG196633 JG262168:JG262169 JG327704:JG327705 JG393240:JG393241 JG458776:JG458777 JG524312:JG524313 JG589848:JG589849 JG655384:JG655385 JG720920:JG720921 JG786456:JG786457 JG851992:JG851993 JG917528:JG917529 JG983064:JG983065 TA3:TA4 TC65560:TC65561 TC131096:TC131097 TC196632:TC196633 TC262168:TC262169 TC327704:TC327705 TC393240:TC393241 TC458776:TC458777 TC524312:TC524313 TC589848:TC589849 TC655384:TC655385 TC720920:TC720921 TC786456:TC786457 TC851992:TC851993 TC917528:TC917529 TC983064:TC983065 ACW3:ACW4 ACY65560:ACY65561 ACY131096:ACY131097 ACY196632:ACY196633 ACY262168:ACY262169 ACY327704:ACY327705 ACY393240:ACY393241 ACY458776:ACY458777 ACY524312:ACY524313 ACY589848:ACY589849 ACY655384:ACY655385 ACY720920:ACY720921 ACY786456:ACY786457 ACY851992:ACY851993 ACY917528:ACY917529 ACY983064:ACY983065 AMS3:AMS4 AMU65560:AMU65561 AMU131096:AMU131097 AMU196632:AMU196633 AMU262168:AMU262169 AMU327704:AMU327705 AMU393240:AMU393241 AMU458776:AMU458777 AMU524312:AMU524313 AMU589848:AMU589849 AMU655384:AMU655385 AMU720920:AMU720921 AMU786456:AMU786457 AMU851992:AMU851993 AMU917528:AMU917529 AMU983064:AMU983065 AWO3:AWO4 AWQ65560:AWQ65561 AWQ131096:AWQ131097 AWQ196632:AWQ196633 AWQ262168:AWQ262169 AWQ327704:AWQ327705 AWQ393240:AWQ393241 AWQ458776:AWQ458777 AWQ524312:AWQ524313 AWQ589848:AWQ589849 AWQ655384:AWQ655385 AWQ720920:AWQ720921 AWQ786456:AWQ786457 AWQ851992:AWQ851993 AWQ917528:AWQ917529 AWQ983064:AWQ983065 BGK3:BGK4 BGM65560:BGM65561 BGM131096:BGM131097 BGM196632:BGM196633 BGM262168:BGM262169 BGM327704:BGM327705 BGM393240:BGM393241 BGM458776:BGM458777 BGM524312:BGM524313 BGM589848:BGM589849 BGM655384:BGM655385 BGM720920:BGM720921 BGM786456:BGM786457 BGM851992:BGM851993 BGM917528:BGM917529 BGM983064:BGM983065 BQG3:BQG4 BQI65560:BQI65561 BQI131096:BQI131097 BQI196632:BQI196633 BQI262168:BQI262169 BQI327704:BQI327705 BQI393240:BQI393241 BQI458776:BQI458777 BQI524312:BQI524313 BQI589848:BQI589849 BQI655384:BQI655385 BQI720920:BQI720921 BQI786456:BQI786457 BQI851992:BQI851993 BQI917528:BQI917529 BQI983064:BQI983065 CAC3:CAC4 CAE65560:CAE65561 CAE131096:CAE131097 CAE196632:CAE196633 CAE262168:CAE262169 CAE327704:CAE327705 CAE393240:CAE393241 CAE458776:CAE458777 CAE524312:CAE524313 CAE589848:CAE589849 CAE655384:CAE655385 CAE720920:CAE720921 CAE786456:CAE786457 CAE851992:CAE851993 CAE917528:CAE917529 CAE983064:CAE983065 CJY3:CJY4 CKA65560:CKA65561 CKA131096:CKA131097 CKA196632:CKA196633 CKA262168:CKA262169 CKA327704:CKA327705 CKA393240:CKA393241 CKA458776:CKA458777 CKA524312:CKA524313 CKA589848:CKA589849 CKA655384:CKA655385 CKA720920:CKA720921 CKA786456:CKA786457 CKA851992:CKA851993 CKA917528:CKA917529 CKA983064:CKA983065 CTU3:CTU4 CTW65560:CTW65561 CTW131096:CTW131097 CTW196632:CTW196633 CTW262168:CTW262169 CTW327704:CTW327705 CTW393240:CTW393241 CTW458776:CTW458777 CTW524312:CTW524313 CTW589848:CTW589849 CTW655384:CTW655385 CTW720920:CTW720921 CTW786456:CTW786457 CTW851992:CTW851993 CTW917528:CTW917529 CTW983064:CTW983065 DDQ3:DDQ4 DDS65560:DDS65561 DDS131096:DDS131097 DDS196632:DDS196633 DDS262168:DDS262169 DDS327704:DDS327705 DDS393240:DDS393241 DDS458776:DDS458777 DDS524312:DDS524313 DDS589848:DDS589849 DDS655384:DDS655385 DDS720920:DDS720921 DDS786456:DDS786457 DDS851992:DDS851993 DDS917528:DDS917529 DDS983064:DDS983065 DNM3:DNM4 DNO65560:DNO65561 DNO131096:DNO131097 DNO196632:DNO196633 DNO262168:DNO262169 DNO327704:DNO327705 DNO393240:DNO393241 DNO458776:DNO458777 DNO524312:DNO524313 DNO589848:DNO589849 DNO655384:DNO655385 DNO720920:DNO720921 DNO786456:DNO786457 DNO851992:DNO851993 DNO917528:DNO917529 DNO983064:DNO983065 DXI3:DXI4 DXK65560:DXK65561 DXK131096:DXK131097 DXK196632:DXK196633 DXK262168:DXK262169 DXK327704:DXK327705 DXK393240:DXK393241 DXK458776:DXK458777 DXK524312:DXK524313 DXK589848:DXK589849 DXK655384:DXK655385 DXK720920:DXK720921 DXK786456:DXK786457 DXK851992:DXK851993 DXK917528:DXK917529 DXK983064:DXK983065 EHE3:EHE4 EHG65560:EHG65561 EHG131096:EHG131097 EHG196632:EHG196633 EHG262168:EHG262169 EHG327704:EHG327705 EHG393240:EHG393241 EHG458776:EHG458777 EHG524312:EHG524313 EHG589848:EHG589849 EHG655384:EHG655385 EHG720920:EHG720921 EHG786456:EHG786457 EHG851992:EHG851993 EHG917528:EHG917529 EHG983064:EHG983065 ERA3:ERA4 ERC65560:ERC65561 ERC131096:ERC131097 ERC196632:ERC196633 ERC262168:ERC262169 ERC327704:ERC327705 ERC393240:ERC393241 ERC458776:ERC458777 ERC524312:ERC524313 ERC589848:ERC589849 ERC655384:ERC655385 ERC720920:ERC720921 ERC786456:ERC786457 ERC851992:ERC851993 ERC917528:ERC917529 ERC983064:ERC983065 FAW3:FAW4 FAY65560:FAY65561 FAY131096:FAY131097 FAY196632:FAY196633 FAY262168:FAY262169 FAY327704:FAY327705 FAY393240:FAY393241 FAY458776:FAY458777 FAY524312:FAY524313 FAY589848:FAY589849 FAY655384:FAY655385 FAY720920:FAY720921 FAY786456:FAY786457 FAY851992:FAY851993 FAY917528:FAY917529 FAY983064:FAY983065 FKS3:FKS4 FKU65560:FKU65561 FKU131096:FKU131097 FKU196632:FKU196633 FKU262168:FKU262169 FKU327704:FKU327705 FKU393240:FKU393241 FKU458776:FKU458777 FKU524312:FKU524313 FKU589848:FKU589849 FKU655384:FKU655385 FKU720920:FKU720921 FKU786456:FKU786457 FKU851992:FKU851993 FKU917528:FKU917529 FKU983064:FKU983065 FUO3:FUO4 FUQ65560:FUQ65561 FUQ131096:FUQ131097 FUQ196632:FUQ196633 FUQ262168:FUQ262169 FUQ327704:FUQ327705 FUQ393240:FUQ393241 FUQ458776:FUQ458777 FUQ524312:FUQ524313 FUQ589848:FUQ589849 FUQ655384:FUQ655385 FUQ720920:FUQ720921 FUQ786456:FUQ786457 FUQ851992:FUQ851993 FUQ917528:FUQ917529 FUQ983064:FUQ983065 GEK3:GEK4 GEM65560:GEM65561 GEM131096:GEM131097 GEM196632:GEM196633 GEM262168:GEM262169 GEM327704:GEM327705 GEM393240:GEM393241 GEM458776:GEM458777 GEM524312:GEM524313 GEM589848:GEM589849 GEM655384:GEM655385 GEM720920:GEM720921 GEM786456:GEM786457 GEM851992:GEM851993 GEM917528:GEM917529 GEM983064:GEM983065 GOG3:GOG4 GOI65560:GOI65561 GOI131096:GOI131097 GOI196632:GOI196633 GOI262168:GOI262169 GOI327704:GOI327705 GOI393240:GOI393241 GOI458776:GOI458777 GOI524312:GOI524313 GOI589848:GOI589849 GOI655384:GOI655385 GOI720920:GOI720921 GOI786456:GOI786457 GOI851992:GOI851993 GOI917528:GOI917529 GOI983064:GOI983065 GYC3:GYC4 GYE65560:GYE65561 GYE131096:GYE131097 GYE196632:GYE196633 GYE262168:GYE262169 GYE327704:GYE327705 GYE393240:GYE393241 GYE458776:GYE458777 GYE524312:GYE524313 GYE589848:GYE589849 GYE655384:GYE655385 GYE720920:GYE720921 GYE786456:GYE786457 GYE851992:GYE851993 GYE917528:GYE917529 GYE983064:GYE983065 HHY3:HHY4 HIA65560:HIA65561 HIA131096:HIA131097 HIA196632:HIA196633 HIA262168:HIA262169 HIA327704:HIA327705 HIA393240:HIA393241 HIA458776:HIA458777 HIA524312:HIA524313 HIA589848:HIA589849 HIA655384:HIA655385 HIA720920:HIA720921 HIA786456:HIA786457 HIA851992:HIA851993 HIA917528:HIA917529 HIA983064:HIA983065 HRU3:HRU4 HRW65560:HRW65561 HRW131096:HRW131097 HRW196632:HRW196633 HRW262168:HRW262169 HRW327704:HRW327705 HRW393240:HRW393241 HRW458776:HRW458777 HRW524312:HRW524313 HRW589848:HRW589849 HRW655384:HRW655385 HRW720920:HRW720921 HRW786456:HRW786457 HRW851992:HRW851993 HRW917528:HRW917529 HRW983064:HRW983065 IBQ3:IBQ4 IBS65560:IBS65561 IBS131096:IBS131097 IBS196632:IBS196633 IBS262168:IBS262169 IBS327704:IBS327705 IBS393240:IBS393241 IBS458776:IBS458777 IBS524312:IBS524313 IBS589848:IBS589849 IBS655384:IBS655385 IBS720920:IBS720921 IBS786456:IBS786457 IBS851992:IBS851993 IBS917528:IBS917529 IBS983064:IBS983065 ILM3:ILM4 ILO65560:ILO65561 ILO131096:ILO131097 ILO196632:ILO196633 ILO262168:ILO262169 ILO327704:ILO327705 ILO393240:ILO393241 ILO458776:ILO458777 ILO524312:ILO524313 ILO589848:ILO589849 ILO655384:ILO655385 ILO720920:ILO720921 ILO786456:ILO786457 ILO851992:ILO851993 ILO917528:ILO917529 ILO983064:ILO983065 IVI3:IVI4 IVK65560:IVK65561 IVK131096:IVK131097 IVK196632:IVK196633 IVK262168:IVK262169 IVK327704:IVK327705 IVK393240:IVK393241 IVK458776:IVK458777 IVK524312:IVK524313 IVK589848:IVK589849 IVK655384:IVK655385 IVK720920:IVK720921 IVK786456:IVK786457 IVK851992:IVK851993 IVK917528:IVK917529 IVK983064:IVK983065 JFE3:JFE4 JFG65560:JFG65561 JFG131096:JFG131097 JFG196632:JFG196633 JFG262168:JFG262169 JFG327704:JFG327705 JFG393240:JFG393241 JFG458776:JFG458777 JFG524312:JFG524313 JFG589848:JFG589849 JFG655384:JFG655385 JFG720920:JFG720921 JFG786456:JFG786457 JFG851992:JFG851993 JFG917528:JFG917529 JFG983064:JFG983065 JPA3:JPA4 JPC65560:JPC65561 JPC131096:JPC131097 JPC196632:JPC196633 JPC262168:JPC262169 JPC327704:JPC327705 JPC393240:JPC393241 JPC458776:JPC458777 JPC524312:JPC524313 JPC589848:JPC589849 JPC655384:JPC655385 JPC720920:JPC720921 JPC786456:JPC786457 JPC851992:JPC851993 JPC917528:JPC917529 JPC983064:JPC983065 JYW3:JYW4 JYY65560:JYY65561 JYY131096:JYY131097 JYY196632:JYY196633 JYY262168:JYY262169 JYY327704:JYY327705 JYY393240:JYY393241 JYY458776:JYY458777 JYY524312:JYY524313 JYY589848:JYY589849 JYY655384:JYY655385 JYY720920:JYY720921 JYY786456:JYY786457 JYY851992:JYY851993 JYY917528:JYY917529 JYY983064:JYY983065 KIS3:KIS4 KIU65560:KIU65561 KIU131096:KIU131097 KIU196632:KIU196633 KIU262168:KIU262169 KIU327704:KIU327705 KIU393240:KIU393241 KIU458776:KIU458777 KIU524312:KIU524313 KIU589848:KIU589849 KIU655384:KIU655385 KIU720920:KIU720921 KIU786456:KIU786457 KIU851992:KIU851993 KIU917528:KIU917529 KIU983064:KIU983065 KSO3:KSO4 KSQ65560:KSQ65561 KSQ131096:KSQ131097 KSQ196632:KSQ196633 KSQ262168:KSQ262169 KSQ327704:KSQ327705 KSQ393240:KSQ393241 KSQ458776:KSQ458777 KSQ524312:KSQ524313 KSQ589848:KSQ589849 KSQ655384:KSQ655385 KSQ720920:KSQ720921 KSQ786456:KSQ786457 KSQ851992:KSQ851993 KSQ917528:KSQ917529 KSQ983064:KSQ983065 LCK3:LCK4 LCM65560:LCM65561 LCM131096:LCM131097 LCM196632:LCM196633 LCM262168:LCM262169 LCM327704:LCM327705 LCM393240:LCM393241 LCM458776:LCM458777 LCM524312:LCM524313 LCM589848:LCM589849 LCM655384:LCM655385 LCM720920:LCM720921 LCM786456:LCM786457 LCM851992:LCM851993 LCM917528:LCM917529 LCM983064:LCM983065 LMG3:LMG4 LMI65560:LMI65561 LMI131096:LMI131097 LMI196632:LMI196633 LMI262168:LMI262169 LMI327704:LMI327705 LMI393240:LMI393241 LMI458776:LMI458777 LMI524312:LMI524313 LMI589848:LMI589849 LMI655384:LMI655385 LMI720920:LMI720921 LMI786456:LMI786457 LMI851992:LMI851993 LMI917528:LMI917529 LMI983064:LMI983065 LWC3:LWC4 LWE65560:LWE65561 LWE131096:LWE131097 LWE196632:LWE196633 LWE262168:LWE262169 LWE327704:LWE327705 LWE393240:LWE393241 LWE458776:LWE458777 LWE524312:LWE524313 LWE589848:LWE589849 LWE655384:LWE655385 LWE720920:LWE720921 LWE786456:LWE786457 LWE851992:LWE851993 LWE917528:LWE917529 LWE983064:LWE983065 MFY3:MFY4 MGA65560:MGA65561 MGA131096:MGA131097 MGA196632:MGA196633 MGA262168:MGA262169 MGA327704:MGA327705 MGA393240:MGA393241 MGA458776:MGA458777 MGA524312:MGA524313 MGA589848:MGA589849 MGA655384:MGA655385 MGA720920:MGA720921 MGA786456:MGA786457 MGA851992:MGA851993 MGA917528:MGA917529 MGA983064:MGA983065 MPU3:MPU4 MPW65560:MPW65561 MPW131096:MPW131097 MPW196632:MPW196633 MPW262168:MPW262169 MPW327704:MPW327705 MPW393240:MPW393241 MPW458776:MPW458777 MPW524312:MPW524313 MPW589848:MPW589849 MPW655384:MPW655385 MPW720920:MPW720921 MPW786456:MPW786457 MPW851992:MPW851993 MPW917528:MPW917529 MPW983064:MPW983065 MZQ3:MZQ4 MZS65560:MZS65561 MZS131096:MZS131097 MZS196632:MZS196633 MZS262168:MZS262169 MZS327704:MZS327705 MZS393240:MZS393241 MZS458776:MZS458777 MZS524312:MZS524313 MZS589848:MZS589849 MZS655384:MZS655385 MZS720920:MZS720921 MZS786456:MZS786457 MZS851992:MZS851993 MZS917528:MZS917529 MZS983064:MZS983065 NJM3:NJM4 NJO65560:NJO65561 NJO131096:NJO131097 NJO196632:NJO196633 NJO262168:NJO262169 NJO327704:NJO327705 NJO393240:NJO393241 NJO458776:NJO458777 NJO524312:NJO524313 NJO589848:NJO589849 NJO655384:NJO655385 NJO720920:NJO720921 NJO786456:NJO786457 NJO851992:NJO851993 NJO917528:NJO917529 NJO983064:NJO983065 NTI3:NTI4 NTK65560:NTK65561 NTK131096:NTK131097 NTK196632:NTK196633 NTK262168:NTK262169 NTK327704:NTK327705 NTK393240:NTK393241 NTK458776:NTK458777 NTK524312:NTK524313 NTK589848:NTK589849 NTK655384:NTK655385 NTK720920:NTK720921 NTK786456:NTK786457 NTK851992:NTK851993 NTK917528:NTK917529 NTK983064:NTK983065 ODE3:ODE4 ODG65560:ODG65561 ODG131096:ODG131097 ODG196632:ODG196633 ODG262168:ODG262169 ODG327704:ODG327705 ODG393240:ODG393241 ODG458776:ODG458777 ODG524312:ODG524313 ODG589848:ODG589849 ODG655384:ODG655385 ODG720920:ODG720921 ODG786456:ODG786457 ODG851992:ODG851993 ODG917528:ODG917529 ODG983064:ODG983065 ONA3:ONA4 ONC65560:ONC65561 ONC131096:ONC131097 ONC196632:ONC196633 ONC262168:ONC262169 ONC327704:ONC327705 ONC393240:ONC393241 ONC458776:ONC458777 ONC524312:ONC524313 ONC589848:ONC589849 ONC655384:ONC655385 ONC720920:ONC720921 ONC786456:ONC786457 ONC851992:ONC851993 ONC917528:ONC917529 ONC983064:ONC983065 OWW3:OWW4 OWY65560:OWY65561 OWY131096:OWY131097 OWY196632:OWY196633 OWY262168:OWY262169 OWY327704:OWY327705 OWY393240:OWY393241 OWY458776:OWY458777 OWY524312:OWY524313 OWY589848:OWY589849 OWY655384:OWY655385 OWY720920:OWY720921 OWY786456:OWY786457 OWY851992:OWY851993 OWY917528:OWY917529 OWY983064:OWY983065 PGS3:PGS4 PGU65560:PGU65561 PGU131096:PGU131097 PGU196632:PGU196633 PGU262168:PGU262169 PGU327704:PGU327705 PGU393240:PGU393241 PGU458776:PGU458777 PGU524312:PGU524313 PGU589848:PGU589849 PGU655384:PGU655385 PGU720920:PGU720921 PGU786456:PGU786457 PGU851992:PGU851993 PGU917528:PGU917529 PGU983064:PGU983065 PQO3:PQO4 PQQ65560:PQQ65561 PQQ131096:PQQ131097 PQQ196632:PQQ196633 PQQ262168:PQQ262169 PQQ327704:PQQ327705 PQQ393240:PQQ393241 PQQ458776:PQQ458777 PQQ524312:PQQ524313 PQQ589848:PQQ589849 PQQ655384:PQQ655385 PQQ720920:PQQ720921 PQQ786456:PQQ786457 PQQ851992:PQQ851993 PQQ917528:PQQ917529 PQQ983064:PQQ983065 QAK3:QAK4 QAM65560:QAM65561 QAM131096:QAM131097 QAM196632:QAM196633 QAM262168:QAM262169 QAM327704:QAM327705 QAM393240:QAM393241 QAM458776:QAM458777 QAM524312:QAM524313 QAM589848:QAM589849 QAM655384:QAM655385 QAM720920:QAM720921 QAM786456:QAM786457 QAM851992:QAM851993 QAM917528:QAM917529 QAM983064:QAM983065 QKG3:QKG4 QKI65560:QKI65561 QKI131096:QKI131097 QKI196632:QKI196633 QKI262168:QKI262169 QKI327704:QKI327705 QKI393240:QKI393241 QKI458776:QKI458777 QKI524312:QKI524313 QKI589848:QKI589849 QKI655384:QKI655385 QKI720920:QKI720921 QKI786456:QKI786457 QKI851992:QKI851993 QKI917528:QKI917529 QKI983064:QKI983065 QUC3:QUC4 QUE65560:QUE65561 QUE131096:QUE131097 QUE196632:QUE196633 QUE262168:QUE262169 QUE327704:QUE327705 QUE393240:QUE393241 QUE458776:QUE458777 QUE524312:QUE524313 QUE589848:QUE589849 QUE655384:QUE655385 QUE720920:QUE720921 QUE786456:QUE786457 QUE851992:QUE851993 QUE917528:QUE917529 QUE983064:QUE983065 RDY3:RDY4 REA65560:REA65561 REA131096:REA131097 REA196632:REA196633 REA262168:REA262169 REA327704:REA327705 REA393240:REA393241 REA458776:REA458777 REA524312:REA524313 REA589848:REA589849 REA655384:REA655385 REA720920:REA720921 REA786456:REA786457 REA851992:REA851993 REA917528:REA917529 REA983064:REA983065 RNU3:RNU4 RNW65560:RNW65561 RNW131096:RNW131097 RNW196632:RNW196633 RNW262168:RNW262169 RNW327704:RNW327705 RNW393240:RNW393241 RNW458776:RNW458777 RNW524312:RNW524313 RNW589848:RNW589849 RNW655384:RNW655385 RNW720920:RNW720921 RNW786456:RNW786457 RNW851992:RNW851993 RNW917528:RNW917529 RNW983064:RNW983065 RXQ3:RXQ4 RXS65560:RXS65561 RXS131096:RXS131097 RXS196632:RXS196633 RXS262168:RXS262169 RXS327704:RXS327705 RXS393240:RXS393241 RXS458776:RXS458777 RXS524312:RXS524313 RXS589848:RXS589849 RXS655384:RXS655385 RXS720920:RXS720921 RXS786456:RXS786457 RXS851992:RXS851993 RXS917528:RXS917529 RXS983064:RXS983065 SHM3:SHM4 SHO65560:SHO65561 SHO131096:SHO131097 SHO196632:SHO196633 SHO262168:SHO262169 SHO327704:SHO327705 SHO393240:SHO393241 SHO458776:SHO458777 SHO524312:SHO524313 SHO589848:SHO589849 SHO655384:SHO655385 SHO720920:SHO720921 SHO786456:SHO786457 SHO851992:SHO851993 SHO917528:SHO917529 SHO983064:SHO983065 SRI3:SRI4 SRK65560:SRK65561 SRK131096:SRK131097 SRK196632:SRK196633 SRK262168:SRK262169 SRK327704:SRK327705 SRK393240:SRK393241 SRK458776:SRK458777 SRK524312:SRK524313 SRK589848:SRK589849 SRK655384:SRK655385 SRK720920:SRK720921 SRK786456:SRK786457 SRK851992:SRK851993 SRK917528:SRK917529 SRK983064:SRK983065 TBE3:TBE4 TBG65560:TBG65561 TBG131096:TBG131097 TBG196632:TBG196633 TBG262168:TBG262169 TBG327704:TBG327705 TBG393240:TBG393241 TBG458776:TBG458777 TBG524312:TBG524313 TBG589848:TBG589849 TBG655384:TBG655385 TBG720920:TBG720921 TBG786456:TBG786457 TBG851992:TBG851993 TBG917528:TBG917529 TBG983064:TBG983065 TLA3:TLA4 TLC65560:TLC65561 TLC131096:TLC131097 TLC196632:TLC196633 TLC262168:TLC262169 TLC327704:TLC327705 TLC393240:TLC393241 TLC458776:TLC458777 TLC524312:TLC524313 TLC589848:TLC589849 TLC655384:TLC655385 TLC720920:TLC720921 TLC786456:TLC786457 TLC851992:TLC851993 TLC917528:TLC917529 TLC983064:TLC983065 TUW3:TUW4 TUY65560:TUY65561 TUY131096:TUY131097 TUY196632:TUY196633 TUY262168:TUY262169 TUY327704:TUY327705 TUY393240:TUY393241 TUY458776:TUY458777 TUY524312:TUY524313 TUY589848:TUY589849 TUY655384:TUY655385 TUY720920:TUY720921 TUY786456:TUY786457 TUY851992:TUY851993 TUY917528:TUY917529 TUY983064:TUY983065 UES3:UES4 UEU65560:UEU65561 UEU131096:UEU131097 UEU196632:UEU196633 UEU262168:UEU262169 UEU327704:UEU327705 UEU393240:UEU393241 UEU458776:UEU458777 UEU524312:UEU524313 UEU589848:UEU589849 UEU655384:UEU655385 UEU720920:UEU720921 UEU786456:UEU786457 UEU851992:UEU851993 UEU917528:UEU917529 UEU983064:UEU983065 UOO3:UOO4 UOQ65560:UOQ65561 UOQ131096:UOQ131097 UOQ196632:UOQ196633 UOQ262168:UOQ262169 UOQ327704:UOQ327705 UOQ393240:UOQ393241 UOQ458776:UOQ458777 UOQ524312:UOQ524313 UOQ589848:UOQ589849 UOQ655384:UOQ655385 UOQ720920:UOQ720921 UOQ786456:UOQ786457 UOQ851992:UOQ851993 UOQ917528:UOQ917529 UOQ983064:UOQ983065 UYK3:UYK4 UYM65560:UYM65561 UYM131096:UYM131097 UYM196632:UYM196633 UYM262168:UYM262169 UYM327704:UYM327705 UYM393240:UYM393241 UYM458776:UYM458777 UYM524312:UYM524313 UYM589848:UYM589849 UYM655384:UYM655385 UYM720920:UYM720921 UYM786456:UYM786457 UYM851992:UYM851993 UYM917528:UYM917529 UYM983064:UYM983065 VIG3:VIG4 VII65560:VII65561 VII131096:VII131097 VII196632:VII196633 VII262168:VII262169 VII327704:VII327705 VII393240:VII393241 VII458776:VII458777 VII524312:VII524313 VII589848:VII589849 VII655384:VII655385 VII720920:VII720921 VII786456:VII786457 VII851992:VII851993 VII917528:VII917529 VII983064:VII983065 VSC3:VSC4 VSE65560:VSE65561 VSE131096:VSE131097 VSE196632:VSE196633 VSE262168:VSE262169 VSE327704:VSE327705 VSE393240:VSE393241 VSE458776:VSE458777 VSE524312:VSE524313 VSE589848:VSE589849 VSE655384:VSE655385 VSE720920:VSE720921 VSE786456:VSE786457 VSE851992:VSE851993 VSE917528:VSE917529 VSE983064:VSE983065 WBY3:WBY4 WCA65560:WCA65561 WCA131096:WCA131097 WCA196632:WCA196633 WCA262168:WCA262169 WCA327704:WCA327705 WCA393240:WCA393241 WCA458776:WCA458777 WCA524312:WCA524313 WCA589848:WCA589849 WCA655384:WCA655385 WCA720920:WCA720921 WCA786456:WCA786457 WCA851992:WCA851993 WCA917528:WCA917529 WCA983064:WCA983065 WLU3:WLU4 WLW65560:WLW65561 WLW131096:WLW131097 WLW196632:WLW196633 WLW262168:WLW262169 WLW327704:WLW327705 WLW393240:WLW393241 WLW458776:WLW458777 WLW524312:WLW524313 WLW589848:WLW589849 WLW655384:WLW655385 WLW720920:WLW720921 WLW786456:WLW786457 WLW851992:WLW851993 WLW917528:WLW917529 WLW983064:WLW983065 WVQ3:WVQ4 WVS65560:WVS65561 WVS131096:WVS131097 WVS196632:WVS196633 WVS262168:WVS262169 WVS327704:WVS327705 WVS393240:WVS393241 WVS458776:WVS458777 WVS524312:WVS524313 WVS589848:WVS589849 WVS655384:WVS655385 WVS720920:WVS720921 WVS786456:WVS786457 WVS851992:WVS851993 WVS917528:WVS917529 WVS983064:WVS983065"/>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22</xdr:row>
                    <xdr:rowOff>47625</xdr:rowOff>
                  </from>
                  <to>
                    <xdr:col>0</xdr:col>
                    <xdr:colOff>685800</xdr:colOff>
                    <xdr:row>23</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22</xdr:row>
                    <xdr:rowOff>47625</xdr:rowOff>
                  </from>
                  <to>
                    <xdr:col>0</xdr:col>
                    <xdr:colOff>1390650</xdr:colOff>
                    <xdr:row>23</xdr:row>
                    <xdr:rowOff>57150</xdr:rowOff>
                  </to>
                </anchor>
              </controlPr>
            </control>
          </mc:Choice>
        </mc:AlternateContent>
        <mc:AlternateContent xmlns:mc="http://schemas.openxmlformats.org/markup-compatibility/2006">
          <mc:Choice Requires="x14">
            <control shapeId="42016" r:id="rId5" name="Button 32">
              <controlPr defaultSize="0" print="0" autoPict="0" macro="[11]!Button17_Click_week_add">
                <anchor moveWithCells="1">
                  <from>
                    <xdr:col>28</xdr:col>
                    <xdr:colOff>209550</xdr:colOff>
                    <xdr:row>7</xdr:row>
                    <xdr:rowOff>85725</xdr:rowOff>
                  </from>
                  <to>
                    <xdr:col>29</xdr:col>
                    <xdr:colOff>238125</xdr:colOff>
                    <xdr:row>8</xdr:row>
                    <xdr:rowOff>171450</xdr:rowOff>
                  </to>
                </anchor>
              </controlPr>
            </control>
          </mc:Choice>
        </mc:AlternateContent>
        <mc:AlternateContent xmlns:mc="http://schemas.openxmlformats.org/markup-compatibility/2006">
          <mc:Choice Requires="x14">
            <control shapeId="42017" r:id="rId6" name="Button 33">
              <controlPr defaultSize="0" print="0" autoPict="0" macro="[11]!Button18_Click_week_delete">
                <anchor moveWithCells="1">
                  <from>
                    <xdr:col>28</xdr:col>
                    <xdr:colOff>200025</xdr:colOff>
                    <xdr:row>9</xdr:row>
                    <xdr:rowOff>76200</xdr:rowOff>
                  </from>
                  <to>
                    <xdr:col>29</xdr:col>
                    <xdr:colOff>238125</xdr:colOff>
                    <xdr:row>10</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7"/>
  </sheetPr>
  <dimension ref="A1:K29"/>
  <sheetViews>
    <sheetView workbookViewId="0">
      <selection activeCell="N12" sqref="N12"/>
    </sheetView>
  </sheetViews>
  <sheetFormatPr defaultColWidth="9" defaultRowHeight="13.5"/>
  <cols>
    <col min="3" max="3" width="10.625" customWidth="1"/>
  </cols>
  <sheetData>
    <row r="1" spans="1:11">
      <c r="A1" s="1089" t="s">
        <v>782</v>
      </c>
      <c r="B1" s="1089"/>
      <c r="C1" s="1089"/>
      <c r="D1" s="1089"/>
      <c r="E1" s="1089"/>
      <c r="F1" s="1089"/>
      <c r="G1" s="1089"/>
      <c r="H1" s="1089"/>
      <c r="I1" s="1089"/>
    </row>
    <row r="2" spans="1:11" ht="35.25" customHeight="1">
      <c r="A2" s="1090"/>
      <c r="B2" s="1090" t="s">
        <v>783</v>
      </c>
      <c r="C2" s="1090"/>
      <c r="D2" s="61" t="s">
        <v>784</v>
      </c>
      <c r="E2" s="61" t="s">
        <v>785</v>
      </c>
      <c r="F2" s="61" t="s">
        <v>786</v>
      </c>
      <c r="G2" s="61" t="s">
        <v>787</v>
      </c>
      <c r="H2" s="61" t="s">
        <v>788</v>
      </c>
      <c r="I2" s="61" t="s">
        <v>789</v>
      </c>
      <c r="J2" s="61" t="s">
        <v>790</v>
      </c>
      <c r="K2" s="1079" t="s">
        <v>388</v>
      </c>
    </row>
    <row r="3" spans="1:11" ht="50.1" customHeight="1">
      <c r="A3" s="1090"/>
      <c r="B3" s="1091" t="s">
        <v>791</v>
      </c>
      <c r="C3" s="1092"/>
      <c r="D3" s="62" t="s">
        <v>792</v>
      </c>
      <c r="E3" s="62" t="s">
        <v>792</v>
      </c>
      <c r="F3" s="62" t="s">
        <v>793</v>
      </c>
      <c r="G3" s="62" t="s">
        <v>793</v>
      </c>
      <c r="H3" s="62" t="s">
        <v>793</v>
      </c>
      <c r="I3" s="62" t="s">
        <v>792</v>
      </c>
      <c r="J3" s="62" t="s">
        <v>792</v>
      </c>
      <c r="K3" s="1079"/>
    </row>
    <row r="4" spans="1:11">
      <c r="A4" s="63"/>
      <c r="B4" s="1093" t="s">
        <v>794</v>
      </c>
      <c r="C4" s="63" t="s">
        <v>108</v>
      </c>
      <c r="D4" s="64" t="s">
        <v>795</v>
      </c>
      <c r="E4" s="64" t="s">
        <v>795</v>
      </c>
      <c r="F4" s="64" t="s">
        <v>795</v>
      </c>
      <c r="G4" s="64" t="s">
        <v>795</v>
      </c>
      <c r="H4" s="64" t="s">
        <v>795</v>
      </c>
      <c r="I4" s="64" t="s">
        <v>795</v>
      </c>
      <c r="J4" s="64" t="s">
        <v>795</v>
      </c>
      <c r="K4" s="65">
        <f>IF((SUMPRODUCT(($D$3:$J$3="是")*(D4:J4="√"))+SUMPRODUCT(($D$3:$J$3="是")*(D4:J4="N/A"))=COUNTIF($D$3:$J$3,"是"))*(COUNTIF(D4:J4,"√")/(COUNTA(D4:J4)-COUNTIF(D4:J4,"N/A"))&gt;=0.5),1,0)</f>
        <v>1</v>
      </c>
    </row>
    <row r="5" spans="1:11">
      <c r="A5" s="63"/>
      <c r="B5" s="1093"/>
      <c r="C5" s="63" t="s">
        <v>737</v>
      </c>
      <c r="D5" s="64" t="s">
        <v>795</v>
      </c>
      <c r="E5" s="64" t="s">
        <v>796</v>
      </c>
      <c r="F5" s="64" t="s">
        <v>795</v>
      </c>
      <c r="G5" s="64" t="s">
        <v>796</v>
      </c>
      <c r="H5" s="64" t="s">
        <v>795</v>
      </c>
      <c r="I5" s="64" t="s">
        <v>796</v>
      </c>
      <c r="J5" s="64" t="s">
        <v>796</v>
      </c>
      <c r="K5" s="65">
        <f t="shared" ref="K5:K17" si="0">IF((SUMPRODUCT(($D$3:$J$3="是")*(D5:J5="√"))+SUMPRODUCT(($D$3:$J$3="是")*(D5:J5="N/A"))=COUNTIF($D$3:$J$3,"是"))*(COUNTIF(D5:J5,"√")/(COUNTA(D5:J5)-COUNTIF(D5:J5,"N/A"))&gt;=0.5),1,0)</f>
        <v>1</v>
      </c>
    </row>
    <row r="6" spans="1:11">
      <c r="A6" s="63"/>
      <c r="B6" s="1093"/>
      <c r="C6" s="63" t="s">
        <v>113</v>
      </c>
      <c r="D6" s="64" t="s">
        <v>795</v>
      </c>
      <c r="E6" s="64" t="s">
        <v>795</v>
      </c>
      <c r="F6" s="64" t="s">
        <v>795</v>
      </c>
      <c r="G6" s="64" t="s">
        <v>795</v>
      </c>
      <c r="H6" s="64" t="s">
        <v>795</v>
      </c>
      <c r="I6" s="64" t="s">
        <v>795</v>
      </c>
      <c r="J6" s="64" t="s">
        <v>795</v>
      </c>
      <c r="K6" s="65">
        <f t="shared" si="0"/>
        <v>1</v>
      </c>
    </row>
    <row r="7" spans="1:11">
      <c r="A7" s="63"/>
      <c r="B7" s="1093"/>
      <c r="C7" s="63" t="s">
        <v>738</v>
      </c>
      <c r="D7" s="64" t="s">
        <v>796</v>
      </c>
      <c r="E7" s="64" t="s">
        <v>796</v>
      </c>
      <c r="F7" s="64" t="s">
        <v>795</v>
      </c>
      <c r="G7" s="64" t="s">
        <v>795</v>
      </c>
      <c r="H7" s="64" t="s">
        <v>795</v>
      </c>
      <c r="I7" s="64" t="s">
        <v>795</v>
      </c>
      <c r="J7" s="64" t="s">
        <v>795</v>
      </c>
      <c r="K7" s="65">
        <f t="shared" si="0"/>
        <v>1</v>
      </c>
    </row>
    <row r="8" spans="1:11">
      <c r="A8" s="63"/>
      <c r="B8" s="1093"/>
      <c r="C8" s="63" t="s">
        <v>739</v>
      </c>
      <c r="D8" s="64" t="s">
        <v>796</v>
      </c>
      <c r="E8" s="64" t="s">
        <v>796</v>
      </c>
      <c r="F8" s="64" t="s">
        <v>795</v>
      </c>
      <c r="G8" s="64" t="s">
        <v>795</v>
      </c>
      <c r="H8" s="64" t="s">
        <v>795</v>
      </c>
      <c r="I8" s="64" t="s">
        <v>795</v>
      </c>
      <c r="J8" s="64" t="s">
        <v>795</v>
      </c>
      <c r="K8" s="65">
        <f t="shared" si="0"/>
        <v>1</v>
      </c>
    </row>
    <row r="9" spans="1:11">
      <c r="A9" s="63"/>
      <c r="B9" s="1093"/>
      <c r="C9" s="63" t="s">
        <v>740</v>
      </c>
      <c r="D9" s="64" t="s">
        <v>795</v>
      </c>
      <c r="E9" s="64" t="s">
        <v>795</v>
      </c>
      <c r="F9" s="64" t="s">
        <v>795</v>
      </c>
      <c r="G9" s="64" t="s">
        <v>795</v>
      </c>
      <c r="H9" s="64" t="s">
        <v>795</v>
      </c>
      <c r="I9" s="64" t="s">
        <v>795</v>
      </c>
      <c r="J9" s="64" t="s">
        <v>795</v>
      </c>
      <c r="K9" s="65">
        <f t="shared" si="0"/>
        <v>1</v>
      </c>
    </row>
    <row r="10" spans="1:11">
      <c r="A10" s="63"/>
      <c r="B10" s="1093"/>
      <c r="C10" s="63" t="s">
        <v>741</v>
      </c>
      <c r="D10" s="64" t="s">
        <v>796</v>
      </c>
      <c r="E10" s="64" t="s">
        <v>796</v>
      </c>
      <c r="F10" s="64" t="s">
        <v>795</v>
      </c>
      <c r="G10" s="64" t="s">
        <v>795</v>
      </c>
      <c r="H10" s="64" t="s">
        <v>796</v>
      </c>
      <c r="I10" s="64" t="s">
        <v>796</v>
      </c>
      <c r="J10" s="64" t="s">
        <v>795</v>
      </c>
      <c r="K10" s="65">
        <f t="shared" si="0"/>
        <v>1</v>
      </c>
    </row>
    <row r="11" spans="1:11">
      <c r="A11" s="63"/>
      <c r="B11" s="1093"/>
      <c r="C11" s="63" t="s">
        <v>743</v>
      </c>
      <c r="D11" s="64" t="s">
        <v>796</v>
      </c>
      <c r="E11" s="64" t="s">
        <v>796</v>
      </c>
      <c r="F11" s="64" t="s">
        <v>795</v>
      </c>
      <c r="G11" s="64" t="s">
        <v>796</v>
      </c>
      <c r="H11" s="64" t="s">
        <v>795</v>
      </c>
      <c r="I11" s="64" t="s">
        <v>796</v>
      </c>
      <c r="J11" s="64" t="s">
        <v>796</v>
      </c>
      <c r="K11" s="65">
        <f t="shared" si="0"/>
        <v>1</v>
      </c>
    </row>
    <row r="12" spans="1:11">
      <c r="A12" s="63"/>
      <c r="B12" s="1093"/>
      <c r="C12" s="63" t="s">
        <v>744</v>
      </c>
      <c r="D12" s="64" t="s">
        <v>796</v>
      </c>
      <c r="E12" s="64" t="s">
        <v>796</v>
      </c>
      <c r="F12" s="64" t="s">
        <v>795</v>
      </c>
      <c r="G12" s="64" t="s">
        <v>796</v>
      </c>
      <c r="H12" s="64" t="s">
        <v>795</v>
      </c>
      <c r="I12" s="64" t="s">
        <v>796</v>
      </c>
      <c r="J12" s="64" t="s">
        <v>796</v>
      </c>
      <c r="K12" s="65">
        <f t="shared" si="0"/>
        <v>1</v>
      </c>
    </row>
    <row r="13" spans="1:11">
      <c r="A13" s="63"/>
      <c r="B13" s="1093"/>
      <c r="C13" s="63" t="s">
        <v>745</v>
      </c>
      <c r="D13" s="64" t="s">
        <v>796</v>
      </c>
      <c r="E13" s="64" t="s">
        <v>796</v>
      </c>
      <c r="F13" s="64" t="s">
        <v>795</v>
      </c>
      <c r="G13" s="64" t="s">
        <v>796</v>
      </c>
      <c r="H13" s="64" t="s">
        <v>795</v>
      </c>
      <c r="I13" s="64" t="s">
        <v>796</v>
      </c>
      <c r="J13" s="64" t="s">
        <v>796</v>
      </c>
      <c r="K13" s="65">
        <f t="shared" si="0"/>
        <v>1</v>
      </c>
    </row>
    <row r="14" spans="1:11">
      <c r="A14" s="63"/>
      <c r="B14" s="1093"/>
      <c r="C14" s="63" t="s">
        <v>746</v>
      </c>
      <c r="D14" s="64" t="s">
        <v>796</v>
      </c>
      <c r="E14" s="64" t="s">
        <v>796</v>
      </c>
      <c r="F14" s="64" t="s">
        <v>795</v>
      </c>
      <c r="G14" s="64" t="s">
        <v>796</v>
      </c>
      <c r="H14" s="64" t="s">
        <v>796</v>
      </c>
      <c r="I14" s="64" t="s">
        <v>796</v>
      </c>
      <c r="J14" s="64" t="s">
        <v>796</v>
      </c>
      <c r="K14" s="65">
        <f t="shared" si="0"/>
        <v>1</v>
      </c>
    </row>
    <row r="15" spans="1:11">
      <c r="A15" s="63"/>
      <c r="B15" s="1093"/>
      <c r="C15" s="63" t="s">
        <v>748</v>
      </c>
      <c r="D15" s="64" t="s">
        <v>795</v>
      </c>
      <c r="E15" s="64" t="s">
        <v>795</v>
      </c>
      <c r="F15" s="64" t="s">
        <v>795</v>
      </c>
      <c r="G15" s="64" t="s">
        <v>796</v>
      </c>
      <c r="H15" s="64" t="s">
        <v>796</v>
      </c>
      <c r="I15" s="64" t="s">
        <v>796</v>
      </c>
      <c r="J15" s="64" t="s">
        <v>796</v>
      </c>
      <c r="K15" s="65">
        <f t="shared" si="0"/>
        <v>1</v>
      </c>
    </row>
    <row r="16" spans="1:11">
      <c r="A16" s="63"/>
      <c r="B16" s="1093"/>
      <c r="C16" s="63" t="s">
        <v>38</v>
      </c>
      <c r="D16" s="64" t="s">
        <v>795</v>
      </c>
      <c r="E16" s="64" t="s">
        <v>795</v>
      </c>
      <c r="F16" s="64" t="s">
        <v>795</v>
      </c>
      <c r="G16" s="64" t="s">
        <v>796</v>
      </c>
      <c r="H16" s="64" t="s">
        <v>796</v>
      </c>
      <c r="I16" s="64" t="s">
        <v>796</v>
      </c>
      <c r="J16" s="64" t="s">
        <v>796</v>
      </c>
      <c r="K16" s="65">
        <f t="shared" si="0"/>
        <v>1</v>
      </c>
    </row>
    <row r="17" spans="1:11">
      <c r="A17" s="63"/>
      <c r="B17" s="1093"/>
      <c r="C17" s="63" t="s">
        <v>749</v>
      </c>
      <c r="D17" s="64" t="s">
        <v>795</v>
      </c>
      <c r="E17" s="64" t="s">
        <v>795</v>
      </c>
      <c r="F17" s="64" t="s">
        <v>795</v>
      </c>
      <c r="G17" s="64" t="s">
        <v>796</v>
      </c>
      <c r="H17" s="64" t="s">
        <v>796</v>
      </c>
      <c r="I17" s="64" t="s">
        <v>796</v>
      </c>
      <c r="J17" s="64" t="s">
        <v>796</v>
      </c>
      <c r="K17" s="65">
        <f t="shared" si="0"/>
        <v>1</v>
      </c>
    </row>
    <row r="18" spans="1:11">
      <c r="A18" s="63"/>
      <c r="B18" s="1093"/>
      <c r="C18" s="63"/>
      <c r="D18" s="64"/>
      <c r="E18" s="64"/>
      <c r="F18" s="64"/>
      <c r="G18" s="64"/>
      <c r="H18" s="64"/>
      <c r="I18" s="64"/>
      <c r="J18" s="64"/>
      <c r="K18" s="65"/>
    </row>
    <row r="19" spans="1:11">
      <c r="A19" s="63"/>
      <c r="B19" s="1093"/>
      <c r="C19" s="63"/>
      <c r="D19" s="64"/>
      <c r="E19" s="64"/>
      <c r="F19" s="64"/>
      <c r="G19" s="64"/>
      <c r="H19" s="64"/>
      <c r="I19" s="64"/>
      <c r="J19" s="64"/>
      <c r="K19" s="65"/>
    </row>
    <row r="20" spans="1:11">
      <c r="A20" s="63"/>
      <c r="B20" s="1093"/>
      <c r="C20" s="63"/>
      <c r="D20" s="64"/>
      <c r="E20" s="64"/>
      <c r="F20" s="64"/>
      <c r="G20" s="64"/>
      <c r="H20" s="64"/>
      <c r="I20" s="64"/>
      <c r="J20" s="64"/>
      <c r="K20" s="65"/>
    </row>
    <row r="21" spans="1:11">
      <c r="A21" s="63"/>
      <c r="B21" s="1093"/>
      <c r="C21" s="63"/>
      <c r="D21" s="64"/>
      <c r="E21" s="64"/>
      <c r="F21" s="64"/>
      <c r="G21" s="64"/>
      <c r="H21" s="64"/>
      <c r="I21" s="64"/>
      <c r="J21" s="64"/>
      <c r="K21" s="65"/>
    </row>
    <row r="22" spans="1:11">
      <c r="A22" s="63"/>
      <c r="B22" s="1093"/>
      <c r="C22" s="63"/>
      <c r="D22" s="64"/>
      <c r="E22" s="64"/>
      <c r="F22" s="64"/>
      <c r="G22" s="64"/>
      <c r="H22" s="64"/>
      <c r="I22" s="64"/>
      <c r="J22" s="64"/>
      <c r="K22" s="65"/>
    </row>
    <row r="23" spans="1:11">
      <c r="A23" s="63"/>
      <c r="B23" s="1093"/>
      <c r="C23" s="63"/>
      <c r="D23" s="64"/>
      <c r="E23" s="64"/>
      <c r="F23" s="64"/>
      <c r="G23" s="64"/>
      <c r="H23" s="64"/>
      <c r="I23" s="64"/>
      <c r="J23" s="64"/>
      <c r="K23" s="65"/>
    </row>
    <row r="24" spans="1:11">
      <c r="A24" s="63"/>
      <c r="B24" s="1093"/>
      <c r="C24" s="63"/>
      <c r="D24" s="64"/>
      <c r="E24" s="64"/>
      <c r="F24" s="64"/>
      <c r="G24" s="64"/>
      <c r="H24" s="64"/>
      <c r="I24" s="64"/>
      <c r="J24" s="64"/>
      <c r="K24" s="65"/>
    </row>
    <row r="25" spans="1:11">
      <c r="A25" s="63"/>
      <c r="B25" s="1093"/>
      <c r="C25" s="63"/>
      <c r="D25" s="64"/>
      <c r="E25" s="64"/>
      <c r="F25" s="64"/>
      <c r="G25" s="64"/>
      <c r="H25" s="64"/>
      <c r="I25" s="64"/>
      <c r="J25" s="64"/>
      <c r="K25" s="65"/>
    </row>
    <row r="26" spans="1:11">
      <c r="A26" s="1080" t="s">
        <v>797</v>
      </c>
      <c r="B26" s="1081"/>
      <c r="C26" s="1081"/>
      <c r="D26" s="1081"/>
      <c r="E26" s="1081"/>
      <c r="F26" s="1081"/>
      <c r="G26" s="1081"/>
      <c r="H26" s="1081"/>
      <c r="I26" s="1082"/>
    </row>
    <row r="27" spans="1:11">
      <c r="A27" s="1083"/>
      <c r="B27" s="1084"/>
      <c r="C27" s="1084"/>
      <c r="D27" s="1084"/>
      <c r="E27" s="1084"/>
      <c r="F27" s="1084"/>
      <c r="G27" s="1084"/>
      <c r="H27" s="1084"/>
      <c r="I27" s="1085"/>
    </row>
    <row r="28" spans="1:11">
      <c r="A28" s="1083"/>
      <c r="B28" s="1084"/>
      <c r="C28" s="1084"/>
      <c r="D28" s="1084"/>
      <c r="E28" s="1084"/>
      <c r="F28" s="1084"/>
      <c r="G28" s="1084"/>
      <c r="H28" s="1084"/>
      <c r="I28" s="1085"/>
    </row>
    <row r="29" spans="1:11" ht="24.95" customHeight="1">
      <c r="A29" s="1086"/>
      <c r="B29" s="1087"/>
      <c r="C29" s="1087"/>
      <c r="D29" s="1087"/>
      <c r="E29" s="1087"/>
      <c r="F29" s="1087"/>
      <c r="G29" s="1087"/>
      <c r="H29" s="1087"/>
      <c r="I29" s="1088"/>
    </row>
  </sheetData>
  <mergeCells count="7">
    <mergeCell ref="K2:K3"/>
    <mergeCell ref="A26:I29"/>
    <mergeCell ref="A1:I1"/>
    <mergeCell ref="B2:C2"/>
    <mergeCell ref="B3:C3"/>
    <mergeCell ref="A2:A3"/>
    <mergeCell ref="B4:B25"/>
  </mergeCells>
  <phoneticPr fontId="149" type="noConversion"/>
  <pageMargins left="0.75" right="0.75" top="1" bottom="1" header="0.51180555555555596" footer="0.5118055555555559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U108"/>
  <sheetViews>
    <sheetView topLeftCell="A7" workbookViewId="0">
      <selection activeCell="L5" sqref="L5"/>
    </sheetView>
  </sheetViews>
  <sheetFormatPr defaultColWidth="9" defaultRowHeight="16.5"/>
  <cols>
    <col min="1" max="1" width="8.75" style="26" customWidth="1"/>
    <col min="2" max="2" width="20.75" style="26" customWidth="1"/>
    <col min="3" max="4" width="9" style="26"/>
    <col min="5" max="5" width="10.875" style="26" customWidth="1"/>
    <col min="6" max="7" width="9" style="26"/>
    <col min="8" max="8" width="11.375" style="26" customWidth="1"/>
    <col min="9" max="13" width="9" style="26"/>
    <col min="14" max="14" width="8.25" style="26" customWidth="1"/>
    <col min="15" max="15" width="19.25" style="26" customWidth="1"/>
    <col min="16" max="16" width="9" style="26"/>
    <col min="17" max="17" width="18.375" style="26" customWidth="1"/>
    <col min="18" max="16384" width="9" style="26"/>
  </cols>
  <sheetData>
    <row r="1" spans="1:7" s="24" customFormat="1">
      <c r="A1" s="24" t="s">
        <v>798</v>
      </c>
    </row>
    <row r="2" spans="1:7">
      <c r="B2" s="26" t="s">
        <v>799</v>
      </c>
    </row>
    <row r="4" spans="1:7" ht="113.1" customHeight="1"/>
    <row r="9" spans="1:7" s="24" customFormat="1">
      <c r="A9" s="24" t="s">
        <v>800</v>
      </c>
    </row>
    <row r="10" spans="1:7" s="25" customFormat="1" ht="18">
      <c r="A10" s="27" t="s">
        <v>801</v>
      </c>
    </row>
    <row r="11" spans="1:7" ht="45">
      <c r="B11" s="28" t="s">
        <v>802</v>
      </c>
      <c r="C11" s="29" t="s">
        <v>803</v>
      </c>
      <c r="D11" s="30" t="s">
        <v>804</v>
      </c>
      <c r="E11" s="29" t="s">
        <v>805</v>
      </c>
      <c r="F11" s="29" t="s">
        <v>806</v>
      </c>
      <c r="G11" s="29" t="s">
        <v>807</v>
      </c>
    </row>
    <row r="12" spans="1:7">
      <c r="B12" s="31" t="s">
        <v>500</v>
      </c>
      <c r="C12" s="32">
        <v>2.8280539999999998</v>
      </c>
      <c r="D12" s="33">
        <v>44.2</v>
      </c>
      <c r="E12" s="34">
        <v>26</v>
      </c>
      <c r="F12" s="34">
        <v>125</v>
      </c>
      <c r="G12" s="35">
        <f>(F12-E12)/E12</f>
        <v>3.8076923076923102</v>
      </c>
    </row>
    <row r="14" spans="1:7">
      <c r="C14" s="36" t="s">
        <v>515</v>
      </c>
      <c r="D14" s="37" t="s">
        <v>516</v>
      </c>
      <c r="E14" s="30" t="s">
        <v>163</v>
      </c>
      <c r="F14" s="30" t="s">
        <v>164</v>
      </c>
      <c r="G14" s="30" t="s">
        <v>165</v>
      </c>
    </row>
    <row r="15" spans="1:7">
      <c r="B15" s="38" t="s">
        <v>808</v>
      </c>
      <c r="C15" s="39">
        <v>26</v>
      </c>
      <c r="D15" s="39">
        <v>125</v>
      </c>
      <c r="E15" s="39">
        <v>26</v>
      </c>
      <c r="F15" s="39">
        <v>41</v>
      </c>
      <c r="G15" s="40">
        <v>56</v>
      </c>
    </row>
    <row r="16" spans="1:7">
      <c r="B16" s="41" t="s">
        <v>809</v>
      </c>
      <c r="C16" s="42">
        <v>0.58819999999999995</v>
      </c>
      <c r="D16" s="42">
        <v>2.8280539999999998</v>
      </c>
      <c r="E16" s="43">
        <v>0.1326</v>
      </c>
      <c r="F16" s="44">
        <v>0.93</v>
      </c>
      <c r="G16" s="45">
        <v>1.7274</v>
      </c>
    </row>
    <row r="18" spans="1:15">
      <c r="B18" s="26" t="s">
        <v>810</v>
      </c>
    </row>
    <row r="19" spans="1:15">
      <c r="B19" s="26" t="s">
        <v>811</v>
      </c>
    </row>
    <row r="21" spans="1:15" s="25" customFormat="1" ht="18">
      <c r="A21" s="27" t="s">
        <v>812</v>
      </c>
    </row>
    <row r="24" spans="1:15">
      <c r="O24" s="26" t="s">
        <v>813</v>
      </c>
    </row>
    <row r="33" spans="1:5">
      <c r="B33" s="46" t="s">
        <v>814</v>
      </c>
      <c r="C33" s="47" t="s">
        <v>815</v>
      </c>
      <c r="D33" s="48" t="s">
        <v>563</v>
      </c>
      <c r="E33" s="46" t="s">
        <v>303</v>
      </c>
    </row>
    <row r="34" spans="1:5">
      <c r="B34" s="46" t="s">
        <v>816</v>
      </c>
      <c r="C34" s="49">
        <v>16</v>
      </c>
      <c r="D34" s="49">
        <v>114</v>
      </c>
      <c r="E34" s="50">
        <f>(D34-C34)/C34</f>
        <v>6.125</v>
      </c>
    </row>
    <row r="35" spans="1:5">
      <c r="B35" s="46" t="s">
        <v>817</v>
      </c>
      <c r="C35" s="49">
        <v>10</v>
      </c>
      <c r="D35" s="51">
        <v>11</v>
      </c>
      <c r="E35" s="50">
        <f>(D35-C35)/C35</f>
        <v>0.1</v>
      </c>
    </row>
    <row r="36" spans="1:5">
      <c r="B36" s="52" t="s">
        <v>818</v>
      </c>
    </row>
    <row r="37" spans="1:5">
      <c r="B37" s="52" t="s">
        <v>819</v>
      </c>
    </row>
    <row r="39" spans="1:5">
      <c r="B39" s="26" t="s">
        <v>820</v>
      </c>
    </row>
    <row r="40" spans="1:5">
      <c r="B40" s="26" t="s">
        <v>821</v>
      </c>
    </row>
    <row r="41" spans="1:5">
      <c r="B41" s="26" t="s">
        <v>822</v>
      </c>
    </row>
    <row r="42" spans="1:5">
      <c r="B42" s="26" t="s">
        <v>823</v>
      </c>
    </row>
    <row r="43" spans="1:5">
      <c r="B43" s="26" t="s">
        <v>824</v>
      </c>
      <c r="D43" s="53"/>
    </row>
    <row r="45" spans="1:5" s="24" customFormat="1">
      <c r="A45" s="24" t="s">
        <v>825</v>
      </c>
    </row>
    <row r="46" spans="1:5">
      <c r="B46" s="26" t="s">
        <v>826</v>
      </c>
      <c r="D46" s="53"/>
    </row>
    <row r="62" spans="2:21">
      <c r="B62" s="26" t="s">
        <v>827</v>
      </c>
      <c r="D62" s="53"/>
    </row>
    <row r="63" spans="2:21">
      <c r="B63" s="54" t="s">
        <v>828</v>
      </c>
      <c r="C63" s="1099" t="s">
        <v>829</v>
      </c>
      <c r="D63" s="1100"/>
      <c r="E63" s="1100"/>
      <c r="F63" s="1100"/>
      <c r="G63" s="1101"/>
      <c r="H63" s="55" t="s">
        <v>830</v>
      </c>
      <c r="M63" s="58"/>
      <c r="N63" s="58"/>
      <c r="O63" s="58"/>
      <c r="P63" s="58"/>
      <c r="Q63" s="58"/>
      <c r="R63" s="58"/>
      <c r="S63" s="58"/>
      <c r="T63" s="58"/>
      <c r="U63" s="58"/>
    </row>
    <row r="64" spans="2:21">
      <c r="B64" s="56">
        <v>1</v>
      </c>
      <c r="C64" s="1102" t="s">
        <v>821</v>
      </c>
      <c r="D64" s="1103"/>
      <c r="E64" s="1103"/>
      <c r="F64" s="1103"/>
      <c r="G64" s="1104"/>
      <c r="H64" s="57">
        <v>0.9</v>
      </c>
      <c r="M64" s="58"/>
      <c r="N64" s="58"/>
      <c r="O64" s="58"/>
      <c r="P64" s="58"/>
      <c r="Q64" s="58"/>
      <c r="R64" s="58"/>
      <c r="S64" s="58"/>
      <c r="T64" s="58"/>
      <c r="U64" s="58"/>
    </row>
    <row r="65" spans="2:21" ht="17.25" customHeight="1">
      <c r="B65" s="56">
        <v>2</v>
      </c>
      <c r="C65" s="1102" t="s">
        <v>822</v>
      </c>
      <c r="D65" s="1103"/>
      <c r="E65" s="1103"/>
      <c r="F65" s="1103"/>
      <c r="G65" s="1104"/>
      <c r="H65" s="57">
        <v>0.03</v>
      </c>
      <c r="M65" s="58"/>
      <c r="N65" s="58"/>
      <c r="O65" s="58"/>
      <c r="P65" s="58"/>
      <c r="Q65" s="58"/>
      <c r="R65" s="58"/>
      <c r="S65" s="58"/>
      <c r="T65" s="58"/>
      <c r="U65" s="58"/>
    </row>
    <row r="66" spans="2:21" ht="17.25" customHeight="1">
      <c r="B66" s="56">
        <v>3</v>
      </c>
      <c r="C66" s="1102" t="s">
        <v>823</v>
      </c>
      <c r="D66" s="1103"/>
      <c r="E66" s="1103"/>
      <c r="F66" s="1103"/>
      <c r="G66" s="1104"/>
      <c r="H66" s="57">
        <v>0.05</v>
      </c>
      <c r="M66" s="58"/>
      <c r="N66" s="58"/>
      <c r="O66" s="58"/>
      <c r="P66" s="58"/>
      <c r="Q66" s="58"/>
      <c r="R66" s="58"/>
      <c r="S66" s="58"/>
      <c r="T66" s="58"/>
      <c r="U66" s="58"/>
    </row>
    <row r="67" spans="2:21" ht="17.25" customHeight="1">
      <c r="B67" s="56">
        <v>4</v>
      </c>
      <c r="C67" s="1102" t="s">
        <v>824</v>
      </c>
      <c r="D67" s="1103"/>
      <c r="E67" s="1103"/>
      <c r="F67" s="1103"/>
      <c r="G67" s="1104"/>
      <c r="H67" s="57">
        <v>0.02</v>
      </c>
      <c r="M67" s="58"/>
      <c r="N67" s="58"/>
      <c r="O67" s="58"/>
      <c r="P67" s="58"/>
      <c r="Q67" s="58"/>
      <c r="R67" s="58"/>
      <c r="S67" s="58"/>
      <c r="T67" s="58"/>
      <c r="U67" s="58"/>
    </row>
    <row r="68" spans="2:21">
      <c r="B68" s="59"/>
      <c r="C68" s="1094" t="s">
        <v>388</v>
      </c>
      <c r="D68" s="1095"/>
      <c r="E68" s="1095"/>
      <c r="F68" s="1095"/>
      <c r="G68" s="1096"/>
      <c r="H68" s="60">
        <f>SUM(H64:H67)</f>
        <v>1</v>
      </c>
    </row>
    <row r="70" spans="2:21">
      <c r="B70" s="26" t="s">
        <v>831</v>
      </c>
      <c r="D70" s="53"/>
    </row>
    <row r="90" spans="1:11" s="24" customFormat="1">
      <c r="A90" s="24" t="s">
        <v>832</v>
      </c>
    </row>
    <row r="91" spans="1:11" ht="68.099999999999994" customHeight="1">
      <c r="B91" s="1097" t="s">
        <v>833</v>
      </c>
      <c r="C91" s="1098"/>
      <c r="D91" s="1098"/>
      <c r="E91" s="1098"/>
      <c r="F91" s="1098"/>
      <c r="G91" s="1098"/>
      <c r="H91" s="1098"/>
      <c r="I91" s="1098"/>
      <c r="J91" s="1098"/>
      <c r="K91" s="1098"/>
    </row>
    <row r="93" spans="1:11" s="24" customFormat="1">
      <c r="A93" s="24" t="s">
        <v>834</v>
      </c>
    </row>
    <row r="94" spans="1:11">
      <c r="B94" s="26" t="s">
        <v>835</v>
      </c>
    </row>
    <row r="95" spans="1:11">
      <c r="B95" s="26" t="s">
        <v>836</v>
      </c>
    </row>
    <row r="96" spans="1:11">
      <c r="B96" s="26" t="s">
        <v>837</v>
      </c>
    </row>
    <row r="98" spans="1:2">
      <c r="B98" s="26" t="s">
        <v>838</v>
      </c>
    </row>
    <row r="99" spans="1:2">
      <c r="B99" s="26" t="s">
        <v>839</v>
      </c>
    </row>
    <row r="100" spans="1:2">
      <c r="B100" s="26" t="s">
        <v>840</v>
      </c>
    </row>
    <row r="101" spans="1:2">
      <c r="B101" s="26" t="s">
        <v>841</v>
      </c>
    </row>
    <row r="102" spans="1:2" s="24" customFormat="1">
      <c r="A102" s="24" t="s">
        <v>842</v>
      </c>
    </row>
    <row r="103" spans="1:2">
      <c r="B103" s="26" t="s">
        <v>843</v>
      </c>
    </row>
    <row r="104" spans="1:2" ht="21.75" customHeight="1">
      <c r="B104" s="26" t="s">
        <v>844</v>
      </c>
    </row>
    <row r="105" spans="1:2">
      <c r="B105" s="26" t="s">
        <v>845</v>
      </c>
    </row>
    <row r="106" spans="1:2">
      <c r="B106" s="26" t="s">
        <v>846</v>
      </c>
    </row>
    <row r="107" spans="1:2">
      <c r="B107" s="26" t="s">
        <v>847</v>
      </c>
    </row>
    <row r="108" spans="1:2">
      <c r="B108" s="26" t="s">
        <v>848</v>
      </c>
    </row>
  </sheetData>
  <mergeCells count="7">
    <mergeCell ref="C68:G68"/>
    <mergeCell ref="B91:K91"/>
    <mergeCell ref="C63:G63"/>
    <mergeCell ref="C64:G64"/>
    <mergeCell ref="C65:G65"/>
    <mergeCell ref="C66:G66"/>
    <mergeCell ref="C67:G67"/>
  </mergeCells>
  <phoneticPr fontId="149" type="noConversion"/>
  <pageMargins left="0.69930555555555596" right="0.69930555555555596" top="0.75" bottom="0.75" header="0.3" footer="0.3"/>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00FF"/>
  </sheetPr>
  <dimension ref="A1:J26"/>
  <sheetViews>
    <sheetView zoomScale="85" zoomScaleNormal="85" workbookViewId="0">
      <selection activeCell="K21" sqref="K21"/>
    </sheetView>
  </sheetViews>
  <sheetFormatPr defaultColWidth="9" defaultRowHeight="17.25"/>
  <cols>
    <col min="1" max="1" width="4.875" style="6" customWidth="1"/>
    <col min="2" max="2" width="22.125" style="6" customWidth="1"/>
    <col min="3" max="3" width="19.25" style="7" customWidth="1"/>
    <col min="4" max="4" width="25.25" style="7" customWidth="1"/>
    <col min="5" max="5" width="19.375" style="7" customWidth="1"/>
    <col min="6" max="6" width="18.125" style="6" customWidth="1"/>
    <col min="7" max="7" width="19" style="6" customWidth="1"/>
    <col min="8" max="8" width="20.5" style="6" customWidth="1"/>
    <col min="9" max="9" width="16" style="6" customWidth="1"/>
    <col min="10" max="256" width="9" style="6"/>
    <col min="257" max="257" width="4.875" style="6" customWidth="1"/>
    <col min="258" max="258" width="22.125" style="6" customWidth="1"/>
    <col min="259" max="259" width="19.25" style="6" customWidth="1"/>
    <col min="260" max="260" width="25.25" style="6" customWidth="1"/>
    <col min="261" max="261" width="19.375" style="6" customWidth="1"/>
    <col min="262" max="262" width="18.125" style="6" customWidth="1"/>
    <col min="263" max="263" width="19" style="6" customWidth="1"/>
    <col min="264" max="264" width="20.5" style="6" customWidth="1"/>
    <col min="265" max="265" width="16" style="6" customWidth="1"/>
    <col min="266" max="512" width="9" style="6"/>
    <col min="513" max="513" width="4.875" style="6" customWidth="1"/>
    <col min="514" max="514" width="22.125" style="6" customWidth="1"/>
    <col min="515" max="515" width="19.25" style="6" customWidth="1"/>
    <col min="516" max="516" width="25.25" style="6" customWidth="1"/>
    <col min="517" max="517" width="19.375" style="6" customWidth="1"/>
    <col min="518" max="518" width="18.125" style="6" customWidth="1"/>
    <col min="519" max="519" width="19" style="6" customWidth="1"/>
    <col min="520" max="520" width="20.5" style="6" customWidth="1"/>
    <col min="521" max="521" width="16" style="6" customWidth="1"/>
    <col min="522" max="768" width="9" style="6"/>
    <col min="769" max="769" width="4.875" style="6" customWidth="1"/>
    <col min="770" max="770" width="22.125" style="6" customWidth="1"/>
    <col min="771" max="771" width="19.25" style="6" customWidth="1"/>
    <col min="772" max="772" width="25.25" style="6" customWidth="1"/>
    <col min="773" max="773" width="19.375" style="6" customWidth="1"/>
    <col min="774" max="774" width="18.125" style="6" customWidth="1"/>
    <col min="775" max="775" width="19" style="6" customWidth="1"/>
    <col min="776" max="776" width="20.5" style="6" customWidth="1"/>
    <col min="777" max="777" width="16" style="6" customWidth="1"/>
    <col min="778" max="1024" width="9" style="6"/>
    <col min="1025" max="1025" width="4.875" style="6" customWidth="1"/>
    <col min="1026" max="1026" width="22.125" style="6" customWidth="1"/>
    <col min="1027" max="1027" width="19.25" style="6" customWidth="1"/>
    <col min="1028" max="1028" width="25.25" style="6" customWidth="1"/>
    <col min="1029" max="1029" width="19.375" style="6" customWidth="1"/>
    <col min="1030" max="1030" width="18.125" style="6" customWidth="1"/>
    <col min="1031" max="1031" width="19" style="6" customWidth="1"/>
    <col min="1032" max="1032" width="20.5" style="6" customWidth="1"/>
    <col min="1033" max="1033" width="16" style="6" customWidth="1"/>
    <col min="1034" max="1280" width="9" style="6"/>
    <col min="1281" max="1281" width="4.875" style="6" customWidth="1"/>
    <col min="1282" max="1282" width="22.125" style="6" customWidth="1"/>
    <col min="1283" max="1283" width="19.25" style="6" customWidth="1"/>
    <col min="1284" max="1284" width="25.25" style="6" customWidth="1"/>
    <col min="1285" max="1285" width="19.375" style="6" customWidth="1"/>
    <col min="1286" max="1286" width="18.125" style="6" customWidth="1"/>
    <col min="1287" max="1287" width="19" style="6" customWidth="1"/>
    <col min="1288" max="1288" width="20.5" style="6" customWidth="1"/>
    <col min="1289" max="1289" width="16" style="6" customWidth="1"/>
    <col min="1290" max="1536" width="9" style="6"/>
    <col min="1537" max="1537" width="4.875" style="6" customWidth="1"/>
    <col min="1538" max="1538" width="22.125" style="6" customWidth="1"/>
    <col min="1539" max="1539" width="19.25" style="6" customWidth="1"/>
    <col min="1540" max="1540" width="25.25" style="6" customWidth="1"/>
    <col min="1541" max="1541" width="19.375" style="6" customWidth="1"/>
    <col min="1542" max="1542" width="18.125" style="6" customWidth="1"/>
    <col min="1543" max="1543" width="19" style="6" customWidth="1"/>
    <col min="1544" max="1544" width="20.5" style="6" customWidth="1"/>
    <col min="1545" max="1545" width="16" style="6" customWidth="1"/>
    <col min="1546" max="1792" width="9" style="6"/>
    <col min="1793" max="1793" width="4.875" style="6" customWidth="1"/>
    <col min="1794" max="1794" width="22.125" style="6" customWidth="1"/>
    <col min="1795" max="1795" width="19.25" style="6" customWidth="1"/>
    <col min="1796" max="1796" width="25.25" style="6" customWidth="1"/>
    <col min="1797" max="1797" width="19.375" style="6" customWidth="1"/>
    <col min="1798" max="1798" width="18.125" style="6" customWidth="1"/>
    <col min="1799" max="1799" width="19" style="6" customWidth="1"/>
    <col min="1800" max="1800" width="20.5" style="6" customWidth="1"/>
    <col min="1801" max="1801" width="16" style="6" customWidth="1"/>
    <col min="1802" max="2048" width="9" style="6"/>
    <col min="2049" max="2049" width="4.875" style="6" customWidth="1"/>
    <col min="2050" max="2050" width="22.125" style="6" customWidth="1"/>
    <col min="2051" max="2051" width="19.25" style="6" customWidth="1"/>
    <col min="2052" max="2052" width="25.25" style="6" customWidth="1"/>
    <col min="2053" max="2053" width="19.375" style="6" customWidth="1"/>
    <col min="2054" max="2054" width="18.125" style="6" customWidth="1"/>
    <col min="2055" max="2055" width="19" style="6" customWidth="1"/>
    <col min="2056" max="2056" width="20.5" style="6" customWidth="1"/>
    <col min="2057" max="2057" width="16" style="6" customWidth="1"/>
    <col min="2058" max="2304" width="9" style="6"/>
    <col min="2305" max="2305" width="4.875" style="6" customWidth="1"/>
    <col min="2306" max="2306" width="22.125" style="6" customWidth="1"/>
    <col min="2307" max="2307" width="19.25" style="6" customWidth="1"/>
    <col min="2308" max="2308" width="25.25" style="6" customWidth="1"/>
    <col min="2309" max="2309" width="19.375" style="6" customWidth="1"/>
    <col min="2310" max="2310" width="18.125" style="6" customWidth="1"/>
    <col min="2311" max="2311" width="19" style="6" customWidth="1"/>
    <col min="2312" max="2312" width="20.5" style="6" customWidth="1"/>
    <col min="2313" max="2313" width="16" style="6" customWidth="1"/>
    <col min="2314" max="2560" width="9" style="6"/>
    <col min="2561" max="2561" width="4.875" style="6" customWidth="1"/>
    <col min="2562" max="2562" width="22.125" style="6" customWidth="1"/>
    <col min="2563" max="2563" width="19.25" style="6" customWidth="1"/>
    <col min="2564" max="2564" width="25.25" style="6" customWidth="1"/>
    <col min="2565" max="2565" width="19.375" style="6" customWidth="1"/>
    <col min="2566" max="2566" width="18.125" style="6" customWidth="1"/>
    <col min="2567" max="2567" width="19" style="6" customWidth="1"/>
    <col min="2568" max="2568" width="20.5" style="6" customWidth="1"/>
    <col min="2569" max="2569" width="16" style="6" customWidth="1"/>
    <col min="2570" max="2816" width="9" style="6"/>
    <col min="2817" max="2817" width="4.875" style="6" customWidth="1"/>
    <col min="2818" max="2818" width="22.125" style="6" customWidth="1"/>
    <col min="2819" max="2819" width="19.25" style="6" customWidth="1"/>
    <col min="2820" max="2820" width="25.25" style="6" customWidth="1"/>
    <col min="2821" max="2821" width="19.375" style="6" customWidth="1"/>
    <col min="2822" max="2822" width="18.125" style="6" customWidth="1"/>
    <col min="2823" max="2823" width="19" style="6" customWidth="1"/>
    <col min="2824" max="2824" width="20.5" style="6" customWidth="1"/>
    <col min="2825" max="2825" width="16" style="6" customWidth="1"/>
    <col min="2826" max="3072" width="9" style="6"/>
    <col min="3073" max="3073" width="4.875" style="6" customWidth="1"/>
    <col min="3074" max="3074" width="22.125" style="6" customWidth="1"/>
    <col min="3075" max="3075" width="19.25" style="6" customWidth="1"/>
    <col min="3076" max="3076" width="25.25" style="6" customWidth="1"/>
    <col min="3077" max="3077" width="19.375" style="6" customWidth="1"/>
    <col min="3078" max="3078" width="18.125" style="6" customWidth="1"/>
    <col min="3079" max="3079" width="19" style="6" customWidth="1"/>
    <col min="3080" max="3080" width="20.5" style="6" customWidth="1"/>
    <col min="3081" max="3081" width="16" style="6" customWidth="1"/>
    <col min="3082" max="3328" width="9" style="6"/>
    <col min="3329" max="3329" width="4.875" style="6" customWidth="1"/>
    <col min="3330" max="3330" width="22.125" style="6" customWidth="1"/>
    <col min="3331" max="3331" width="19.25" style="6" customWidth="1"/>
    <col min="3332" max="3332" width="25.25" style="6" customWidth="1"/>
    <col min="3333" max="3333" width="19.375" style="6" customWidth="1"/>
    <col min="3334" max="3334" width="18.125" style="6" customWidth="1"/>
    <col min="3335" max="3335" width="19" style="6" customWidth="1"/>
    <col min="3336" max="3336" width="20.5" style="6" customWidth="1"/>
    <col min="3337" max="3337" width="16" style="6" customWidth="1"/>
    <col min="3338" max="3584" width="9" style="6"/>
    <col min="3585" max="3585" width="4.875" style="6" customWidth="1"/>
    <col min="3586" max="3586" width="22.125" style="6" customWidth="1"/>
    <col min="3587" max="3587" width="19.25" style="6" customWidth="1"/>
    <col min="3588" max="3588" width="25.25" style="6" customWidth="1"/>
    <col min="3589" max="3589" width="19.375" style="6" customWidth="1"/>
    <col min="3590" max="3590" width="18.125" style="6" customWidth="1"/>
    <col min="3591" max="3591" width="19" style="6" customWidth="1"/>
    <col min="3592" max="3592" width="20.5" style="6" customWidth="1"/>
    <col min="3593" max="3593" width="16" style="6" customWidth="1"/>
    <col min="3594" max="3840" width="9" style="6"/>
    <col min="3841" max="3841" width="4.875" style="6" customWidth="1"/>
    <col min="3842" max="3842" width="22.125" style="6" customWidth="1"/>
    <col min="3843" max="3843" width="19.25" style="6" customWidth="1"/>
    <col min="3844" max="3844" width="25.25" style="6" customWidth="1"/>
    <col min="3845" max="3845" width="19.375" style="6" customWidth="1"/>
    <col min="3846" max="3846" width="18.125" style="6" customWidth="1"/>
    <col min="3847" max="3847" width="19" style="6" customWidth="1"/>
    <col min="3848" max="3848" width="20.5" style="6" customWidth="1"/>
    <col min="3849" max="3849" width="16" style="6" customWidth="1"/>
    <col min="3850" max="4096" width="9" style="6"/>
    <col min="4097" max="4097" width="4.875" style="6" customWidth="1"/>
    <col min="4098" max="4098" width="22.125" style="6" customWidth="1"/>
    <col min="4099" max="4099" width="19.25" style="6" customWidth="1"/>
    <col min="4100" max="4100" width="25.25" style="6" customWidth="1"/>
    <col min="4101" max="4101" width="19.375" style="6" customWidth="1"/>
    <col min="4102" max="4102" width="18.125" style="6" customWidth="1"/>
    <col min="4103" max="4103" width="19" style="6" customWidth="1"/>
    <col min="4104" max="4104" width="20.5" style="6" customWidth="1"/>
    <col min="4105" max="4105" width="16" style="6" customWidth="1"/>
    <col min="4106" max="4352" width="9" style="6"/>
    <col min="4353" max="4353" width="4.875" style="6" customWidth="1"/>
    <col min="4354" max="4354" width="22.125" style="6" customWidth="1"/>
    <col min="4355" max="4355" width="19.25" style="6" customWidth="1"/>
    <col min="4356" max="4356" width="25.25" style="6" customWidth="1"/>
    <col min="4357" max="4357" width="19.375" style="6" customWidth="1"/>
    <col min="4358" max="4358" width="18.125" style="6" customWidth="1"/>
    <col min="4359" max="4359" width="19" style="6" customWidth="1"/>
    <col min="4360" max="4360" width="20.5" style="6" customWidth="1"/>
    <col min="4361" max="4361" width="16" style="6" customWidth="1"/>
    <col min="4362" max="4608" width="9" style="6"/>
    <col min="4609" max="4609" width="4.875" style="6" customWidth="1"/>
    <col min="4610" max="4610" width="22.125" style="6" customWidth="1"/>
    <col min="4611" max="4611" width="19.25" style="6" customWidth="1"/>
    <col min="4612" max="4612" width="25.25" style="6" customWidth="1"/>
    <col min="4613" max="4613" width="19.375" style="6" customWidth="1"/>
    <col min="4614" max="4614" width="18.125" style="6" customWidth="1"/>
    <col min="4615" max="4615" width="19" style="6" customWidth="1"/>
    <col min="4616" max="4616" width="20.5" style="6" customWidth="1"/>
    <col min="4617" max="4617" width="16" style="6" customWidth="1"/>
    <col min="4618" max="4864" width="9" style="6"/>
    <col min="4865" max="4865" width="4.875" style="6" customWidth="1"/>
    <col min="4866" max="4866" width="22.125" style="6" customWidth="1"/>
    <col min="4867" max="4867" width="19.25" style="6" customWidth="1"/>
    <col min="4868" max="4868" width="25.25" style="6" customWidth="1"/>
    <col min="4869" max="4869" width="19.375" style="6" customWidth="1"/>
    <col min="4870" max="4870" width="18.125" style="6" customWidth="1"/>
    <col min="4871" max="4871" width="19" style="6" customWidth="1"/>
    <col min="4872" max="4872" width="20.5" style="6" customWidth="1"/>
    <col min="4873" max="4873" width="16" style="6" customWidth="1"/>
    <col min="4874" max="5120" width="9" style="6"/>
    <col min="5121" max="5121" width="4.875" style="6" customWidth="1"/>
    <col min="5122" max="5122" width="22.125" style="6" customWidth="1"/>
    <col min="5123" max="5123" width="19.25" style="6" customWidth="1"/>
    <col min="5124" max="5124" width="25.25" style="6" customWidth="1"/>
    <col min="5125" max="5125" width="19.375" style="6" customWidth="1"/>
    <col min="5126" max="5126" width="18.125" style="6" customWidth="1"/>
    <col min="5127" max="5127" width="19" style="6" customWidth="1"/>
    <col min="5128" max="5128" width="20.5" style="6" customWidth="1"/>
    <col min="5129" max="5129" width="16" style="6" customWidth="1"/>
    <col min="5130" max="5376" width="9" style="6"/>
    <col min="5377" max="5377" width="4.875" style="6" customWidth="1"/>
    <col min="5378" max="5378" width="22.125" style="6" customWidth="1"/>
    <col min="5379" max="5379" width="19.25" style="6" customWidth="1"/>
    <col min="5380" max="5380" width="25.25" style="6" customWidth="1"/>
    <col min="5381" max="5381" width="19.375" style="6" customWidth="1"/>
    <col min="5382" max="5382" width="18.125" style="6" customWidth="1"/>
    <col min="5383" max="5383" width="19" style="6" customWidth="1"/>
    <col min="5384" max="5384" width="20.5" style="6" customWidth="1"/>
    <col min="5385" max="5385" width="16" style="6" customWidth="1"/>
    <col min="5386" max="5632" width="9" style="6"/>
    <col min="5633" max="5633" width="4.875" style="6" customWidth="1"/>
    <col min="5634" max="5634" width="22.125" style="6" customWidth="1"/>
    <col min="5635" max="5635" width="19.25" style="6" customWidth="1"/>
    <col min="5636" max="5636" width="25.25" style="6" customWidth="1"/>
    <col min="5637" max="5637" width="19.375" style="6" customWidth="1"/>
    <col min="5638" max="5638" width="18.125" style="6" customWidth="1"/>
    <col min="5639" max="5639" width="19" style="6" customWidth="1"/>
    <col min="5640" max="5640" width="20.5" style="6" customWidth="1"/>
    <col min="5641" max="5641" width="16" style="6" customWidth="1"/>
    <col min="5642" max="5888" width="9" style="6"/>
    <col min="5889" max="5889" width="4.875" style="6" customWidth="1"/>
    <col min="5890" max="5890" width="22.125" style="6" customWidth="1"/>
    <col min="5891" max="5891" width="19.25" style="6" customWidth="1"/>
    <col min="5892" max="5892" width="25.25" style="6" customWidth="1"/>
    <col min="5893" max="5893" width="19.375" style="6" customWidth="1"/>
    <col min="5894" max="5894" width="18.125" style="6" customWidth="1"/>
    <col min="5895" max="5895" width="19" style="6" customWidth="1"/>
    <col min="5896" max="5896" width="20.5" style="6" customWidth="1"/>
    <col min="5897" max="5897" width="16" style="6" customWidth="1"/>
    <col min="5898" max="6144" width="9" style="6"/>
    <col min="6145" max="6145" width="4.875" style="6" customWidth="1"/>
    <col min="6146" max="6146" width="22.125" style="6" customWidth="1"/>
    <col min="6147" max="6147" width="19.25" style="6" customWidth="1"/>
    <col min="6148" max="6148" width="25.25" style="6" customWidth="1"/>
    <col min="6149" max="6149" width="19.375" style="6" customWidth="1"/>
    <col min="6150" max="6150" width="18.125" style="6" customWidth="1"/>
    <col min="6151" max="6151" width="19" style="6" customWidth="1"/>
    <col min="6152" max="6152" width="20.5" style="6" customWidth="1"/>
    <col min="6153" max="6153" width="16" style="6" customWidth="1"/>
    <col min="6154" max="6400" width="9" style="6"/>
    <col min="6401" max="6401" width="4.875" style="6" customWidth="1"/>
    <col min="6402" max="6402" width="22.125" style="6" customWidth="1"/>
    <col min="6403" max="6403" width="19.25" style="6" customWidth="1"/>
    <col min="6404" max="6404" width="25.25" style="6" customWidth="1"/>
    <col min="6405" max="6405" width="19.375" style="6" customWidth="1"/>
    <col min="6406" max="6406" width="18.125" style="6" customWidth="1"/>
    <col min="6407" max="6407" width="19" style="6" customWidth="1"/>
    <col min="6408" max="6408" width="20.5" style="6" customWidth="1"/>
    <col min="6409" max="6409" width="16" style="6" customWidth="1"/>
    <col min="6410" max="6656" width="9" style="6"/>
    <col min="6657" max="6657" width="4.875" style="6" customWidth="1"/>
    <col min="6658" max="6658" width="22.125" style="6" customWidth="1"/>
    <col min="6659" max="6659" width="19.25" style="6" customWidth="1"/>
    <col min="6660" max="6660" width="25.25" style="6" customWidth="1"/>
    <col min="6661" max="6661" width="19.375" style="6" customWidth="1"/>
    <col min="6662" max="6662" width="18.125" style="6" customWidth="1"/>
    <col min="6663" max="6663" width="19" style="6" customWidth="1"/>
    <col min="6664" max="6664" width="20.5" style="6" customWidth="1"/>
    <col min="6665" max="6665" width="16" style="6" customWidth="1"/>
    <col min="6666" max="6912" width="9" style="6"/>
    <col min="6913" max="6913" width="4.875" style="6" customWidth="1"/>
    <col min="6914" max="6914" width="22.125" style="6" customWidth="1"/>
    <col min="6915" max="6915" width="19.25" style="6" customWidth="1"/>
    <col min="6916" max="6916" width="25.25" style="6" customWidth="1"/>
    <col min="6917" max="6917" width="19.375" style="6" customWidth="1"/>
    <col min="6918" max="6918" width="18.125" style="6" customWidth="1"/>
    <col min="6919" max="6919" width="19" style="6" customWidth="1"/>
    <col min="6920" max="6920" width="20.5" style="6" customWidth="1"/>
    <col min="6921" max="6921" width="16" style="6" customWidth="1"/>
    <col min="6922" max="7168" width="9" style="6"/>
    <col min="7169" max="7169" width="4.875" style="6" customWidth="1"/>
    <col min="7170" max="7170" width="22.125" style="6" customWidth="1"/>
    <col min="7171" max="7171" width="19.25" style="6" customWidth="1"/>
    <col min="7172" max="7172" width="25.25" style="6" customWidth="1"/>
    <col min="7173" max="7173" width="19.375" style="6" customWidth="1"/>
    <col min="7174" max="7174" width="18.125" style="6" customWidth="1"/>
    <col min="7175" max="7175" width="19" style="6" customWidth="1"/>
    <col min="7176" max="7176" width="20.5" style="6" customWidth="1"/>
    <col min="7177" max="7177" width="16" style="6" customWidth="1"/>
    <col min="7178" max="7424" width="9" style="6"/>
    <col min="7425" max="7425" width="4.875" style="6" customWidth="1"/>
    <col min="7426" max="7426" width="22.125" style="6" customWidth="1"/>
    <col min="7427" max="7427" width="19.25" style="6" customWidth="1"/>
    <col min="7428" max="7428" width="25.25" style="6" customWidth="1"/>
    <col min="7429" max="7429" width="19.375" style="6" customWidth="1"/>
    <col min="7430" max="7430" width="18.125" style="6" customWidth="1"/>
    <col min="7431" max="7431" width="19" style="6" customWidth="1"/>
    <col min="7432" max="7432" width="20.5" style="6" customWidth="1"/>
    <col min="7433" max="7433" width="16" style="6" customWidth="1"/>
    <col min="7434" max="7680" width="9" style="6"/>
    <col min="7681" max="7681" width="4.875" style="6" customWidth="1"/>
    <col min="7682" max="7682" width="22.125" style="6" customWidth="1"/>
    <col min="7683" max="7683" width="19.25" style="6" customWidth="1"/>
    <col min="7684" max="7684" width="25.25" style="6" customWidth="1"/>
    <col min="7685" max="7685" width="19.375" style="6" customWidth="1"/>
    <col min="7686" max="7686" width="18.125" style="6" customWidth="1"/>
    <col min="7687" max="7687" width="19" style="6" customWidth="1"/>
    <col min="7688" max="7688" width="20.5" style="6" customWidth="1"/>
    <col min="7689" max="7689" width="16" style="6" customWidth="1"/>
    <col min="7690" max="7936" width="9" style="6"/>
    <col min="7937" max="7937" width="4.875" style="6" customWidth="1"/>
    <col min="7938" max="7938" width="22.125" style="6" customWidth="1"/>
    <col min="7939" max="7939" width="19.25" style="6" customWidth="1"/>
    <col min="7940" max="7940" width="25.25" style="6" customWidth="1"/>
    <col min="7941" max="7941" width="19.375" style="6" customWidth="1"/>
    <col min="7942" max="7942" width="18.125" style="6" customWidth="1"/>
    <col min="7943" max="7943" width="19" style="6" customWidth="1"/>
    <col min="7944" max="7944" width="20.5" style="6" customWidth="1"/>
    <col min="7945" max="7945" width="16" style="6" customWidth="1"/>
    <col min="7946" max="8192" width="9" style="6"/>
    <col min="8193" max="8193" width="4.875" style="6" customWidth="1"/>
    <col min="8194" max="8194" width="22.125" style="6" customWidth="1"/>
    <col min="8195" max="8195" width="19.25" style="6" customWidth="1"/>
    <col min="8196" max="8196" width="25.25" style="6" customWidth="1"/>
    <col min="8197" max="8197" width="19.375" style="6" customWidth="1"/>
    <col min="8198" max="8198" width="18.125" style="6" customWidth="1"/>
    <col min="8199" max="8199" width="19" style="6" customWidth="1"/>
    <col min="8200" max="8200" width="20.5" style="6" customWidth="1"/>
    <col min="8201" max="8201" width="16" style="6" customWidth="1"/>
    <col min="8202" max="8448" width="9" style="6"/>
    <col min="8449" max="8449" width="4.875" style="6" customWidth="1"/>
    <col min="8450" max="8450" width="22.125" style="6" customWidth="1"/>
    <col min="8451" max="8451" width="19.25" style="6" customWidth="1"/>
    <col min="8452" max="8452" width="25.25" style="6" customWidth="1"/>
    <col min="8453" max="8453" width="19.375" style="6" customWidth="1"/>
    <col min="8454" max="8454" width="18.125" style="6" customWidth="1"/>
    <col min="8455" max="8455" width="19" style="6" customWidth="1"/>
    <col min="8456" max="8456" width="20.5" style="6" customWidth="1"/>
    <col min="8457" max="8457" width="16" style="6" customWidth="1"/>
    <col min="8458" max="8704" width="9" style="6"/>
    <col min="8705" max="8705" width="4.875" style="6" customWidth="1"/>
    <col min="8706" max="8706" width="22.125" style="6" customWidth="1"/>
    <col min="8707" max="8707" width="19.25" style="6" customWidth="1"/>
    <col min="8708" max="8708" width="25.25" style="6" customWidth="1"/>
    <col min="8709" max="8709" width="19.375" style="6" customWidth="1"/>
    <col min="8710" max="8710" width="18.125" style="6" customWidth="1"/>
    <col min="8711" max="8711" width="19" style="6" customWidth="1"/>
    <col min="8712" max="8712" width="20.5" style="6" customWidth="1"/>
    <col min="8713" max="8713" width="16" style="6" customWidth="1"/>
    <col min="8714" max="8960" width="9" style="6"/>
    <col min="8961" max="8961" width="4.875" style="6" customWidth="1"/>
    <col min="8962" max="8962" width="22.125" style="6" customWidth="1"/>
    <col min="8963" max="8963" width="19.25" style="6" customWidth="1"/>
    <col min="8964" max="8964" width="25.25" style="6" customWidth="1"/>
    <col min="8965" max="8965" width="19.375" style="6" customWidth="1"/>
    <col min="8966" max="8966" width="18.125" style="6" customWidth="1"/>
    <col min="8967" max="8967" width="19" style="6" customWidth="1"/>
    <col min="8968" max="8968" width="20.5" style="6" customWidth="1"/>
    <col min="8969" max="8969" width="16" style="6" customWidth="1"/>
    <col min="8970" max="9216" width="9" style="6"/>
    <col min="9217" max="9217" width="4.875" style="6" customWidth="1"/>
    <col min="9218" max="9218" width="22.125" style="6" customWidth="1"/>
    <col min="9219" max="9219" width="19.25" style="6" customWidth="1"/>
    <col min="9220" max="9220" width="25.25" style="6" customWidth="1"/>
    <col min="9221" max="9221" width="19.375" style="6" customWidth="1"/>
    <col min="9222" max="9222" width="18.125" style="6" customWidth="1"/>
    <col min="9223" max="9223" width="19" style="6" customWidth="1"/>
    <col min="9224" max="9224" width="20.5" style="6" customWidth="1"/>
    <col min="9225" max="9225" width="16" style="6" customWidth="1"/>
    <col min="9226" max="9472" width="9" style="6"/>
    <col min="9473" max="9473" width="4.875" style="6" customWidth="1"/>
    <col min="9474" max="9474" width="22.125" style="6" customWidth="1"/>
    <col min="9475" max="9475" width="19.25" style="6" customWidth="1"/>
    <col min="9476" max="9476" width="25.25" style="6" customWidth="1"/>
    <col min="9477" max="9477" width="19.375" style="6" customWidth="1"/>
    <col min="9478" max="9478" width="18.125" style="6" customWidth="1"/>
    <col min="9479" max="9479" width="19" style="6" customWidth="1"/>
    <col min="9480" max="9480" width="20.5" style="6" customWidth="1"/>
    <col min="9481" max="9481" width="16" style="6" customWidth="1"/>
    <col min="9482" max="9728" width="9" style="6"/>
    <col min="9729" max="9729" width="4.875" style="6" customWidth="1"/>
    <col min="9730" max="9730" width="22.125" style="6" customWidth="1"/>
    <col min="9731" max="9731" width="19.25" style="6" customWidth="1"/>
    <col min="9732" max="9732" width="25.25" style="6" customWidth="1"/>
    <col min="9733" max="9733" width="19.375" style="6" customWidth="1"/>
    <col min="9734" max="9734" width="18.125" style="6" customWidth="1"/>
    <col min="9735" max="9735" width="19" style="6" customWidth="1"/>
    <col min="9736" max="9736" width="20.5" style="6" customWidth="1"/>
    <col min="9737" max="9737" width="16" style="6" customWidth="1"/>
    <col min="9738" max="9984" width="9" style="6"/>
    <col min="9985" max="9985" width="4.875" style="6" customWidth="1"/>
    <col min="9986" max="9986" width="22.125" style="6" customWidth="1"/>
    <col min="9987" max="9987" width="19.25" style="6" customWidth="1"/>
    <col min="9988" max="9988" width="25.25" style="6" customWidth="1"/>
    <col min="9989" max="9989" width="19.375" style="6" customWidth="1"/>
    <col min="9990" max="9990" width="18.125" style="6" customWidth="1"/>
    <col min="9991" max="9991" width="19" style="6" customWidth="1"/>
    <col min="9992" max="9992" width="20.5" style="6" customWidth="1"/>
    <col min="9993" max="9993" width="16" style="6" customWidth="1"/>
    <col min="9994" max="10240" width="9" style="6"/>
    <col min="10241" max="10241" width="4.875" style="6" customWidth="1"/>
    <col min="10242" max="10242" width="22.125" style="6" customWidth="1"/>
    <col min="10243" max="10243" width="19.25" style="6" customWidth="1"/>
    <col min="10244" max="10244" width="25.25" style="6" customWidth="1"/>
    <col min="10245" max="10245" width="19.375" style="6" customWidth="1"/>
    <col min="10246" max="10246" width="18.125" style="6" customWidth="1"/>
    <col min="10247" max="10247" width="19" style="6" customWidth="1"/>
    <col min="10248" max="10248" width="20.5" style="6" customWidth="1"/>
    <col min="10249" max="10249" width="16" style="6" customWidth="1"/>
    <col min="10250" max="10496" width="9" style="6"/>
    <col min="10497" max="10497" width="4.875" style="6" customWidth="1"/>
    <col min="10498" max="10498" width="22.125" style="6" customWidth="1"/>
    <col min="10499" max="10499" width="19.25" style="6" customWidth="1"/>
    <col min="10500" max="10500" width="25.25" style="6" customWidth="1"/>
    <col min="10501" max="10501" width="19.375" style="6" customWidth="1"/>
    <col min="10502" max="10502" width="18.125" style="6" customWidth="1"/>
    <col min="10503" max="10503" width="19" style="6" customWidth="1"/>
    <col min="10504" max="10504" width="20.5" style="6" customWidth="1"/>
    <col min="10505" max="10505" width="16" style="6" customWidth="1"/>
    <col min="10506" max="10752" width="9" style="6"/>
    <col min="10753" max="10753" width="4.875" style="6" customWidth="1"/>
    <col min="10754" max="10754" width="22.125" style="6" customWidth="1"/>
    <col min="10755" max="10755" width="19.25" style="6" customWidth="1"/>
    <col min="10756" max="10756" width="25.25" style="6" customWidth="1"/>
    <col min="10757" max="10757" width="19.375" style="6" customWidth="1"/>
    <col min="10758" max="10758" width="18.125" style="6" customWidth="1"/>
    <col min="10759" max="10759" width="19" style="6" customWidth="1"/>
    <col min="10760" max="10760" width="20.5" style="6" customWidth="1"/>
    <col min="10761" max="10761" width="16" style="6" customWidth="1"/>
    <col min="10762" max="11008" width="9" style="6"/>
    <col min="11009" max="11009" width="4.875" style="6" customWidth="1"/>
    <col min="11010" max="11010" width="22.125" style="6" customWidth="1"/>
    <col min="11011" max="11011" width="19.25" style="6" customWidth="1"/>
    <col min="11012" max="11012" width="25.25" style="6" customWidth="1"/>
    <col min="11013" max="11013" width="19.375" style="6" customWidth="1"/>
    <col min="11014" max="11014" width="18.125" style="6" customWidth="1"/>
    <col min="11015" max="11015" width="19" style="6" customWidth="1"/>
    <col min="11016" max="11016" width="20.5" style="6" customWidth="1"/>
    <col min="11017" max="11017" width="16" style="6" customWidth="1"/>
    <col min="11018" max="11264" width="9" style="6"/>
    <col min="11265" max="11265" width="4.875" style="6" customWidth="1"/>
    <col min="11266" max="11266" width="22.125" style="6" customWidth="1"/>
    <col min="11267" max="11267" width="19.25" style="6" customWidth="1"/>
    <col min="11268" max="11268" width="25.25" style="6" customWidth="1"/>
    <col min="11269" max="11269" width="19.375" style="6" customWidth="1"/>
    <col min="11270" max="11270" width="18.125" style="6" customWidth="1"/>
    <col min="11271" max="11271" width="19" style="6" customWidth="1"/>
    <col min="11272" max="11272" width="20.5" style="6" customWidth="1"/>
    <col min="11273" max="11273" width="16" style="6" customWidth="1"/>
    <col min="11274" max="11520" width="9" style="6"/>
    <col min="11521" max="11521" width="4.875" style="6" customWidth="1"/>
    <col min="11522" max="11522" width="22.125" style="6" customWidth="1"/>
    <col min="11523" max="11523" width="19.25" style="6" customWidth="1"/>
    <col min="11524" max="11524" width="25.25" style="6" customWidth="1"/>
    <col min="11525" max="11525" width="19.375" style="6" customWidth="1"/>
    <col min="11526" max="11526" width="18.125" style="6" customWidth="1"/>
    <col min="11527" max="11527" width="19" style="6" customWidth="1"/>
    <col min="11528" max="11528" width="20.5" style="6" customWidth="1"/>
    <col min="11529" max="11529" width="16" style="6" customWidth="1"/>
    <col min="11530" max="11776" width="9" style="6"/>
    <col min="11777" max="11777" width="4.875" style="6" customWidth="1"/>
    <col min="11778" max="11778" width="22.125" style="6" customWidth="1"/>
    <col min="11779" max="11779" width="19.25" style="6" customWidth="1"/>
    <col min="11780" max="11780" width="25.25" style="6" customWidth="1"/>
    <col min="11781" max="11781" width="19.375" style="6" customWidth="1"/>
    <col min="11782" max="11782" width="18.125" style="6" customWidth="1"/>
    <col min="11783" max="11783" width="19" style="6" customWidth="1"/>
    <col min="11784" max="11784" width="20.5" style="6" customWidth="1"/>
    <col min="11785" max="11785" width="16" style="6" customWidth="1"/>
    <col min="11786" max="12032" width="9" style="6"/>
    <col min="12033" max="12033" width="4.875" style="6" customWidth="1"/>
    <col min="12034" max="12034" width="22.125" style="6" customWidth="1"/>
    <col min="12035" max="12035" width="19.25" style="6" customWidth="1"/>
    <col min="12036" max="12036" width="25.25" style="6" customWidth="1"/>
    <col min="12037" max="12037" width="19.375" style="6" customWidth="1"/>
    <col min="12038" max="12038" width="18.125" style="6" customWidth="1"/>
    <col min="12039" max="12039" width="19" style="6" customWidth="1"/>
    <col min="12040" max="12040" width="20.5" style="6" customWidth="1"/>
    <col min="12041" max="12041" width="16" style="6" customWidth="1"/>
    <col min="12042" max="12288" width="9" style="6"/>
    <col min="12289" max="12289" width="4.875" style="6" customWidth="1"/>
    <col min="12290" max="12290" width="22.125" style="6" customWidth="1"/>
    <col min="12291" max="12291" width="19.25" style="6" customWidth="1"/>
    <col min="12292" max="12292" width="25.25" style="6" customWidth="1"/>
    <col min="12293" max="12293" width="19.375" style="6" customWidth="1"/>
    <col min="12294" max="12294" width="18.125" style="6" customWidth="1"/>
    <col min="12295" max="12295" width="19" style="6" customWidth="1"/>
    <col min="12296" max="12296" width="20.5" style="6" customWidth="1"/>
    <col min="12297" max="12297" width="16" style="6" customWidth="1"/>
    <col min="12298" max="12544" width="9" style="6"/>
    <col min="12545" max="12545" width="4.875" style="6" customWidth="1"/>
    <col min="12546" max="12546" width="22.125" style="6" customWidth="1"/>
    <col min="12547" max="12547" width="19.25" style="6" customWidth="1"/>
    <col min="12548" max="12548" width="25.25" style="6" customWidth="1"/>
    <col min="12549" max="12549" width="19.375" style="6" customWidth="1"/>
    <col min="12550" max="12550" width="18.125" style="6" customWidth="1"/>
    <col min="12551" max="12551" width="19" style="6" customWidth="1"/>
    <col min="12552" max="12552" width="20.5" style="6" customWidth="1"/>
    <col min="12553" max="12553" width="16" style="6" customWidth="1"/>
    <col min="12554" max="12800" width="9" style="6"/>
    <col min="12801" max="12801" width="4.875" style="6" customWidth="1"/>
    <col min="12802" max="12802" width="22.125" style="6" customWidth="1"/>
    <col min="12803" max="12803" width="19.25" style="6" customWidth="1"/>
    <col min="12804" max="12804" width="25.25" style="6" customWidth="1"/>
    <col min="12805" max="12805" width="19.375" style="6" customWidth="1"/>
    <col min="12806" max="12806" width="18.125" style="6" customWidth="1"/>
    <col min="12807" max="12807" width="19" style="6" customWidth="1"/>
    <col min="12808" max="12808" width="20.5" style="6" customWidth="1"/>
    <col min="12809" max="12809" width="16" style="6" customWidth="1"/>
    <col min="12810" max="13056" width="9" style="6"/>
    <col min="13057" max="13057" width="4.875" style="6" customWidth="1"/>
    <col min="13058" max="13058" width="22.125" style="6" customWidth="1"/>
    <col min="13059" max="13059" width="19.25" style="6" customWidth="1"/>
    <col min="13060" max="13060" width="25.25" style="6" customWidth="1"/>
    <col min="13061" max="13061" width="19.375" style="6" customWidth="1"/>
    <col min="13062" max="13062" width="18.125" style="6" customWidth="1"/>
    <col min="13063" max="13063" width="19" style="6" customWidth="1"/>
    <col min="13064" max="13064" width="20.5" style="6" customWidth="1"/>
    <col min="13065" max="13065" width="16" style="6" customWidth="1"/>
    <col min="13066" max="13312" width="9" style="6"/>
    <col min="13313" max="13313" width="4.875" style="6" customWidth="1"/>
    <col min="13314" max="13314" width="22.125" style="6" customWidth="1"/>
    <col min="13315" max="13315" width="19.25" style="6" customWidth="1"/>
    <col min="13316" max="13316" width="25.25" style="6" customWidth="1"/>
    <col min="13317" max="13317" width="19.375" style="6" customWidth="1"/>
    <col min="13318" max="13318" width="18.125" style="6" customWidth="1"/>
    <col min="13319" max="13319" width="19" style="6" customWidth="1"/>
    <col min="13320" max="13320" width="20.5" style="6" customWidth="1"/>
    <col min="13321" max="13321" width="16" style="6" customWidth="1"/>
    <col min="13322" max="13568" width="9" style="6"/>
    <col min="13569" max="13569" width="4.875" style="6" customWidth="1"/>
    <col min="13570" max="13570" width="22.125" style="6" customWidth="1"/>
    <col min="13571" max="13571" width="19.25" style="6" customWidth="1"/>
    <col min="13572" max="13572" width="25.25" style="6" customWidth="1"/>
    <col min="13573" max="13573" width="19.375" style="6" customWidth="1"/>
    <col min="13574" max="13574" width="18.125" style="6" customWidth="1"/>
    <col min="13575" max="13575" width="19" style="6" customWidth="1"/>
    <col min="13576" max="13576" width="20.5" style="6" customWidth="1"/>
    <col min="13577" max="13577" width="16" style="6" customWidth="1"/>
    <col min="13578" max="13824" width="9" style="6"/>
    <col min="13825" max="13825" width="4.875" style="6" customWidth="1"/>
    <col min="13826" max="13826" width="22.125" style="6" customWidth="1"/>
    <col min="13827" max="13827" width="19.25" style="6" customWidth="1"/>
    <col min="13828" max="13828" width="25.25" style="6" customWidth="1"/>
    <col min="13829" max="13829" width="19.375" style="6" customWidth="1"/>
    <col min="13830" max="13830" width="18.125" style="6" customWidth="1"/>
    <col min="13831" max="13831" width="19" style="6" customWidth="1"/>
    <col min="13832" max="13832" width="20.5" style="6" customWidth="1"/>
    <col min="13833" max="13833" width="16" style="6" customWidth="1"/>
    <col min="13834" max="14080" width="9" style="6"/>
    <col min="14081" max="14081" width="4.875" style="6" customWidth="1"/>
    <col min="14082" max="14082" width="22.125" style="6" customWidth="1"/>
    <col min="14083" max="14083" width="19.25" style="6" customWidth="1"/>
    <col min="14084" max="14084" width="25.25" style="6" customWidth="1"/>
    <col min="14085" max="14085" width="19.375" style="6" customWidth="1"/>
    <col min="14086" max="14086" width="18.125" style="6" customWidth="1"/>
    <col min="14087" max="14087" width="19" style="6" customWidth="1"/>
    <col min="14088" max="14088" width="20.5" style="6" customWidth="1"/>
    <col min="14089" max="14089" width="16" style="6" customWidth="1"/>
    <col min="14090" max="14336" width="9" style="6"/>
    <col min="14337" max="14337" width="4.875" style="6" customWidth="1"/>
    <col min="14338" max="14338" width="22.125" style="6" customWidth="1"/>
    <col min="14339" max="14339" width="19.25" style="6" customWidth="1"/>
    <col min="14340" max="14340" width="25.25" style="6" customWidth="1"/>
    <col min="14341" max="14341" width="19.375" style="6" customWidth="1"/>
    <col min="14342" max="14342" width="18.125" style="6" customWidth="1"/>
    <col min="14343" max="14343" width="19" style="6" customWidth="1"/>
    <col min="14344" max="14344" width="20.5" style="6" customWidth="1"/>
    <col min="14345" max="14345" width="16" style="6" customWidth="1"/>
    <col min="14346" max="14592" width="9" style="6"/>
    <col min="14593" max="14593" width="4.875" style="6" customWidth="1"/>
    <col min="14594" max="14594" width="22.125" style="6" customWidth="1"/>
    <col min="14595" max="14595" width="19.25" style="6" customWidth="1"/>
    <col min="14596" max="14596" width="25.25" style="6" customWidth="1"/>
    <col min="14597" max="14597" width="19.375" style="6" customWidth="1"/>
    <col min="14598" max="14598" width="18.125" style="6" customWidth="1"/>
    <col min="14599" max="14599" width="19" style="6" customWidth="1"/>
    <col min="14600" max="14600" width="20.5" style="6" customWidth="1"/>
    <col min="14601" max="14601" width="16" style="6" customWidth="1"/>
    <col min="14602" max="14848" width="9" style="6"/>
    <col min="14849" max="14849" width="4.875" style="6" customWidth="1"/>
    <col min="14850" max="14850" width="22.125" style="6" customWidth="1"/>
    <col min="14851" max="14851" width="19.25" style="6" customWidth="1"/>
    <col min="14852" max="14852" width="25.25" style="6" customWidth="1"/>
    <col min="14853" max="14853" width="19.375" style="6" customWidth="1"/>
    <col min="14854" max="14854" width="18.125" style="6" customWidth="1"/>
    <col min="14855" max="14855" width="19" style="6" customWidth="1"/>
    <col min="14856" max="14856" width="20.5" style="6" customWidth="1"/>
    <col min="14857" max="14857" width="16" style="6" customWidth="1"/>
    <col min="14858" max="15104" width="9" style="6"/>
    <col min="15105" max="15105" width="4.875" style="6" customWidth="1"/>
    <col min="15106" max="15106" width="22.125" style="6" customWidth="1"/>
    <col min="15107" max="15107" width="19.25" style="6" customWidth="1"/>
    <col min="15108" max="15108" width="25.25" style="6" customWidth="1"/>
    <col min="15109" max="15109" width="19.375" style="6" customWidth="1"/>
    <col min="15110" max="15110" width="18.125" style="6" customWidth="1"/>
    <col min="15111" max="15111" width="19" style="6" customWidth="1"/>
    <col min="15112" max="15112" width="20.5" style="6" customWidth="1"/>
    <col min="15113" max="15113" width="16" style="6" customWidth="1"/>
    <col min="15114" max="15360" width="9" style="6"/>
    <col min="15361" max="15361" width="4.875" style="6" customWidth="1"/>
    <col min="15362" max="15362" width="22.125" style="6" customWidth="1"/>
    <col min="15363" max="15363" width="19.25" style="6" customWidth="1"/>
    <col min="15364" max="15364" width="25.25" style="6" customWidth="1"/>
    <col min="15365" max="15365" width="19.375" style="6" customWidth="1"/>
    <col min="15366" max="15366" width="18.125" style="6" customWidth="1"/>
    <col min="15367" max="15367" width="19" style="6" customWidth="1"/>
    <col min="15368" max="15368" width="20.5" style="6" customWidth="1"/>
    <col min="15369" max="15369" width="16" style="6" customWidth="1"/>
    <col min="15370" max="15616" width="9" style="6"/>
    <col min="15617" max="15617" width="4.875" style="6" customWidth="1"/>
    <col min="15618" max="15618" width="22.125" style="6" customWidth="1"/>
    <col min="15619" max="15619" width="19.25" style="6" customWidth="1"/>
    <col min="15620" max="15620" width="25.25" style="6" customWidth="1"/>
    <col min="15621" max="15621" width="19.375" style="6" customWidth="1"/>
    <col min="15622" max="15622" width="18.125" style="6" customWidth="1"/>
    <col min="15623" max="15623" width="19" style="6" customWidth="1"/>
    <col min="15624" max="15624" width="20.5" style="6" customWidth="1"/>
    <col min="15625" max="15625" width="16" style="6" customWidth="1"/>
    <col min="15626" max="15872" width="9" style="6"/>
    <col min="15873" max="15873" width="4.875" style="6" customWidth="1"/>
    <col min="15874" max="15874" width="22.125" style="6" customWidth="1"/>
    <col min="15875" max="15875" width="19.25" style="6" customWidth="1"/>
    <col min="15876" max="15876" width="25.25" style="6" customWidth="1"/>
    <col min="15877" max="15877" width="19.375" style="6" customWidth="1"/>
    <col min="15878" max="15878" width="18.125" style="6" customWidth="1"/>
    <col min="15879" max="15879" width="19" style="6" customWidth="1"/>
    <col min="15880" max="15880" width="20.5" style="6" customWidth="1"/>
    <col min="15881" max="15881" width="16" style="6" customWidth="1"/>
    <col min="15882" max="16128" width="9" style="6"/>
    <col min="16129" max="16129" width="4.875" style="6" customWidth="1"/>
    <col min="16130" max="16130" width="22.125" style="6" customWidth="1"/>
    <col min="16131" max="16131" width="19.25" style="6" customWidth="1"/>
    <col min="16132" max="16132" width="25.25" style="6" customWidth="1"/>
    <col min="16133" max="16133" width="19.375" style="6" customWidth="1"/>
    <col min="16134" max="16134" width="18.125" style="6" customWidth="1"/>
    <col min="16135" max="16135" width="19" style="6" customWidth="1"/>
    <col min="16136" max="16136" width="20.5" style="6" customWidth="1"/>
    <col min="16137" max="16137" width="16" style="6" customWidth="1"/>
    <col min="16138" max="16384" width="9" style="6"/>
  </cols>
  <sheetData>
    <row r="1" spans="1:10" s="5" customFormat="1" ht="16.5">
      <c r="B1" s="1108" t="s">
        <v>849</v>
      </c>
      <c r="C1" s="1108"/>
      <c r="D1" s="1108"/>
      <c r="E1" s="1108"/>
    </row>
    <row r="2" spans="1:10" s="5" customFormat="1" ht="16.5">
      <c r="B2" s="1108"/>
      <c r="C2" s="1108"/>
      <c r="D2" s="1108"/>
      <c r="E2" s="1108"/>
    </row>
    <row r="3" spans="1:10" s="5" customFormat="1" ht="28.5" customHeight="1">
      <c r="B3" s="1109"/>
      <c r="C3" s="1109"/>
      <c r="D3" s="1109"/>
      <c r="E3" s="1109"/>
      <c r="F3" s="8"/>
      <c r="G3" s="8"/>
      <c r="H3" s="8"/>
      <c r="I3" s="8"/>
    </row>
    <row r="4" spans="1:10" ht="24.95" customHeight="1">
      <c r="A4" s="9"/>
      <c r="B4" s="10"/>
      <c r="C4" s="1110" t="s">
        <v>850</v>
      </c>
      <c r="D4" s="1111"/>
      <c r="E4" s="11" t="s">
        <v>305</v>
      </c>
      <c r="F4" s="11" t="s">
        <v>259</v>
      </c>
      <c r="G4" s="1110" t="s">
        <v>669</v>
      </c>
      <c r="H4" s="1112"/>
      <c r="I4" s="1111"/>
      <c r="J4" s="21"/>
    </row>
    <row r="5" spans="1:10" ht="24.95" customHeight="1">
      <c r="A5" s="9"/>
      <c r="B5" s="12" t="s">
        <v>851</v>
      </c>
      <c r="C5" s="13" t="s">
        <v>852</v>
      </c>
      <c r="D5" s="14" t="s">
        <v>796</v>
      </c>
      <c r="E5" s="14" t="s">
        <v>853</v>
      </c>
      <c r="F5" s="14"/>
      <c r="G5" s="14" t="s">
        <v>854</v>
      </c>
      <c r="H5" s="15"/>
      <c r="I5" s="15"/>
      <c r="J5" s="21"/>
    </row>
    <row r="6" spans="1:10" ht="24.95" customHeight="1">
      <c r="A6" s="9"/>
      <c r="B6" s="15" t="s">
        <v>447</v>
      </c>
      <c r="C6" s="16" t="e">
        <f>IF(项目度量分析计划!#REF!=#REF!,"Y","N")</f>
        <v>#REF!</v>
      </c>
      <c r="D6" s="17"/>
      <c r="E6" s="16" t="e">
        <f>IF(项目度量分析计划!#REF!=#REF!,"Y","N")</f>
        <v>#REF!</v>
      </c>
      <c r="F6" s="16"/>
      <c r="G6" s="16"/>
      <c r="H6" s="16"/>
      <c r="I6" s="16"/>
      <c r="J6" s="21"/>
    </row>
    <row r="7" spans="1:10" ht="24.95" customHeight="1">
      <c r="A7" s="9"/>
      <c r="B7" s="15" t="s">
        <v>448</v>
      </c>
      <c r="C7" s="16" t="e">
        <f>IF(项目度量分析计划!#REF!=#REF!,"Y","N")</f>
        <v>#REF!</v>
      </c>
      <c r="D7" s="17"/>
      <c r="E7" s="16" t="e">
        <f>IF(项目度量分析计划!#REF!=#REF!,"Y","N")</f>
        <v>#REF!</v>
      </c>
      <c r="F7" s="16"/>
      <c r="G7" s="16"/>
      <c r="H7" s="16"/>
      <c r="I7" s="16"/>
      <c r="J7" s="21"/>
    </row>
    <row r="8" spans="1:10" ht="9.9499999999999993" customHeight="1">
      <c r="A8" s="9"/>
      <c r="B8" s="1105"/>
      <c r="C8" s="1106"/>
      <c r="D8" s="1106"/>
      <c r="E8" s="1106"/>
      <c r="F8" s="1106"/>
      <c r="G8" s="1106"/>
      <c r="H8" s="1106"/>
      <c r="I8" s="1107"/>
      <c r="J8" s="21"/>
    </row>
    <row r="9" spans="1:10" ht="24.95" customHeight="1">
      <c r="A9" s="9"/>
      <c r="B9" s="12" t="s">
        <v>692</v>
      </c>
      <c r="C9" s="14" t="s">
        <v>852</v>
      </c>
      <c r="D9" s="14" t="s">
        <v>855</v>
      </c>
      <c r="E9" s="14" t="s">
        <v>853</v>
      </c>
      <c r="F9" s="14"/>
      <c r="G9" s="14" t="s">
        <v>856</v>
      </c>
      <c r="H9" s="14"/>
      <c r="I9" s="14"/>
      <c r="J9" s="21"/>
    </row>
    <row r="10" spans="1:10" ht="24.95" customHeight="1">
      <c r="A10" s="9"/>
      <c r="B10" s="15" t="s">
        <v>857</v>
      </c>
      <c r="C10" s="16" t="e">
        <f>IF(项目度量分析计划!#REF!=#REF!,"Y","N")</f>
        <v>#REF!</v>
      </c>
      <c r="D10" s="16" t="e">
        <f>IF(项目度量分析计划!#REF!=#REF!,"Y","N")</f>
        <v>#REF!</v>
      </c>
      <c r="E10" s="16" t="e">
        <f>IF(项目度量分析计划!#REF!=#REF!,"Y","N")</f>
        <v>#REF!</v>
      </c>
      <c r="F10" s="16"/>
      <c r="G10" s="16"/>
      <c r="H10" s="16"/>
      <c r="I10" s="16"/>
      <c r="J10" s="21"/>
    </row>
    <row r="11" spans="1:10" ht="24.95" customHeight="1">
      <c r="A11" s="9"/>
      <c r="B11" s="15" t="s">
        <v>858</v>
      </c>
      <c r="C11" s="16" t="e">
        <f>IF(项目度量分析计划!#REF!=#REF!,"Y","N")</f>
        <v>#REF!</v>
      </c>
      <c r="D11" s="16" t="e">
        <f>IF(项目度量分析计划!#REF!=#REF!,"Y","N")</f>
        <v>#REF!</v>
      </c>
      <c r="E11" s="16" t="e">
        <f>IF(项目度量分析计划!#REF!=#REF!,"Y","N")</f>
        <v>#REF!</v>
      </c>
      <c r="F11" s="16"/>
      <c r="G11" s="16"/>
      <c r="H11" s="16"/>
      <c r="I11" s="16"/>
      <c r="J11" s="21"/>
    </row>
    <row r="12" spans="1:10" ht="24.95" customHeight="1">
      <c r="A12" s="9"/>
      <c r="B12" s="15" t="s">
        <v>461</v>
      </c>
      <c r="C12" s="16" t="e">
        <f>IF(项目度量分析计划!#REF!=#REF!,"Y","N")</f>
        <v>#REF!</v>
      </c>
      <c r="D12" s="16" t="e">
        <f>IF(项目度量分析计划!#REF!=#REF!,"Y","N")</f>
        <v>#REF!</v>
      </c>
      <c r="E12" s="16" t="e">
        <f>IF(项目度量分析计划!#REF!=#REF!,"Y","N")</f>
        <v>#REF!</v>
      </c>
      <c r="F12" s="16"/>
      <c r="G12" s="16"/>
      <c r="H12" s="16"/>
      <c r="I12" s="16"/>
      <c r="J12" s="21"/>
    </row>
    <row r="13" spans="1:10" ht="9.9499999999999993" customHeight="1">
      <c r="A13" s="9"/>
      <c r="B13" s="1105"/>
      <c r="C13" s="1106"/>
      <c r="D13" s="1106"/>
      <c r="E13" s="1106"/>
      <c r="F13" s="1106"/>
      <c r="G13" s="1106"/>
      <c r="H13" s="1106"/>
      <c r="I13" s="1107"/>
      <c r="J13" s="21"/>
    </row>
    <row r="14" spans="1:10" ht="24.95" customHeight="1">
      <c r="A14" s="9"/>
      <c r="B14" s="12" t="s">
        <v>693</v>
      </c>
      <c r="C14" s="14" t="s">
        <v>852</v>
      </c>
      <c r="D14" s="14" t="s">
        <v>855</v>
      </c>
      <c r="E14" s="14" t="s">
        <v>853</v>
      </c>
      <c r="F14" s="14"/>
      <c r="G14" s="14" t="s">
        <v>226</v>
      </c>
      <c r="H14" s="14"/>
      <c r="I14" s="14"/>
      <c r="J14" s="21"/>
    </row>
    <row r="15" spans="1:10" ht="24.95" customHeight="1">
      <c r="A15" s="9"/>
      <c r="B15" s="15" t="s">
        <v>859</v>
      </c>
      <c r="C15" s="16" t="e">
        <f>IF(项目度量分析计划!#REF!=#REF!,"Y","N")</f>
        <v>#REF!</v>
      </c>
      <c r="D15" s="16" t="e">
        <f>IF(项目度量分析计划!#REF!=#REF!,"Y","N")</f>
        <v>#REF!</v>
      </c>
      <c r="E15" s="16" t="e">
        <f>IF(项目度量分析计划!#REF!=#REF!,"Y","N")</f>
        <v>#REF!</v>
      </c>
      <c r="F15" s="16"/>
      <c r="G15" s="16" t="e">
        <f>IF(项目度量分析计划!#REF!=#REF!,"Y","N")</f>
        <v>#REF!</v>
      </c>
      <c r="H15" s="16"/>
      <c r="I15" s="16"/>
      <c r="J15" s="21"/>
    </row>
    <row r="16" spans="1:10" ht="24.95" customHeight="1">
      <c r="A16" s="9"/>
      <c r="B16" s="15" t="s">
        <v>860</v>
      </c>
      <c r="C16" s="16" t="e">
        <f>IF(项目度量分析计划!#REF!=#REF!,"Y","N")</f>
        <v>#REF!</v>
      </c>
      <c r="D16" s="16" t="e">
        <f>IF(项目度量分析计划!#REF!=#REF!,"Y","N")</f>
        <v>#REF!</v>
      </c>
      <c r="E16" s="16" t="e">
        <f>IF(项目度量分析计划!#REF!=#REF!,"Y","N")</f>
        <v>#REF!</v>
      </c>
      <c r="F16" s="16"/>
      <c r="G16" s="16" t="e">
        <f>IF(项目度量分析计划!#REF!=#REF!,"Y","N")</f>
        <v>#REF!</v>
      </c>
      <c r="H16" s="16"/>
      <c r="I16" s="16"/>
      <c r="J16" s="21"/>
    </row>
    <row r="17" spans="1:10" ht="24.95" customHeight="1">
      <c r="A17" s="9"/>
      <c r="B17" s="15" t="s">
        <v>861</v>
      </c>
      <c r="C17" s="16" t="e">
        <f>IF(项目度量分析计划!#REF!=#REF!,"Y","N")</f>
        <v>#REF!</v>
      </c>
      <c r="D17" s="16" t="e">
        <f>IF(项目度量分析计划!#REF!=#REF!,"Y","N")</f>
        <v>#REF!</v>
      </c>
      <c r="E17" s="16" t="e">
        <f>IF(项目度量分析计划!#REF!=#REF!,"Y","N")</f>
        <v>#REF!</v>
      </c>
      <c r="F17" s="16"/>
      <c r="G17" s="16" t="e">
        <f>IF(项目度量分析计划!#REF!=#REF!,"Y","N")</f>
        <v>#REF!</v>
      </c>
      <c r="H17" s="16"/>
      <c r="I17" s="16"/>
      <c r="J17" s="21"/>
    </row>
    <row r="18" spans="1:10" ht="9.9499999999999993" customHeight="1">
      <c r="A18" s="9"/>
      <c r="B18" s="1105"/>
      <c r="C18" s="1106"/>
      <c r="D18" s="1106"/>
      <c r="E18" s="1106"/>
      <c r="F18" s="1106"/>
      <c r="G18" s="1106"/>
      <c r="H18" s="1106"/>
      <c r="I18" s="1107"/>
      <c r="J18" s="21"/>
    </row>
    <row r="19" spans="1:10" ht="24.95" customHeight="1">
      <c r="A19" s="9"/>
      <c r="B19" s="12" t="s">
        <v>781</v>
      </c>
      <c r="C19" s="14" t="s">
        <v>852</v>
      </c>
      <c r="D19" s="14" t="s">
        <v>855</v>
      </c>
      <c r="E19" s="14" t="s">
        <v>853</v>
      </c>
      <c r="F19" s="14" t="s">
        <v>862</v>
      </c>
      <c r="G19" s="14" t="s">
        <v>475</v>
      </c>
      <c r="H19" s="14" t="s">
        <v>863</v>
      </c>
      <c r="I19" s="14" t="s">
        <v>471</v>
      </c>
      <c r="J19" s="21"/>
    </row>
    <row r="20" spans="1:10" ht="24.95" customHeight="1">
      <c r="A20" s="9"/>
      <c r="B20" s="15" t="s">
        <v>472</v>
      </c>
      <c r="C20" s="16" t="e">
        <f>IF(项目度量分析计划!#REF!=#REF!,"Y","N")</f>
        <v>#REF!</v>
      </c>
      <c r="D20" s="16" t="e">
        <f>IF(项目度量分析计划!#REF!=#REF!,"Y","N")</f>
        <v>#REF!</v>
      </c>
      <c r="E20" s="16" t="e">
        <f>IF(项目度量分析计划!#REF!=#REF!,"Y","N")</f>
        <v>#REF!</v>
      </c>
      <c r="F20" s="16" t="e">
        <f>IF(项目度量分析计划!#REF!=#REF!,"Y","N")</f>
        <v>#REF!</v>
      </c>
      <c r="G20" s="16" t="e">
        <f>IF(项目度量分析计划!#REF!=#REF!,"Y","N")</f>
        <v>#REF!</v>
      </c>
      <c r="H20" s="16" t="e">
        <f>IF(项目度量分析计划!#REF!=#REF!,"Y","N")</f>
        <v>#REF!</v>
      </c>
      <c r="I20" s="22" t="e">
        <f>IF(项目度量分析计划!#REF!=#REF!,"Y","N")</f>
        <v>#REF!</v>
      </c>
      <c r="J20" s="21"/>
    </row>
    <row r="21" spans="1:10" ht="24.95" customHeight="1">
      <c r="A21" s="9"/>
      <c r="B21" s="15" t="s">
        <v>473</v>
      </c>
      <c r="C21" s="16" t="e">
        <f>IF(项目度量分析计划!#REF!=#REF!,"Y","N")</f>
        <v>#REF!</v>
      </c>
      <c r="D21" s="16" t="e">
        <f>IF(项目度量分析计划!#REF!=#REF!,"Y","N")</f>
        <v>#REF!</v>
      </c>
      <c r="E21" s="16" t="e">
        <f>IF(项目度量分析计划!#REF!=#REF!,"Y","N")</f>
        <v>#REF!</v>
      </c>
      <c r="F21" s="16" t="e">
        <f>IF(项目度量分析计划!#REF!=#REF!,"Y","N")</f>
        <v>#REF!</v>
      </c>
      <c r="G21" s="16" t="e">
        <f>IF(项目度量分析计划!#REF!=#REF!,"Y","N")</f>
        <v>#REF!</v>
      </c>
      <c r="H21" s="16" t="e">
        <f>IF(项目度量分析计划!#REF!=#REF!,"Y","N")</f>
        <v>#REF!</v>
      </c>
      <c r="I21" s="22" t="e">
        <f>IF(项目度量分析计划!#REF!=#REF!,"Y","N")</f>
        <v>#REF!</v>
      </c>
      <c r="J21" s="21"/>
    </row>
    <row r="22" spans="1:10" ht="9.9499999999999993" customHeight="1">
      <c r="A22" s="9"/>
      <c r="B22" s="1105"/>
      <c r="C22" s="1106"/>
      <c r="D22" s="1106"/>
      <c r="E22" s="1106"/>
      <c r="F22" s="1106"/>
      <c r="G22" s="1106"/>
      <c r="H22" s="1106"/>
      <c r="I22" s="1107"/>
      <c r="J22" s="21"/>
    </row>
    <row r="23" spans="1:10" ht="24.95" customHeight="1">
      <c r="A23" s="9"/>
      <c r="B23" s="12" t="s">
        <v>668</v>
      </c>
      <c r="C23" s="14" t="s">
        <v>852</v>
      </c>
      <c r="D23" s="14" t="s">
        <v>855</v>
      </c>
      <c r="E23" s="14" t="s">
        <v>853</v>
      </c>
      <c r="F23" s="14" t="s">
        <v>864</v>
      </c>
      <c r="G23" s="14" t="s">
        <v>291</v>
      </c>
      <c r="H23" s="14" t="s">
        <v>292</v>
      </c>
      <c r="I23" s="14"/>
      <c r="J23" s="21"/>
    </row>
    <row r="24" spans="1:10" ht="24.95" customHeight="1">
      <c r="A24" s="9"/>
      <c r="B24" s="15" t="s">
        <v>658</v>
      </c>
      <c r="C24" s="16" t="e">
        <f>IF(项目度量分析计划!#REF!=#REF!,"Y","N")</f>
        <v>#REF!</v>
      </c>
      <c r="D24" s="16" t="e">
        <f>IF(项目度量分析计划!#REF!=#REF!,"Y","N")</f>
        <v>#REF!</v>
      </c>
      <c r="E24" s="16" t="e">
        <f>IF(项目度量分析计划!#REF!=#REF!,"Y","N")</f>
        <v>#REF!</v>
      </c>
      <c r="F24" s="16" t="e">
        <f>IF(项目度量分析计划!#REF!=#REF!,"Y","N")</f>
        <v>#REF!</v>
      </c>
      <c r="G24" s="16" t="e">
        <f>IF(项目度量分析计划!#REF!=#REF!,"Y","N")</f>
        <v>#REF!</v>
      </c>
      <c r="H24" s="18" t="e">
        <f>IF(项目度量分析计划!#REF!=#REF!,"Y","N")</f>
        <v>#REF!</v>
      </c>
      <c r="I24" s="16"/>
      <c r="J24" s="23"/>
    </row>
    <row r="25" spans="1:10" ht="24.95" customHeight="1">
      <c r="A25" s="9"/>
      <c r="B25" s="15" t="s">
        <v>865</v>
      </c>
      <c r="C25" s="16" t="e">
        <f>IF(项目度量分析计划!#REF!=#REF!,"Y","N")</f>
        <v>#REF!</v>
      </c>
      <c r="D25" s="16" t="e">
        <f>IF(项目度量分析计划!#REF!=#REF!,"Y","N")</f>
        <v>#REF!</v>
      </c>
      <c r="E25" s="16" t="e">
        <f>IF(项目度量分析计划!#REF!=#REF!,"Y","N")</f>
        <v>#REF!</v>
      </c>
      <c r="F25" s="16" t="e">
        <f>IF(项目度量分析计划!#REF!=#REF!,"Y","N")</f>
        <v>#REF!</v>
      </c>
      <c r="G25" s="16" t="e">
        <f>IF(项目度量分析计划!#REF!=#REF!,"Y","N")</f>
        <v>#REF!</v>
      </c>
      <c r="H25" s="16" t="e">
        <f>IF(项目度量分析计划!#REF!=#REF!,"Y","N")</f>
        <v>#REF!</v>
      </c>
      <c r="I25" s="16"/>
      <c r="J25" s="23"/>
    </row>
    <row r="26" spans="1:10">
      <c r="B26" s="19"/>
      <c r="C26" s="20"/>
      <c r="D26" s="20"/>
      <c r="E26" s="20"/>
      <c r="F26" s="19"/>
      <c r="G26" s="19"/>
      <c r="H26" s="19"/>
      <c r="I26" s="19"/>
    </row>
  </sheetData>
  <mergeCells count="7">
    <mergeCell ref="B22:I22"/>
    <mergeCell ref="B1:E3"/>
    <mergeCell ref="C4:D4"/>
    <mergeCell ref="G4:I4"/>
    <mergeCell ref="B8:I8"/>
    <mergeCell ref="B13:I13"/>
    <mergeCell ref="B18:I18"/>
  </mergeCells>
  <phoneticPr fontId="149" type="noConversion"/>
  <conditionalFormatting sqref="C7">
    <cfRule type="cellIs" dxfId="17" priority="17" stopIfTrue="1" operator="equal">
      <formula>"Y"</formula>
    </cfRule>
  </conditionalFormatting>
  <conditionalFormatting sqref="C6:C7">
    <cfRule type="cellIs" dxfId="16" priority="14" stopIfTrue="1" operator="equal">
      <formula>"Y"</formula>
    </cfRule>
    <cfRule type="cellIs" dxfId="15" priority="15" stopIfTrue="1" operator="equal">
      <formula>"N"</formula>
    </cfRule>
    <cfRule type="cellIs" dxfId="14" priority="16" stopIfTrue="1" operator="equal">
      <formula>"N"</formula>
    </cfRule>
    <cfRule type="cellIs" dxfId="13" priority="18" stopIfTrue="1" operator="equal">
      <formula>"N"</formula>
    </cfRule>
    <cfRule type="dataBar" priority="19">
      <dataBar>
        <cfvo type="min"/>
        <cfvo type="max"/>
        <color rgb="FF638EC6"/>
      </dataBar>
      <extLst>
        <ext xmlns:x14="http://schemas.microsoft.com/office/spreadsheetml/2009/9/main" uri="{B025F937-C7B1-47D3-B67F-A62EFF666E3E}">
          <x14:id>{8CF26F34-25DB-4AE8-9A73-6655C3AD9F8F}</x14:id>
        </ext>
      </extLst>
    </cfRule>
    <cfRule type="colorScale" priority="20">
      <colorScale>
        <cfvo type="min"/>
        <cfvo type="percentile" val="50"/>
        <cfvo type="max"/>
        <color rgb="FFF8696B"/>
        <color rgb="FFFFEB84"/>
        <color rgb="FF63BE7B"/>
      </colorScale>
    </cfRule>
  </conditionalFormatting>
  <conditionalFormatting sqref="E6:E7">
    <cfRule type="cellIs" dxfId="12" priority="12" stopIfTrue="1" operator="equal">
      <formula>"Y"</formula>
    </cfRule>
    <cfRule type="cellIs" dxfId="11" priority="13" stopIfTrue="1" operator="equal">
      <formula>"N"</formula>
    </cfRule>
  </conditionalFormatting>
  <conditionalFormatting sqref="G6:G7">
    <cfRule type="cellIs" dxfId="10" priority="1" stopIfTrue="1" operator="equal">
      <formula>"Y"</formula>
    </cfRule>
    <cfRule type="cellIs" dxfId="9" priority="2" stopIfTrue="1" operator="equal">
      <formula>"N"</formula>
    </cfRule>
  </conditionalFormatting>
  <conditionalFormatting sqref="C6:F7">
    <cfRule type="cellIs" dxfId="8" priority="7" stopIfTrue="1" operator="equal">
      <formula>"Y"</formula>
    </cfRule>
  </conditionalFormatting>
  <conditionalFormatting sqref="C10:G12">
    <cfRule type="cellIs" dxfId="7" priority="10" stopIfTrue="1" operator="equal">
      <formula>"Y"</formula>
    </cfRule>
    <cfRule type="cellIs" dxfId="6" priority="11" stopIfTrue="1" operator="equal">
      <formula>"N"</formula>
    </cfRule>
  </conditionalFormatting>
  <conditionalFormatting sqref="C15:G17">
    <cfRule type="cellIs" dxfId="5" priority="8" stopIfTrue="1" operator="equal">
      <formula>"N"</formula>
    </cfRule>
    <cfRule type="cellIs" dxfId="4" priority="9" stopIfTrue="1" operator="equal">
      <formula>"Y"</formula>
    </cfRule>
  </conditionalFormatting>
  <conditionalFormatting sqref="C20:I21">
    <cfRule type="cellIs" dxfId="3" priority="5" stopIfTrue="1" operator="equal">
      <formula>"N"</formula>
    </cfRule>
    <cfRule type="cellIs" dxfId="2" priority="6" stopIfTrue="1" operator="equal">
      <formula>"Y"</formula>
    </cfRule>
  </conditionalFormatting>
  <conditionalFormatting sqref="C24:I25">
    <cfRule type="cellIs" dxfId="1" priority="3" stopIfTrue="1" operator="equal">
      <formula>"Y"</formula>
    </cfRule>
    <cfRule type="cellIs" dxfId="0" priority="4" stopIfTrue="1" operator="equal">
      <formula>"N"</formula>
    </cfRule>
  </conditionalFormatting>
  <pageMargins left="0.69930555555555596" right="0.69930555555555596"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8CF26F34-25DB-4AE8-9A73-6655C3AD9F8F}">
            <x14:dataBar minLength="0" maxLength="100" negativeBarColorSameAsPositive="1" axisPosition="none">
              <x14:cfvo type="min"/>
              <x14:cfvo type="max"/>
            </x14:dataBar>
          </x14:cfRule>
          <xm:sqref>C6:C7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U32"/>
  <sheetViews>
    <sheetView workbookViewId="0">
      <selection activeCell="AV24" sqref="AV24"/>
    </sheetView>
  </sheetViews>
  <sheetFormatPr defaultColWidth="9" defaultRowHeight="13.5"/>
  <cols>
    <col min="1" max="1" width="13.25" customWidth="1"/>
    <col min="6" max="47" width="9" hidden="1" customWidth="1"/>
  </cols>
  <sheetData>
    <row r="1" spans="1:47">
      <c r="A1" s="1">
        <v>43101</v>
      </c>
      <c r="B1" s="2" t="s">
        <v>866</v>
      </c>
      <c r="F1" s="3" t="str">
        <f t="shared" ref="F1:Z1" si="0">CONCATENATE("第",COLUMN(F1)-COLUMN($G$7),"周")</f>
        <v>第-1周</v>
      </c>
      <c r="G1" s="3" t="str">
        <f t="shared" si="0"/>
        <v>第0周</v>
      </c>
      <c r="H1" s="3" t="str">
        <f t="shared" si="0"/>
        <v>第1周</v>
      </c>
      <c r="I1" s="3" t="str">
        <f t="shared" si="0"/>
        <v>第2周</v>
      </c>
      <c r="J1" s="3" t="str">
        <f t="shared" si="0"/>
        <v>第3周</v>
      </c>
      <c r="K1" s="3" t="str">
        <f t="shared" si="0"/>
        <v>第4周</v>
      </c>
      <c r="L1" s="3" t="str">
        <f t="shared" si="0"/>
        <v>第5周</v>
      </c>
      <c r="M1" s="3" t="str">
        <f t="shared" si="0"/>
        <v>第6周</v>
      </c>
      <c r="N1" s="3" t="str">
        <f t="shared" si="0"/>
        <v>第7周</v>
      </c>
      <c r="O1" s="3" t="str">
        <f t="shared" si="0"/>
        <v>第8周</v>
      </c>
      <c r="P1" s="3" t="str">
        <f t="shared" si="0"/>
        <v>第9周</v>
      </c>
      <c r="Q1" s="3" t="str">
        <f t="shared" si="0"/>
        <v>第10周</v>
      </c>
      <c r="R1" s="3" t="str">
        <f t="shared" si="0"/>
        <v>第11周</v>
      </c>
      <c r="S1" s="3" t="str">
        <f t="shared" si="0"/>
        <v>第12周</v>
      </c>
      <c r="T1" s="3" t="str">
        <f t="shared" si="0"/>
        <v>第13周</v>
      </c>
      <c r="U1" s="3" t="str">
        <f t="shared" si="0"/>
        <v>第14周</v>
      </c>
      <c r="V1" s="3" t="str">
        <f t="shared" si="0"/>
        <v>第15周</v>
      </c>
      <c r="W1" s="3" t="str">
        <f t="shared" si="0"/>
        <v>第16周</v>
      </c>
      <c r="X1" s="3" t="str">
        <f t="shared" si="0"/>
        <v>第17周</v>
      </c>
      <c r="Y1" s="3" t="str">
        <f t="shared" si="0"/>
        <v>第18周</v>
      </c>
      <c r="Z1" s="3" t="str">
        <f t="shared" si="0"/>
        <v>第19周</v>
      </c>
    </row>
    <row r="2" spans="1:47">
      <c r="A2" s="1">
        <v>43144</v>
      </c>
      <c r="B2" s="2" t="s">
        <v>867</v>
      </c>
      <c r="F2" s="4">
        <v>0</v>
      </c>
      <c r="G2" s="4">
        <v>0</v>
      </c>
      <c r="H2" s="4">
        <v>0</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f>F2/8</f>
        <v>0</v>
      </c>
      <c r="AB2">
        <f>G2/8</f>
        <v>0</v>
      </c>
      <c r="AC2">
        <f>H2/8</f>
        <v>0</v>
      </c>
      <c r="AD2">
        <f t="shared" ref="AD2:AU2" si="1">I2/8</f>
        <v>0</v>
      </c>
      <c r="AE2">
        <f t="shared" si="1"/>
        <v>0</v>
      </c>
      <c r="AF2">
        <f t="shared" si="1"/>
        <v>0</v>
      </c>
      <c r="AG2">
        <f t="shared" si="1"/>
        <v>0</v>
      </c>
      <c r="AH2">
        <f t="shared" si="1"/>
        <v>0</v>
      </c>
      <c r="AI2">
        <f t="shared" si="1"/>
        <v>0</v>
      </c>
      <c r="AJ2">
        <f t="shared" si="1"/>
        <v>0</v>
      </c>
      <c r="AK2">
        <f t="shared" si="1"/>
        <v>0</v>
      </c>
      <c r="AL2">
        <f t="shared" si="1"/>
        <v>0</v>
      </c>
      <c r="AM2">
        <f t="shared" si="1"/>
        <v>0</v>
      </c>
      <c r="AN2">
        <f t="shared" si="1"/>
        <v>0</v>
      </c>
      <c r="AO2">
        <f t="shared" si="1"/>
        <v>0</v>
      </c>
      <c r="AP2">
        <f t="shared" si="1"/>
        <v>0</v>
      </c>
      <c r="AQ2">
        <f t="shared" si="1"/>
        <v>0</v>
      </c>
      <c r="AR2">
        <f t="shared" si="1"/>
        <v>0</v>
      </c>
      <c r="AS2">
        <f t="shared" si="1"/>
        <v>0</v>
      </c>
      <c r="AT2">
        <f t="shared" si="1"/>
        <v>0</v>
      </c>
      <c r="AU2">
        <f t="shared" si="1"/>
        <v>0</v>
      </c>
    </row>
    <row r="3" spans="1:47">
      <c r="A3" s="1">
        <v>43145</v>
      </c>
      <c r="B3" s="2" t="s">
        <v>867</v>
      </c>
      <c r="F3" s="4">
        <v>0</v>
      </c>
      <c r="G3" s="4">
        <v>0</v>
      </c>
      <c r="H3" s="4">
        <v>0</v>
      </c>
      <c r="I3" s="4">
        <v>0</v>
      </c>
      <c r="J3" s="4">
        <v>0</v>
      </c>
      <c r="K3" s="4">
        <v>0</v>
      </c>
      <c r="L3" s="4">
        <v>2</v>
      </c>
      <c r="M3" s="4">
        <v>9</v>
      </c>
      <c r="N3" s="4">
        <v>4</v>
      </c>
      <c r="O3" s="4">
        <v>0</v>
      </c>
      <c r="P3" s="4">
        <v>0</v>
      </c>
      <c r="Q3" s="4">
        <v>0</v>
      </c>
      <c r="R3" s="4">
        <v>0</v>
      </c>
      <c r="S3" s="4">
        <v>0</v>
      </c>
      <c r="T3" s="4">
        <v>0</v>
      </c>
      <c r="U3" s="4">
        <v>0</v>
      </c>
      <c r="V3" s="4">
        <v>0</v>
      </c>
      <c r="W3" s="4">
        <v>0</v>
      </c>
      <c r="X3" s="4">
        <v>0</v>
      </c>
      <c r="Y3" s="4">
        <v>0</v>
      </c>
      <c r="Z3" s="4">
        <v>0</v>
      </c>
      <c r="AA3">
        <f t="shared" ref="AA3:AA23" si="2">F3/8</f>
        <v>0</v>
      </c>
      <c r="AB3">
        <f t="shared" ref="AB3:AB23" si="3">G3/8</f>
        <v>0</v>
      </c>
      <c r="AC3">
        <f t="shared" ref="AC3:AC23" si="4">H3/8</f>
        <v>0</v>
      </c>
      <c r="AD3">
        <f t="shared" ref="AD3:AD23" si="5">I3/8</f>
        <v>0</v>
      </c>
      <c r="AE3">
        <f t="shared" ref="AE3:AE23" si="6">J3/8</f>
        <v>0</v>
      </c>
      <c r="AF3">
        <f t="shared" ref="AF3:AF23" si="7">K3/8</f>
        <v>0</v>
      </c>
      <c r="AG3">
        <f t="shared" ref="AG3:AG23" si="8">L3/8</f>
        <v>0.25</v>
      </c>
      <c r="AH3">
        <f t="shared" ref="AH3:AH23" si="9">M3/8</f>
        <v>1.125</v>
      </c>
      <c r="AI3">
        <f t="shared" ref="AI3:AI23" si="10">N3/8</f>
        <v>0.5</v>
      </c>
      <c r="AJ3">
        <f t="shared" ref="AJ3:AJ23" si="11">O3/8</f>
        <v>0</v>
      </c>
      <c r="AK3">
        <f t="shared" ref="AK3:AK23" si="12">P3/8</f>
        <v>0</v>
      </c>
      <c r="AL3">
        <f t="shared" ref="AL3:AL23" si="13">Q3/8</f>
        <v>0</v>
      </c>
      <c r="AM3">
        <f t="shared" ref="AM3:AM23" si="14">R3/8</f>
        <v>0</v>
      </c>
      <c r="AN3">
        <f t="shared" ref="AN3:AN23" si="15">S3/8</f>
        <v>0</v>
      </c>
      <c r="AO3">
        <f t="shared" ref="AO3:AO23" si="16">T3/8</f>
        <v>0</v>
      </c>
      <c r="AP3">
        <f t="shared" ref="AP3:AP23" si="17">U3/8</f>
        <v>0</v>
      </c>
      <c r="AQ3">
        <f t="shared" ref="AQ3:AQ23" si="18">V3/8</f>
        <v>0</v>
      </c>
      <c r="AR3">
        <f t="shared" ref="AR3:AR23" si="19">W3/8</f>
        <v>0</v>
      </c>
      <c r="AS3">
        <f t="shared" ref="AS3:AS23" si="20">X3/8</f>
        <v>0</v>
      </c>
      <c r="AT3">
        <f t="shared" ref="AT3:AT23" si="21">Y3/8</f>
        <v>0</v>
      </c>
      <c r="AU3">
        <f t="shared" ref="AU3:AU23" si="22">Z3/8</f>
        <v>0</v>
      </c>
    </row>
    <row r="4" spans="1:47">
      <c r="A4" s="1">
        <v>43146</v>
      </c>
      <c r="B4" s="2" t="s">
        <v>867</v>
      </c>
      <c r="F4" s="4">
        <v>3</v>
      </c>
      <c r="G4" s="4">
        <v>19</v>
      </c>
      <c r="H4" s="4">
        <v>40</v>
      </c>
      <c r="I4" s="4">
        <v>37</v>
      </c>
      <c r="J4" s="4">
        <v>36</v>
      </c>
      <c r="K4" s="4">
        <v>40</v>
      </c>
      <c r="L4" s="4">
        <v>32</v>
      </c>
      <c r="M4" s="4">
        <v>5</v>
      </c>
      <c r="N4" s="4">
        <v>40</v>
      </c>
      <c r="O4" s="4">
        <v>0</v>
      </c>
      <c r="P4" s="4">
        <v>0</v>
      </c>
      <c r="Q4" s="4">
        <v>0</v>
      </c>
      <c r="R4" s="4">
        <v>0</v>
      </c>
      <c r="S4" s="4">
        <v>0</v>
      </c>
      <c r="T4" s="4">
        <v>0</v>
      </c>
      <c r="U4" s="4">
        <v>0</v>
      </c>
      <c r="V4" s="4">
        <v>0</v>
      </c>
      <c r="W4" s="4">
        <v>0</v>
      </c>
      <c r="X4" s="4">
        <v>0</v>
      </c>
      <c r="Y4" s="4">
        <v>0</v>
      </c>
      <c r="Z4" s="4">
        <v>0</v>
      </c>
      <c r="AA4">
        <f t="shared" si="2"/>
        <v>0.375</v>
      </c>
      <c r="AB4">
        <f t="shared" si="3"/>
        <v>2.375</v>
      </c>
      <c r="AC4">
        <f t="shared" si="4"/>
        <v>5</v>
      </c>
      <c r="AD4">
        <f t="shared" si="5"/>
        <v>4.625</v>
      </c>
      <c r="AE4">
        <f t="shared" si="6"/>
        <v>4.5</v>
      </c>
      <c r="AF4">
        <f t="shared" si="7"/>
        <v>5</v>
      </c>
      <c r="AG4">
        <f t="shared" si="8"/>
        <v>4</v>
      </c>
      <c r="AH4">
        <f t="shared" si="9"/>
        <v>0.625</v>
      </c>
      <c r="AI4">
        <f t="shared" si="10"/>
        <v>5</v>
      </c>
      <c r="AJ4">
        <f t="shared" si="11"/>
        <v>0</v>
      </c>
      <c r="AK4">
        <f t="shared" si="12"/>
        <v>0</v>
      </c>
      <c r="AL4">
        <f t="shared" si="13"/>
        <v>0</v>
      </c>
      <c r="AM4">
        <f t="shared" si="14"/>
        <v>0</v>
      </c>
      <c r="AN4">
        <f t="shared" si="15"/>
        <v>0</v>
      </c>
      <c r="AO4">
        <f t="shared" si="16"/>
        <v>0</v>
      </c>
      <c r="AP4">
        <f t="shared" si="17"/>
        <v>0</v>
      </c>
      <c r="AQ4">
        <f t="shared" si="18"/>
        <v>0</v>
      </c>
      <c r="AR4">
        <f t="shared" si="19"/>
        <v>0</v>
      </c>
      <c r="AS4">
        <f t="shared" si="20"/>
        <v>0</v>
      </c>
      <c r="AT4">
        <f t="shared" si="21"/>
        <v>0</v>
      </c>
      <c r="AU4">
        <f t="shared" si="22"/>
        <v>0</v>
      </c>
    </row>
    <row r="5" spans="1:47">
      <c r="A5" s="1">
        <v>43147</v>
      </c>
      <c r="B5" s="2" t="s">
        <v>867</v>
      </c>
      <c r="F5" s="4">
        <v>0</v>
      </c>
      <c r="G5" s="4">
        <v>0</v>
      </c>
      <c r="H5" s="4">
        <v>0</v>
      </c>
      <c r="I5" s="4">
        <v>0</v>
      </c>
      <c r="J5" s="4">
        <v>0</v>
      </c>
      <c r="K5" s="4">
        <v>40</v>
      </c>
      <c r="L5" s="4">
        <v>32</v>
      </c>
      <c r="M5" s="4">
        <v>40</v>
      </c>
      <c r="N5" s="4">
        <v>44</v>
      </c>
      <c r="O5" s="4">
        <v>40</v>
      </c>
      <c r="P5" s="4">
        <v>40</v>
      </c>
      <c r="Q5" s="4">
        <v>40</v>
      </c>
      <c r="R5" s="4">
        <v>40</v>
      </c>
      <c r="S5" s="4">
        <v>40</v>
      </c>
      <c r="T5" s="4">
        <v>40</v>
      </c>
      <c r="U5" s="4">
        <v>40</v>
      </c>
      <c r="V5" s="4">
        <v>48</v>
      </c>
      <c r="W5" s="4">
        <v>40</v>
      </c>
      <c r="X5" s="4">
        <v>40</v>
      </c>
      <c r="Y5" s="4">
        <v>37</v>
      </c>
      <c r="Z5" s="4">
        <v>8</v>
      </c>
      <c r="AA5">
        <f t="shared" si="2"/>
        <v>0</v>
      </c>
      <c r="AB5">
        <f t="shared" si="3"/>
        <v>0</v>
      </c>
      <c r="AC5">
        <f t="shared" si="4"/>
        <v>0</v>
      </c>
      <c r="AD5">
        <f t="shared" si="5"/>
        <v>0</v>
      </c>
      <c r="AE5">
        <f t="shared" si="6"/>
        <v>0</v>
      </c>
      <c r="AF5">
        <f t="shared" si="7"/>
        <v>5</v>
      </c>
      <c r="AG5">
        <f t="shared" si="8"/>
        <v>4</v>
      </c>
      <c r="AH5">
        <f t="shared" si="9"/>
        <v>5</v>
      </c>
      <c r="AI5">
        <f t="shared" si="10"/>
        <v>5.5</v>
      </c>
      <c r="AJ5">
        <f t="shared" si="11"/>
        <v>5</v>
      </c>
      <c r="AK5">
        <f t="shared" si="12"/>
        <v>5</v>
      </c>
      <c r="AL5">
        <f t="shared" si="13"/>
        <v>5</v>
      </c>
      <c r="AM5">
        <f t="shared" si="14"/>
        <v>5</v>
      </c>
      <c r="AN5">
        <f t="shared" si="15"/>
        <v>5</v>
      </c>
      <c r="AO5">
        <f t="shared" si="16"/>
        <v>5</v>
      </c>
      <c r="AP5">
        <f t="shared" si="17"/>
        <v>5</v>
      </c>
      <c r="AQ5">
        <f t="shared" si="18"/>
        <v>6</v>
      </c>
      <c r="AR5">
        <f t="shared" si="19"/>
        <v>5</v>
      </c>
      <c r="AS5">
        <f t="shared" si="20"/>
        <v>5</v>
      </c>
      <c r="AT5">
        <f t="shared" si="21"/>
        <v>4.625</v>
      </c>
      <c r="AU5">
        <f t="shared" si="22"/>
        <v>1</v>
      </c>
    </row>
    <row r="6" spans="1:47">
      <c r="A6" s="1">
        <v>43148</v>
      </c>
      <c r="B6" s="2" t="s">
        <v>867</v>
      </c>
      <c r="F6" s="4">
        <v>0</v>
      </c>
      <c r="G6" s="4">
        <v>0</v>
      </c>
      <c r="H6" s="4">
        <v>40</v>
      </c>
      <c r="I6" s="4">
        <v>40</v>
      </c>
      <c r="J6" s="4">
        <v>38</v>
      </c>
      <c r="K6" s="4">
        <v>46</v>
      </c>
      <c r="L6" s="4">
        <v>40</v>
      </c>
      <c r="M6" s="4">
        <v>40</v>
      </c>
      <c r="N6" s="4">
        <v>44</v>
      </c>
      <c r="O6" s="4">
        <v>28.5</v>
      </c>
      <c r="P6" s="4">
        <v>40</v>
      </c>
      <c r="Q6" s="4">
        <v>40</v>
      </c>
      <c r="R6" s="4">
        <v>40</v>
      </c>
      <c r="S6" s="4">
        <v>32</v>
      </c>
      <c r="T6" s="4">
        <v>40</v>
      </c>
      <c r="U6" s="4">
        <v>40</v>
      </c>
      <c r="V6" s="4">
        <v>45</v>
      </c>
      <c r="W6" s="4">
        <v>40</v>
      </c>
      <c r="X6" s="4">
        <v>40</v>
      </c>
      <c r="Y6" s="4">
        <v>40</v>
      </c>
      <c r="Z6" s="4">
        <v>0</v>
      </c>
      <c r="AA6">
        <f t="shared" si="2"/>
        <v>0</v>
      </c>
      <c r="AB6">
        <f t="shared" si="3"/>
        <v>0</v>
      </c>
      <c r="AC6">
        <f t="shared" si="4"/>
        <v>5</v>
      </c>
      <c r="AD6">
        <f t="shared" si="5"/>
        <v>5</v>
      </c>
      <c r="AE6">
        <f t="shared" si="6"/>
        <v>4.75</v>
      </c>
      <c r="AF6">
        <f t="shared" si="7"/>
        <v>5.75</v>
      </c>
      <c r="AG6">
        <f t="shared" si="8"/>
        <v>5</v>
      </c>
      <c r="AH6">
        <f t="shared" si="9"/>
        <v>5</v>
      </c>
      <c r="AI6">
        <f t="shared" si="10"/>
        <v>5.5</v>
      </c>
      <c r="AJ6">
        <f t="shared" si="11"/>
        <v>3.5625</v>
      </c>
      <c r="AK6">
        <f t="shared" si="12"/>
        <v>5</v>
      </c>
      <c r="AL6">
        <f t="shared" si="13"/>
        <v>5</v>
      </c>
      <c r="AM6">
        <f t="shared" si="14"/>
        <v>5</v>
      </c>
      <c r="AN6">
        <f t="shared" si="15"/>
        <v>4</v>
      </c>
      <c r="AO6">
        <f t="shared" si="16"/>
        <v>5</v>
      </c>
      <c r="AP6">
        <f t="shared" si="17"/>
        <v>5</v>
      </c>
      <c r="AQ6">
        <f t="shared" si="18"/>
        <v>5.625</v>
      </c>
      <c r="AR6">
        <f t="shared" si="19"/>
        <v>5</v>
      </c>
      <c r="AS6">
        <f t="shared" si="20"/>
        <v>5</v>
      </c>
      <c r="AT6">
        <f t="shared" si="21"/>
        <v>5</v>
      </c>
      <c r="AU6">
        <f t="shared" si="22"/>
        <v>0</v>
      </c>
    </row>
    <row r="7" spans="1:47">
      <c r="A7" s="1">
        <v>43149</v>
      </c>
      <c r="B7" s="2" t="s">
        <v>867</v>
      </c>
      <c r="F7" s="4">
        <v>3</v>
      </c>
      <c r="G7" s="4">
        <v>19</v>
      </c>
      <c r="H7" s="4">
        <v>40</v>
      </c>
      <c r="I7" s="4">
        <v>8</v>
      </c>
      <c r="J7" s="4">
        <v>48</v>
      </c>
      <c r="K7" s="4">
        <v>40</v>
      </c>
      <c r="L7" s="4">
        <v>43</v>
      </c>
      <c r="M7" s="4">
        <v>40</v>
      </c>
      <c r="N7" s="4">
        <v>40</v>
      </c>
      <c r="O7" s="4">
        <v>0</v>
      </c>
      <c r="P7" s="4">
        <v>0</v>
      </c>
      <c r="Q7" s="4">
        <v>0</v>
      </c>
      <c r="R7" s="4">
        <v>0</v>
      </c>
      <c r="S7" s="4">
        <v>0</v>
      </c>
      <c r="T7" s="4">
        <v>0</v>
      </c>
      <c r="U7" s="4">
        <v>0</v>
      </c>
      <c r="V7" s="4">
        <v>0</v>
      </c>
      <c r="W7" s="4">
        <v>0</v>
      </c>
      <c r="X7" s="4">
        <v>0</v>
      </c>
      <c r="Y7" s="4">
        <v>0</v>
      </c>
      <c r="Z7" s="4">
        <v>0</v>
      </c>
      <c r="AA7">
        <f t="shared" si="2"/>
        <v>0.375</v>
      </c>
      <c r="AB7">
        <f t="shared" si="3"/>
        <v>2.375</v>
      </c>
      <c r="AC7">
        <f t="shared" si="4"/>
        <v>5</v>
      </c>
      <c r="AD7">
        <f t="shared" si="5"/>
        <v>1</v>
      </c>
      <c r="AE7">
        <f t="shared" si="6"/>
        <v>6</v>
      </c>
      <c r="AF7">
        <f t="shared" si="7"/>
        <v>5</v>
      </c>
      <c r="AG7">
        <f t="shared" si="8"/>
        <v>5.375</v>
      </c>
      <c r="AH7">
        <f t="shared" si="9"/>
        <v>5</v>
      </c>
      <c r="AI7">
        <f t="shared" si="10"/>
        <v>5</v>
      </c>
      <c r="AJ7">
        <f t="shared" si="11"/>
        <v>0</v>
      </c>
      <c r="AK7">
        <f t="shared" si="12"/>
        <v>0</v>
      </c>
      <c r="AL7">
        <f t="shared" si="13"/>
        <v>0</v>
      </c>
      <c r="AM7">
        <f t="shared" si="14"/>
        <v>0</v>
      </c>
      <c r="AN7">
        <f t="shared" si="15"/>
        <v>0</v>
      </c>
      <c r="AO7">
        <f t="shared" si="16"/>
        <v>0</v>
      </c>
      <c r="AP7">
        <f t="shared" si="17"/>
        <v>0</v>
      </c>
      <c r="AQ7">
        <f t="shared" si="18"/>
        <v>0</v>
      </c>
      <c r="AR7">
        <f t="shared" si="19"/>
        <v>0</v>
      </c>
      <c r="AS7">
        <f t="shared" si="20"/>
        <v>0</v>
      </c>
      <c r="AT7">
        <f t="shared" si="21"/>
        <v>0</v>
      </c>
      <c r="AU7">
        <f t="shared" si="22"/>
        <v>0</v>
      </c>
    </row>
    <row r="8" spans="1:47">
      <c r="A8" s="1">
        <v>43150</v>
      </c>
      <c r="B8" s="2" t="s">
        <v>867</v>
      </c>
      <c r="F8" s="4">
        <v>0</v>
      </c>
      <c r="G8" s="4">
        <v>16</v>
      </c>
      <c r="H8" s="4">
        <v>40</v>
      </c>
      <c r="I8" s="4">
        <v>40</v>
      </c>
      <c r="J8" s="4">
        <v>40</v>
      </c>
      <c r="K8" s="4">
        <v>40</v>
      </c>
      <c r="L8" s="4">
        <v>0</v>
      </c>
      <c r="M8" s="4">
        <v>0</v>
      </c>
      <c r="N8" s="4">
        <v>0</v>
      </c>
      <c r="O8" s="4">
        <v>0</v>
      </c>
      <c r="P8" s="4">
        <v>0</v>
      </c>
      <c r="Q8" s="4">
        <v>0</v>
      </c>
      <c r="R8" s="4">
        <v>0</v>
      </c>
      <c r="S8" s="4">
        <v>0</v>
      </c>
      <c r="T8" s="4">
        <v>0</v>
      </c>
      <c r="U8" s="4">
        <v>0</v>
      </c>
      <c r="V8" s="4">
        <v>0</v>
      </c>
      <c r="W8" s="4">
        <v>0</v>
      </c>
      <c r="X8" s="4">
        <v>0</v>
      </c>
      <c r="Y8" s="4">
        <v>0</v>
      </c>
      <c r="Z8" s="4">
        <v>0</v>
      </c>
      <c r="AA8">
        <f t="shared" si="2"/>
        <v>0</v>
      </c>
      <c r="AB8">
        <f t="shared" si="3"/>
        <v>2</v>
      </c>
      <c r="AC8">
        <f t="shared" si="4"/>
        <v>5</v>
      </c>
      <c r="AD8">
        <f t="shared" si="5"/>
        <v>5</v>
      </c>
      <c r="AE8">
        <f t="shared" si="6"/>
        <v>5</v>
      </c>
      <c r="AF8">
        <f t="shared" si="7"/>
        <v>5</v>
      </c>
      <c r="AG8">
        <f t="shared" si="8"/>
        <v>0</v>
      </c>
      <c r="AH8">
        <f t="shared" si="9"/>
        <v>0</v>
      </c>
      <c r="AI8">
        <f t="shared" si="10"/>
        <v>0</v>
      </c>
      <c r="AJ8">
        <f t="shared" si="11"/>
        <v>0</v>
      </c>
      <c r="AK8">
        <f t="shared" si="12"/>
        <v>0</v>
      </c>
      <c r="AL8">
        <f t="shared" si="13"/>
        <v>0</v>
      </c>
      <c r="AM8">
        <f t="shared" si="14"/>
        <v>0</v>
      </c>
      <c r="AN8">
        <f t="shared" si="15"/>
        <v>0</v>
      </c>
      <c r="AO8">
        <f t="shared" si="16"/>
        <v>0</v>
      </c>
      <c r="AP8">
        <f t="shared" si="17"/>
        <v>0</v>
      </c>
      <c r="AQ8">
        <f t="shared" si="18"/>
        <v>0</v>
      </c>
      <c r="AR8">
        <f t="shared" si="19"/>
        <v>0</v>
      </c>
      <c r="AS8">
        <f t="shared" si="20"/>
        <v>0</v>
      </c>
      <c r="AT8">
        <f t="shared" si="21"/>
        <v>0</v>
      </c>
      <c r="AU8">
        <f t="shared" si="22"/>
        <v>0</v>
      </c>
    </row>
    <row r="9" spans="1:47">
      <c r="A9" s="1">
        <v>43151</v>
      </c>
      <c r="B9" s="2" t="s">
        <v>867</v>
      </c>
      <c r="F9" s="4">
        <v>0</v>
      </c>
      <c r="G9" s="4">
        <v>26.5</v>
      </c>
      <c r="H9" s="4">
        <v>46.3</v>
      </c>
      <c r="I9" s="4">
        <v>0</v>
      </c>
      <c r="J9" s="4">
        <v>30</v>
      </c>
      <c r="K9" s="4">
        <v>36.299999999999997</v>
      </c>
      <c r="L9" s="4">
        <v>23.5</v>
      </c>
      <c r="M9" s="4">
        <v>13.5</v>
      </c>
      <c r="N9" s="4">
        <v>0</v>
      </c>
      <c r="O9" s="4">
        <v>30</v>
      </c>
      <c r="P9" s="4">
        <v>25</v>
      </c>
      <c r="Q9" s="4">
        <v>25.5</v>
      </c>
      <c r="R9" s="4">
        <v>24.5</v>
      </c>
      <c r="S9" s="4">
        <v>0</v>
      </c>
      <c r="T9" s="4">
        <v>0</v>
      </c>
      <c r="U9" s="4">
        <v>0</v>
      </c>
      <c r="V9" s="4">
        <v>0</v>
      </c>
      <c r="W9" s="4">
        <v>0</v>
      </c>
      <c r="X9" s="4">
        <v>0</v>
      </c>
      <c r="Y9" s="4">
        <v>0</v>
      </c>
      <c r="Z9" s="4">
        <v>0</v>
      </c>
      <c r="AA9">
        <f t="shared" si="2"/>
        <v>0</v>
      </c>
      <c r="AB9">
        <f t="shared" si="3"/>
        <v>3.3125</v>
      </c>
      <c r="AC9">
        <f t="shared" si="4"/>
        <v>5.7874999999999996</v>
      </c>
      <c r="AD9">
        <f t="shared" si="5"/>
        <v>0</v>
      </c>
      <c r="AE9">
        <f t="shared" si="6"/>
        <v>3.75</v>
      </c>
      <c r="AF9">
        <f t="shared" si="7"/>
        <v>4.5374999999999996</v>
      </c>
      <c r="AG9">
        <f t="shared" si="8"/>
        <v>2.9375</v>
      </c>
      <c r="AH9">
        <f t="shared" si="9"/>
        <v>1.6875</v>
      </c>
      <c r="AI9">
        <f t="shared" si="10"/>
        <v>0</v>
      </c>
      <c r="AJ9">
        <f t="shared" si="11"/>
        <v>3.75</v>
      </c>
      <c r="AK9">
        <f t="shared" si="12"/>
        <v>3.125</v>
      </c>
      <c r="AL9">
        <f t="shared" si="13"/>
        <v>3.1875</v>
      </c>
      <c r="AM9">
        <f t="shared" si="14"/>
        <v>3.0625</v>
      </c>
      <c r="AN9">
        <f t="shared" si="15"/>
        <v>0</v>
      </c>
      <c r="AO9">
        <f t="shared" si="16"/>
        <v>0</v>
      </c>
      <c r="AP9">
        <f t="shared" si="17"/>
        <v>0</v>
      </c>
      <c r="AQ9">
        <f t="shared" si="18"/>
        <v>0</v>
      </c>
      <c r="AR9">
        <f t="shared" si="19"/>
        <v>0</v>
      </c>
      <c r="AS9">
        <f t="shared" si="20"/>
        <v>0</v>
      </c>
      <c r="AT9">
        <f t="shared" si="21"/>
        <v>0</v>
      </c>
      <c r="AU9">
        <f t="shared" si="22"/>
        <v>0</v>
      </c>
    </row>
    <row r="10" spans="1:47">
      <c r="A10" s="1">
        <v>43152</v>
      </c>
      <c r="B10" s="2" t="s">
        <v>867</v>
      </c>
      <c r="F10" s="4">
        <v>22</v>
      </c>
      <c r="G10" s="4">
        <v>28</v>
      </c>
      <c r="H10" s="4">
        <v>31</v>
      </c>
      <c r="I10" s="4">
        <v>12.5</v>
      </c>
      <c r="J10" s="4">
        <v>3</v>
      </c>
      <c r="K10" s="4">
        <v>1</v>
      </c>
      <c r="L10" s="4">
        <v>1</v>
      </c>
      <c r="M10" s="4">
        <v>19</v>
      </c>
      <c r="N10" s="4">
        <v>28</v>
      </c>
      <c r="O10" s="4">
        <v>21</v>
      </c>
      <c r="P10" s="4">
        <v>16</v>
      </c>
      <c r="Q10" s="4">
        <v>0</v>
      </c>
      <c r="R10" s="4">
        <v>1.5</v>
      </c>
      <c r="S10" s="4">
        <v>0</v>
      </c>
      <c r="T10" s="4">
        <v>0</v>
      </c>
      <c r="U10" s="4">
        <v>0</v>
      </c>
      <c r="V10" s="4">
        <v>16</v>
      </c>
      <c r="W10" s="4">
        <v>4</v>
      </c>
      <c r="X10" s="4">
        <v>12</v>
      </c>
      <c r="Y10" s="4">
        <v>14</v>
      </c>
      <c r="Z10" s="4">
        <v>16</v>
      </c>
      <c r="AA10">
        <f t="shared" si="2"/>
        <v>2.75</v>
      </c>
      <c r="AB10">
        <f t="shared" si="3"/>
        <v>3.5</v>
      </c>
      <c r="AC10">
        <f t="shared" si="4"/>
        <v>3.875</v>
      </c>
      <c r="AD10">
        <f t="shared" si="5"/>
        <v>1.5625</v>
      </c>
      <c r="AE10">
        <f t="shared" si="6"/>
        <v>0.375</v>
      </c>
      <c r="AF10">
        <f t="shared" si="7"/>
        <v>0.125</v>
      </c>
      <c r="AG10">
        <f t="shared" si="8"/>
        <v>0.125</v>
      </c>
      <c r="AH10">
        <f t="shared" si="9"/>
        <v>2.375</v>
      </c>
      <c r="AI10">
        <f t="shared" si="10"/>
        <v>3.5</v>
      </c>
      <c r="AJ10">
        <f t="shared" si="11"/>
        <v>2.625</v>
      </c>
      <c r="AK10">
        <f t="shared" si="12"/>
        <v>2</v>
      </c>
      <c r="AL10">
        <f t="shared" si="13"/>
        <v>0</v>
      </c>
      <c r="AM10">
        <f t="shared" si="14"/>
        <v>0.1875</v>
      </c>
      <c r="AN10">
        <f t="shared" si="15"/>
        <v>0</v>
      </c>
      <c r="AO10">
        <f t="shared" si="16"/>
        <v>0</v>
      </c>
      <c r="AP10">
        <f t="shared" si="17"/>
        <v>0</v>
      </c>
      <c r="AQ10">
        <f t="shared" si="18"/>
        <v>2</v>
      </c>
      <c r="AR10">
        <f t="shared" si="19"/>
        <v>0.5</v>
      </c>
      <c r="AS10">
        <f t="shared" si="20"/>
        <v>1.5</v>
      </c>
      <c r="AT10">
        <f t="shared" si="21"/>
        <v>1.75</v>
      </c>
      <c r="AU10">
        <f t="shared" si="22"/>
        <v>2</v>
      </c>
    </row>
    <row r="11" spans="1:47">
      <c r="A11" s="1">
        <v>43195</v>
      </c>
      <c r="B11" s="2" t="s">
        <v>868</v>
      </c>
      <c r="F11" s="4">
        <v>15</v>
      </c>
      <c r="G11" s="4">
        <v>4</v>
      </c>
      <c r="H11" s="4">
        <v>11</v>
      </c>
      <c r="I11" s="4">
        <v>4</v>
      </c>
      <c r="J11" s="4">
        <v>13</v>
      </c>
      <c r="K11" s="4">
        <v>4.5</v>
      </c>
      <c r="L11" s="4">
        <v>15</v>
      </c>
      <c r="M11" s="4">
        <v>13</v>
      </c>
      <c r="N11" s="4">
        <v>13</v>
      </c>
      <c r="O11" s="4">
        <v>17</v>
      </c>
      <c r="P11" s="4">
        <v>7</v>
      </c>
      <c r="Q11" s="4">
        <v>0</v>
      </c>
      <c r="R11" s="4">
        <v>1</v>
      </c>
      <c r="S11" s="4">
        <v>0</v>
      </c>
      <c r="T11" s="4">
        <v>0</v>
      </c>
      <c r="U11" s="4">
        <v>0</v>
      </c>
      <c r="V11" s="4">
        <v>0</v>
      </c>
      <c r="W11" s="4">
        <v>0</v>
      </c>
      <c r="X11" s="4">
        <v>0</v>
      </c>
      <c r="Y11" s="4">
        <v>0</v>
      </c>
      <c r="Z11" s="4">
        <v>0</v>
      </c>
      <c r="AA11">
        <f t="shared" si="2"/>
        <v>1.875</v>
      </c>
      <c r="AB11">
        <f t="shared" si="3"/>
        <v>0.5</v>
      </c>
      <c r="AC11">
        <f t="shared" si="4"/>
        <v>1.375</v>
      </c>
      <c r="AD11">
        <f t="shared" si="5"/>
        <v>0.5</v>
      </c>
      <c r="AE11">
        <f t="shared" si="6"/>
        <v>1.625</v>
      </c>
      <c r="AF11">
        <f t="shared" si="7"/>
        <v>0.5625</v>
      </c>
      <c r="AG11">
        <f t="shared" si="8"/>
        <v>1.875</v>
      </c>
      <c r="AH11">
        <f t="shared" si="9"/>
        <v>1.625</v>
      </c>
      <c r="AI11">
        <f t="shared" si="10"/>
        <v>1.625</v>
      </c>
      <c r="AJ11">
        <f t="shared" si="11"/>
        <v>2.125</v>
      </c>
      <c r="AK11">
        <f t="shared" si="12"/>
        <v>0.875</v>
      </c>
      <c r="AL11">
        <f t="shared" si="13"/>
        <v>0</v>
      </c>
      <c r="AM11">
        <f t="shared" si="14"/>
        <v>0.125</v>
      </c>
      <c r="AN11">
        <f t="shared" si="15"/>
        <v>0</v>
      </c>
      <c r="AO11">
        <f t="shared" si="16"/>
        <v>0</v>
      </c>
      <c r="AP11">
        <f t="shared" si="17"/>
        <v>0</v>
      </c>
      <c r="AQ11">
        <f t="shared" si="18"/>
        <v>0</v>
      </c>
      <c r="AR11">
        <f t="shared" si="19"/>
        <v>0</v>
      </c>
      <c r="AS11">
        <f t="shared" si="20"/>
        <v>0</v>
      </c>
      <c r="AT11">
        <f t="shared" si="21"/>
        <v>0</v>
      </c>
      <c r="AU11">
        <f t="shared" si="22"/>
        <v>0</v>
      </c>
    </row>
    <row r="12" spans="1:47">
      <c r="A12" s="1">
        <v>43196</v>
      </c>
      <c r="B12" s="2" t="s">
        <v>868</v>
      </c>
      <c r="F12" s="4">
        <v>0</v>
      </c>
      <c r="G12" s="4">
        <v>0</v>
      </c>
      <c r="H12" s="4">
        <v>0</v>
      </c>
      <c r="I12" s="4">
        <v>0</v>
      </c>
      <c r="J12" s="4">
        <v>0</v>
      </c>
      <c r="K12" s="4">
        <v>0</v>
      </c>
      <c r="L12" s="4">
        <v>15</v>
      </c>
      <c r="M12" s="4">
        <v>26</v>
      </c>
      <c r="N12" s="4">
        <v>20</v>
      </c>
      <c r="O12" s="4">
        <v>20</v>
      </c>
      <c r="P12" s="4">
        <v>4</v>
      </c>
      <c r="Q12" s="4">
        <v>0</v>
      </c>
      <c r="R12" s="4">
        <v>0</v>
      </c>
      <c r="S12" s="4">
        <v>0</v>
      </c>
      <c r="T12" s="4">
        <v>0</v>
      </c>
      <c r="U12" s="4">
        <v>0</v>
      </c>
      <c r="V12" s="4">
        <v>0</v>
      </c>
      <c r="W12" s="4">
        <v>0</v>
      </c>
      <c r="X12" s="4">
        <v>13.5</v>
      </c>
      <c r="Y12" s="4">
        <v>28.5</v>
      </c>
      <c r="Z12" s="4">
        <v>0</v>
      </c>
      <c r="AA12">
        <f t="shared" si="2"/>
        <v>0</v>
      </c>
      <c r="AB12">
        <f t="shared" si="3"/>
        <v>0</v>
      </c>
      <c r="AC12">
        <f t="shared" si="4"/>
        <v>0</v>
      </c>
      <c r="AD12">
        <f t="shared" si="5"/>
        <v>0</v>
      </c>
      <c r="AE12">
        <f t="shared" si="6"/>
        <v>0</v>
      </c>
      <c r="AF12">
        <f t="shared" si="7"/>
        <v>0</v>
      </c>
      <c r="AG12">
        <f t="shared" si="8"/>
        <v>1.875</v>
      </c>
      <c r="AH12">
        <f t="shared" si="9"/>
        <v>3.25</v>
      </c>
      <c r="AI12">
        <f t="shared" si="10"/>
        <v>2.5</v>
      </c>
      <c r="AJ12">
        <f t="shared" si="11"/>
        <v>2.5</v>
      </c>
      <c r="AK12">
        <f t="shared" si="12"/>
        <v>0.5</v>
      </c>
      <c r="AL12">
        <f t="shared" si="13"/>
        <v>0</v>
      </c>
      <c r="AM12">
        <f t="shared" si="14"/>
        <v>0</v>
      </c>
      <c r="AN12">
        <f t="shared" si="15"/>
        <v>0</v>
      </c>
      <c r="AO12">
        <f t="shared" si="16"/>
        <v>0</v>
      </c>
      <c r="AP12">
        <f t="shared" si="17"/>
        <v>0</v>
      </c>
      <c r="AQ12">
        <f t="shared" si="18"/>
        <v>0</v>
      </c>
      <c r="AR12">
        <f t="shared" si="19"/>
        <v>0</v>
      </c>
      <c r="AS12">
        <f t="shared" si="20"/>
        <v>1.6875</v>
      </c>
      <c r="AT12">
        <f t="shared" si="21"/>
        <v>3.5625</v>
      </c>
      <c r="AU12">
        <f t="shared" si="22"/>
        <v>0</v>
      </c>
    </row>
    <row r="13" spans="1:47">
      <c r="A13" s="1">
        <v>43197</v>
      </c>
      <c r="B13" s="2" t="s">
        <v>868</v>
      </c>
      <c r="F13" s="4">
        <v>0</v>
      </c>
      <c r="G13" s="4">
        <v>0</v>
      </c>
      <c r="H13" s="4">
        <v>0</v>
      </c>
      <c r="I13" s="4">
        <v>0</v>
      </c>
      <c r="J13" s="4">
        <v>0</v>
      </c>
      <c r="K13" s="4">
        <v>0</v>
      </c>
      <c r="L13" s="4">
        <v>0</v>
      </c>
      <c r="M13" s="4">
        <v>0</v>
      </c>
      <c r="N13" s="4">
        <v>0</v>
      </c>
      <c r="O13" s="4">
        <v>0</v>
      </c>
      <c r="P13" s="4">
        <v>0</v>
      </c>
      <c r="Q13" s="4">
        <v>0</v>
      </c>
      <c r="R13" s="4">
        <v>0</v>
      </c>
      <c r="S13" s="4">
        <v>0</v>
      </c>
      <c r="T13" s="4">
        <v>0</v>
      </c>
      <c r="U13" s="4">
        <v>0</v>
      </c>
      <c r="V13" s="4">
        <v>2</v>
      </c>
      <c r="W13" s="4">
        <v>1</v>
      </c>
      <c r="X13" s="4">
        <v>0</v>
      </c>
      <c r="Y13" s="4">
        <v>1</v>
      </c>
      <c r="Z13" s="4">
        <v>2</v>
      </c>
      <c r="AA13">
        <f t="shared" si="2"/>
        <v>0</v>
      </c>
      <c r="AB13">
        <f t="shared" si="3"/>
        <v>0</v>
      </c>
      <c r="AC13">
        <f t="shared" si="4"/>
        <v>0</v>
      </c>
      <c r="AD13">
        <f t="shared" si="5"/>
        <v>0</v>
      </c>
      <c r="AE13">
        <f t="shared" si="6"/>
        <v>0</v>
      </c>
      <c r="AF13">
        <f t="shared" si="7"/>
        <v>0</v>
      </c>
      <c r="AG13">
        <f t="shared" si="8"/>
        <v>0</v>
      </c>
      <c r="AH13">
        <f t="shared" si="9"/>
        <v>0</v>
      </c>
      <c r="AI13">
        <f t="shared" si="10"/>
        <v>0</v>
      </c>
      <c r="AJ13">
        <f t="shared" si="11"/>
        <v>0</v>
      </c>
      <c r="AK13">
        <f t="shared" si="12"/>
        <v>0</v>
      </c>
      <c r="AL13">
        <f t="shared" si="13"/>
        <v>0</v>
      </c>
      <c r="AM13">
        <f t="shared" si="14"/>
        <v>0</v>
      </c>
      <c r="AN13">
        <f t="shared" si="15"/>
        <v>0</v>
      </c>
      <c r="AO13">
        <f t="shared" si="16"/>
        <v>0</v>
      </c>
      <c r="AP13">
        <f t="shared" si="17"/>
        <v>0</v>
      </c>
      <c r="AQ13">
        <f t="shared" si="18"/>
        <v>0.25</v>
      </c>
      <c r="AR13">
        <f t="shared" si="19"/>
        <v>0.125</v>
      </c>
      <c r="AS13">
        <f t="shared" si="20"/>
        <v>0</v>
      </c>
      <c r="AT13">
        <f t="shared" si="21"/>
        <v>0.125</v>
      </c>
      <c r="AU13">
        <f t="shared" si="22"/>
        <v>0.25</v>
      </c>
    </row>
    <row r="14" spans="1:47">
      <c r="A14" s="1">
        <v>43219</v>
      </c>
      <c r="B14" s="2" t="s">
        <v>869</v>
      </c>
      <c r="F14" s="4">
        <v>0</v>
      </c>
      <c r="G14" s="4">
        <v>0</v>
      </c>
      <c r="H14" s="4">
        <v>0</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f t="shared" si="2"/>
        <v>0</v>
      </c>
      <c r="AB14">
        <f t="shared" si="3"/>
        <v>0</v>
      </c>
      <c r="AC14">
        <f t="shared" si="4"/>
        <v>0</v>
      </c>
      <c r="AD14">
        <f t="shared" si="5"/>
        <v>0</v>
      </c>
      <c r="AE14">
        <f t="shared" si="6"/>
        <v>0</v>
      </c>
      <c r="AF14">
        <f t="shared" si="7"/>
        <v>0</v>
      </c>
      <c r="AG14">
        <f t="shared" si="8"/>
        <v>0</v>
      </c>
      <c r="AH14">
        <f t="shared" si="9"/>
        <v>0</v>
      </c>
      <c r="AI14">
        <f t="shared" si="10"/>
        <v>0</v>
      </c>
      <c r="AJ14">
        <f t="shared" si="11"/>
        <v>0</v>
      </c>
      <c r="AK14">
        <f t="shared" si="12"/>
        <v>0</v>
      </c>
      <c r="AL14">
        <f t="shared" si="13"/>
        <v>0</v>
      </c>
      <c r="AM14">
        <f t="shared" si="14"/>
        <v>0</v>
      </c>
      <c r="AN14">
        <f t="shared" si="15"/>
        <v>0</v>
      </c>
      <c r="AO14">
        <f t="shared" si="16"/>
        <v>0</v>
      </c>
      <c r="AP14">
        <f t="shared" si="17"/>
        <v>0</v>
      </c>
      <c r="AQ14">
        <f t="shared" si="18"/>
        <v>0</v>
      </c>
      <c r="AR14">
        <f t="shared" si="19"/>
        <v>0</v>
      </c>
      <c r="AS14">
        <f t="shared" si="20"/>
        <v>0</v>
      </c>
      <c r="AT14">
        <f t="shared" si="21"/>
        <v>0</v>
      </c>
      <c r="AU14">
        <f t="shared" si="22"/>
        <v>0</v>
      </c>
    </row>
    <row r="15" spans="1:47">
      <c r="A15" s="1">
        <v>43220</v>
      </c>
      <c r="B15" s="2" t="s">
        <v>869</v>
      </c>
      <c r="F15" s="4">
        <v>0</v>
      </c>
      <c r="G15" s="4">
        <v>0</v>
      </c>
      <c r="H15" s="4">
        <v>0</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f t="shared" si="2"/>
        <v>0</v>
      </c>
      <c r="AB15">
        <f t="shared" si="3"/>
        <v>0</v>
      </c>
      <c r="AC15">
        <f t="shared" si="4"/>
        <v>0</v>
      </c>
      <c r="AD15">
        <f t="shared" si="5"/>
        <v>0</v>
      </c>
      <c r="AE15">
        <f t="shared" si="6"/>
        <v>0</v>
      </c>
      <c r="AF15">
        <f t="shared" si="7"/>
        <v>0</v>
      </c>
      <c r="AG15">
        <f t="shared" si="8"/>
        <v>0</v>
      </c>
      <c r="AH15">
        <f t="shared" si="9"/>
        <v>0</v>
      </c>
      <c r="AI15">
        <f t="shared" si="10"/>
        <v>0</v>
      </c>
      <c r="AJ15">
        <f t="shared" si="11"/>
        <v>0</v>
      </c>
      <c r="AK15">
        <f t="shared" si="12"/>
        <v>0</v>
      </c>
      <c r="AL15">
        <f t="shared" si="13"/>
        <v>0</v>
      </c>
      <c r="AM15">
        <f t="shared" si="14"/>
        <v>0</v>
      </c>
      <c r="AN15">
        <f t="shared" si="15"/>
        <v>0</v>
      </c>
      <c r="AO15">
        <f t="shared" si="16"/>
        <v>0</v>
      </c>
      <c r="AP15">
        <f t="shared" si="17"/>
        <v>0</v>
      </c>
      <c r="AQ15">
        <f t="shared" si="18"/>
        <v>0</v>
      </c>
      <c r="AR15">
        <f t="shared" si="19"/>
        <v>0</v>
      </c>
      <c r="AS15">
        <f t="shared" si="20"/>
        <v>0</v>
      </c>
      <c r="AT15">
        <f t="shared" si="21"/>
        <v>0</v>
      </c>
      <c r="AU15">
        <f t="shared" si="22"/>
        <v>0</v>
      </c>
    </row>
    <row r="16" spans="1:47">
      <c r="A16" s="1">
        <v>43221</v>
      </c>
      <c r="B16" s="2" t="s">
        <v>869</v>
      </c>
      <c r="AA16">
        <f t="shared" si="2"/>
        <v>0</v>
      </c>
      <c r="AB16">
        <f t="shared" si="3"/>
        <v>0</v>
      </c>
      <c r="AC16">
        <f t="shared" si="4"/>
        <v>0</v>
      </c>
      <c r="AD16">
        <f t="shared" si="5"/>
        <v>0</v>
      </c>
      <c r="AE16">
        <f t="shared" si="6"/>
        <v>0</v>
      </c>
      <c r="AF16">
        <f t="shared" si="7"/>
        <v>0</v>
      </c>
      <c r="AG16">
        <f t="shared" si="8"/>
        <v>0</v>
      </c>
      <c r="AH16">
        <f t="shared" si="9"/>
        <v>0</v>
      </c>
      <c r="AI16">
        <f t="shared" si="10"/>
        <v>0</v>
      </c>
      <c r="AJ16">
        <f t="shared" si="11"/>
        <v>0</v>
      </c>
      <c r="AK16">
        <f t="shared" si="12"/>
        <v>0</v>
      </c>
      <c r="AL16">
        <f t="shared" si="13"/>
        <v>0</v>
      </c>
      <c r="AM16">
        <f t="shared" si="14"/>
        <v>0</v>
      </c>
      <c r="AN16">
        <f t="shared" si="15"/>
        <v>0</v>
      </c>
      <c r="AO16">
        <f t="shared" si="16"/>
        <v>0</v>
      </c>
      <c r="AP16">
        <f t="shared" si="17"/>
        <v>0</v>
      </c>
      <c r="AQ16">
        <f t="shared" si="18"/>
        <v>0</v>
      </c>
      <c r="AR16">
        <f t="shared" si="19"/>
        <v>0</v>
      </c>
      <c r="AS16">
        <f t="shared" si="20"/>
        <v>0</v>
      </c>
      <c r="AT16">
        <f t="shared" si="21"/>
        <v>0</v>
      </c>
      <c r="AU16">
        <f t="shared" si="22"/>
        <v>0</v>
      </c>
    </row>
    <row r="17" spans="1:47">
      <c r="A17" s="1">
        <v>43267</v>
      </c>
      <c r="B17" s="2" t="s">
        <v>870</v>
      </c>
      <c r="AA17">
        <f t="shared" si="2"/>
        <v>0</v>
      </c>
      <c r="AB17">
        <f t="shared" si="3"/>
        <v>0</v>
      </c>
      <c r="AC17">
        <f t="shared" si="4"/>
        <v>0</v>
      </c>
      <c r="AD17">
        <f t="shared" si="5"/>
        <v>0</v>
      </c>
      <c r="AE17">
        <f t="shared" si="6"/>
        <v>0</v>
      </c>
      <c r="AF17">
        <f t="shared" si="7"/>
        <v>0</v>
      </c>
      <c r="AG17">
        <f t="shared" si="8"/>
        <v>0</v>
      </c>
      <c r="AH17">
        <f t="shared" si="9"/>
        <v>0</v>
      </c>
      <c r="AI17">
        <f t="shared" si="10"/>
        <v>0</v>
      </c>
      <c r="AJ17">
        <f t="shared" si="11"/>
        <v>0</v>
      </c>
      <c r="AK17">
        <f t="shared" si="12"/>
        <v>0</v>
      </c>
      <c r="AL17">
        <f t="shared" si="13"/>
        <v>0</v>
      </c>
      <c r="AM17">
        <f t="shared" si="14"/>
        <v>0</v>
      </c>
      <c r="AN17">
        <f t="shared" si="15"/>
        <v>0</v>
      </c>
      <c r="AO17">
        <f t="shared" si="16"/>
        <v>0</v>
      </c>
      <c r="AP17">
        <f t="shared" si="17"/>
        <v>0</v>
      </c>
      <c r="AQ17">
        <f t="shared" si="18"/>
        <v>0</v>
      </c>
      <c r="AR17">
        <f t="shared" si="19"/>
        <v>0</v>
      </c>
      <c r="AS17">
        <f t="shared" si="20"/>
        <v>0</v>
      </c>
      <c r="AT17">
        <f t="shared" si="21"/>
        <v>0</v>
      </c>
      <c r="AU17">
        <f t="shared" si="22"/>
        <v>0</v>
      </c>
    </row>
    <row r="18" spans="1:47">
      <c r="A18" s="1">
        <v>43268</v>
      </c>
      <c r="B18" s="2" t="s">
        <v>870</v>
      </c>
      <c r="AA18">
        <f t="shared" si="2"/>
        <v>0</v>
      </c>
      <c r="AB18">
        <f t="shared" si="3"/>
        <v>0</v>
      </c>
      <c r="AC18">
        <f t="shared" si="4"/>
        <v>0</v>
      </c>
      <c r="AD18">
        <f t="shared" si="5"/>
        <v>0</v>
      </c>
      <c r="AE18">
        <f t="shared" si="6"/>
        <v>0</v>
      </c>
      <c r="AF18">
        <f t="shared" si="7"/>
        <v>0</v>
      </c>
      <c r="AG18">
        <f t="shared" si="8"/>
        <v>0</v>
      </c>
      <c r="AH18">
        <f t="shared" si="9"/>
        <v>0</v>
      </c>
      <c r="AI18">
        <f t="shared" si="10"/>
        <v>0</v>
      </c>
      <c r="AJ18">
        <f t="shared" si="11"/>
        <v>0</v>
      </c>
      <c r="AK18">
        <f t="shared" si="12"/>
        <v>0</v>
      </c>
      <c r="AL18">
        <f t="shared" si="13"/>
        <v>0</v>
      </c>
      <c r="AM18">
        <f t="shared" si="14"/>
        <v>0</v>
      </c>
      <c r="AN18">
        <f t="shared" si="15"/>
        <v>0</v>
      </c>
      <c r="AO18">
        <f t="shared" si="16"/>
        <v>0</v>
      </c>
      <c r="AP18">
        <f t="shared" si="17"/>
        <v>0</v>
      </c>
      <c r="AQ18">
        <f t="shared" si="18"/>
        <v>0</v>
      </c>
      <c r="AR18">
        <f t="shared" si="19"/>
        <v>0</v>
      </c>
      <c r="AS18">
        <f t="shared" si="20"/>
        <v>0</v>
      </c>
      <c r="AT18">
        <f t="shared" si="21"/>
        <v>0</v>
      </c>
      <c r="AU18">
        <f t="shared" si="22"/>
        <v>0</v>
      </c>
    </row>
    <row r="19" spans="1:47">
      <c r="A19" s="1">
        <v>43269</v>
      </c>
      <c r="B19" s="2" t="s">
        <v>870</v>
      </c>
      <c r="AA19">
        <f t="shared" si="2"/>
        <v>0</v>
      </c>
      <c r="AB19">
        <f t="shared" si="3"/>
        <v>0</v>
      </c>
      <c r="AC19">
        <f t="shared" si="4"/>
        <v>0</v>
      </c>
      <c r="AD19">
        <f t="shared" si="5"/>
        <v>0</v>
      </c>
      <c r="AE19">
        <f t="shared" si="6"/>
        <v>0</v>
      </c>
      <c r="AF19">
        <f t="shared" si="7"/>
        <v>0</v>
      </c>
      <c r="AG19">
        <f t="shared" si="8"/>
        <v>0</v>
      </c>
      <c r="AH19">
        <f t="shared" si="9"/>
        <v>0</v>
      </c>
      <c r="AI19">
        <f t="shared" si="10"/>
        <v>0</v>
      </c>
      <c r="AJ19">
        <f t="shared" si="11"/>
        <v>0</v>
      </c>
      <c r="AK19">
        <f t="shared" si="12"/>
        <v>0</v>
      </c>
      <c r="AL19">
        <f t="shared" si="13"/>
        <v>0</v>
      </c>
      <c r="AM19">
        <f t="shared" si="14"/>
        <v>0</v>
      </c>
      <c r="AN19">
        <f t="shared" si="15"/>
        <v>0</v>
      </c>
      <c r="AO19">
        <f t="shared" si="16"/>
        <v>0</v>
      </c>
      <c r="AP19">
        <f t="shared" si="17"/>
        <v>0</v>
      </c>
      <c r="AQ19">
        <f t="shared" si="18"/>
        <v>0</v>
      </c>
      <c r="AR19">
        <f t="shared" si="19"/>
        <v>0</v>
      </c>
      <c r="AS19">
        <f t="shared" si="20"/>
        <v>0</v>
      </c>
      <c r="AT19">
        <f t="shared" si="21"/>
        <v>0</v>
      </c>
      <c r="AU19">
        <f t="shared" si="22"/>
        <v>0</v>
      </c>
    </row>
    <row r="20" spans="1:47">
      <c r="A20" s="1">
        <v>43365</v>
      </c>
      <c r="B20" s="2" t="s">
        <v>871</v>
      </c>
      <c r="AA20">
        <f t="shared" si="2"/>
        <v>0</v>
      </c>
      <c r="AB20">
        <f t="shared" si="3"/>
        <v>0</v>
      </c>
      <c r="AC20">
        <f t="shared" si="4"/>
        <v>0</v>
      </c>
      <c r="AD20">
        <f t="shared" si="5"/>
        <v>0</v>
      </c>
      <c r="AE20">
        <f t="shared" si="6"/>
        <v>0</v>
      </c>
      <c r="AF20">
        <f t="shared" si="7"/>
        <v>0</v>
      </c>
      <c r="AG20">
        <f t="shared" si="8"/>
        <v>0</v>
      </c>
      <c r="AH20">
        <f t="shared" si="9"/>
        <v>0</v>
      </c>
      <c r="AI20">
        <f t="shared" si="10"/>
        <v>0</v>
      </c>
      <c r="AJ20">
        <f t="shared" si="11"/>
        <v>0</v>
      </c>
      <c r="AK20">
        <f t="shared" si="12"/>
        <v>0</v>
      </c>
      <c r="AL20">
        <f t="shared" si="13"/>
        <v>0</v>
      </c>
      <c r="AM20">
        <f t="shared" si="14"/>
        <v>0</v>
      </c>
      <c r="AN20">
        <f t="shared" si="15"/>
        <v>0</v>
      </c>
      <c r="AO20">
        <f t="shared" si="16"/>
        <v>0</v>
      </c>
      <c r="AP20">
        <f t="shared" si="17"/>
        <v>0</v>
      </c>
      <c r="AQ20">
        <f t="shared" si="18"/>
        <v>0</v>
      </c>
      <c r="AR20">
        <f t="shared" si="19"/>
        <v>0</v>
      </c>
      <c r="AS20">
        <f t="shared" si="20"/>
        <v>0</v>
      </c>
      <c r="AT20">
        <f t="shared" si="21"/>
        <v>0</v>
      </c>
      <c r="AU20">
        <f t="shared" si="22"/>
        <v>0</v>
      </c>
    </row>
    <row r="21" spans="1:47">
      <c r="A21" s="1">
        <v>43366</v>
      </c>
      <c r="B21" s="2" t="s">
        <v>871</v>
      </c>
      <c r="AA21">
        <f t="shared" si="2"/>
        <v>0</v>
      </c>
      <c r="AB21">
        <f t="shared" si="3"/>
        <v>0</v>
      </c>
      <c r="AC21">
        <f t="shared" si="4"/>
        <v>0</v>
      </c>
      <c r="AD21">
        <f t="shared" si="5"/>
        <v>0</v>
      </c>
      <c r="AE21">
        <f t="shared" si="6"/>
        <v>0</v>
      </c>
      <c r="AF21">
        <f t="shared" si="7"/>
        <v>0</v>
      </c>
      <c r="AG21">
        <f t="shared" si="8"/>
        <v>0</v>
      </c>
      <c r="AH21">
        <f t="shared" si="9"/>
        <v>0</v>
      </c>
      <c r="AI21">
        <f t="shared" si="10"/>
        <v>0</v>
      </c>
      <c r="AJ21">
        <f t="shared" si="11"/>
        <v>0</v>
      </c>
      <c r="AK21">
        <f t="shared" si="12"/>
        <v>0</v>
      </c>
      <c r="AL21">
        <f t="shared" si="13"/>
        <v>0</v>
      </c>
      <c r="AM21">
        <f t="shared" si="14"/>
        <v>0</v>
      </c>
      <c r="AN21">
        <f t="shared" si="15"/>
        <v>0</v>
      </c>
      <c r="AO21">
        <f t="shared" si="16"/>
        <v>0</v>
      </c>
      <c r="AP21">
        <f t="shared" si="17"/>
        <v>0</v>
      </c>
      <c r="AQ21">
        <f t="shared" si="18"/>
        <v>0</v>
      </c>
      <c r="AR21">
        <f t="shared" si="19"/>
        <v>0</v>
      </c>
      <c r="AS21">
        <f t="shared" si="20"/>
        <v>0</v>
      </c>
      <c r="AT21">
        <f t="shared" si="21"/>
        <v>0</v>
      </c>
      <c r="AU21">
        <f t="shared" si="22"/>
        <v>0</v>
      </c>
    </row>
    <row r="22" spans="1:47">
      <c r="A22" s="1">
        <v>43367</v>
      </c>
      <c r="B22" s="2" t="s">
        <v>871</v>
      </c>
      <c r="AA22">
        <f t="shared" si="2"/>
        <v>0</v>
      </c>
      <c r="AB22">
        <f t="shared" si="3"/>
        <v>0</v>
      </c>
      <c r="AC22">
        <f t="shared" si="4"/>
        <v>0</v>
      </c>
      <c r="AD22">
        <f t="shared" si="5"/>
        <v>0</v>
      </c>
      <c r="AE22">
        <f t="shared" si="6"/>
        <v>0</v>
      </c>
      <c r="AF22">
        <f t="shared" si="7"/>
        <v>0</v>
      </c>
      <c r="AG22">
        <f t="shared" si="8"/>
        <v>0</v>
      </c>
      <c r="AH22">
        <f t="shared" si="9"/>
        <v>0</v>
      </c>
      <c r="AI22">
        <f t="shared" si="10"/>
        <v>0</v>
      </c>
      <c r="AJ22">
        <f t="shared" si="11"/>
        <v>0</v>
      </c>
      <c r="AK22">
        <f t="shared" si="12"/>
        <v>0</v>
      </c>
      <c r="AL22">
        <f t="shared" si="13"/>
        <v>0</v>
      </c>
      <c r="AM22">
        <f t="shared" si="14"/>
        <v>0</v>
      </c>
      <c r="AN22">
        <f t="shared" si="15"/>
        <v>0</v>
      </c>
      <c r="AO22">
        <f t="shared" si="16"/>
        <v>0</v>
      </c>
      <c r="AP22">
        <f t="shared" si="17"/>
        <v>0</v>
      </c>
      <c r="AQ22">
        <f t="shared" si="18"/>
        <v>0</v>
      </c>
      <c r="AR22">
        <f t="shared" si="19"/>
        <v>0</v>
      </c>
      <c r="AS22">
        <f t="shared" si="20"/>
        <v>0</v>
      </c>
      <c r="AT22">
        <f t="shared" si="21"/>
        <v>0</v>
      </c>
      <c r="AU22">
        <f t="shared" si="22"/>
        <v>0</v>
      </c>
    </row>
    <row r="23" spans="1:47">
      <c r="A23" s="1">
        <v>43374</v>
      </c>
      <c r="B23" s="2" t="s">
        <v>872</v>
      </c>
      <c r="AA23">
        <f t="shared" si="2"/>
        <v>0</v>
      </c>
      <c r="AB23">
        <f t="shared" si="3"/>
        <v>0</v>
      </c>
      <c r="AC23">
        <f t="shared" si="4"/>
        <v>0</v>
      </c>
      <c r="AD23">
        <f t="shared" si="5"/>
        <v>0</v>
      </c>
      <c r="AE23">
        <f t="shared" si="6"/>
        <v>0</v>
      </c>
      <c r="AF23">
        <f t="shared" si="7"/>
        <v>0</v>
      </c>
      <c r="AG23">
        <f t="shared" si="8"/>
        <v>0</v>
      </c>
      <c r="AH23">
        <f t="shared" si="9"/>
        <v>0</v>
      </c>
      <c r="AI23">
        <f t="shared" si="10"/>
        <v>0</v>
      </c>
      <c r="AJ23">
        <f t="shared" si="11"/>
        <v>0</v>
      </c>
      <c r="AK23">
        <f t="shared" si="12"/>
        <v>0</v>
      </c>
      <c r="AL23">
        <f t="shared" si="13"/>
        <v>0</v>
      </c>
      <c r="AM23">
        <f t="shared" si="14"/>
        <v>0</v>
      </c>
      <c r="AN23">
        <f t="shared" si="15"/>
        <v>0</v>
      </c>
      <c r="AO23">
        <f t="shared" si="16"/>
        <v>0</v>
      </c>
      <c r="AP23">
        <f t="shared" si="17"/>
        <v>0</v>
      </c>
      <c r="AQ23">
        <f t="shared" si="18"/>
        <v>0</v>
      </c>
      <c r="AR23">
        <f t="shared" si="19"/>
        <v>0</v>
      </c>
      <c r="AS23">
        <f t="shared" si="20"/>
        <v>0</v>
      </c>
      <c r="AT23">
        <f t="shared" si="21"/>
        <v>0</v>
      </c>
      <c r="AU23">
        <f t="shared" si="22"/>
        <v>0</v>
      </c>
    </row>
    <row r="24" spans="1:47">
      <c r="A24" s="1">
        <v>43375</v>
      </c>
      <c r="B24" s="2" t="s">
        <v>872</v>
      </c>
    </row>
    <row r="25" spans="1:47">
      <c r="A25" s="1">
        <v>43376</v>
      </c>
      <c r="B25" s="2" t="s">
        <v>872</v>
      </c>
    </row>
    <row r="26" spans="1:47">
      <c r="A26" s="1">
        <v>43377</v>
      </c>
      <c r="B26" s="2" t="s">
        <v>872</v>
      </c>
    </row>
    <row r="27" spans="1:47">
      <c r="A27" s="1">
        <v>43378</v>
      </c>
      <c r="B27" s="2" t="s">
        <v>872</v>
      </c>
    </row>
    <row r="28" spans="1:47">
      <c r="A28" s="1">
        <v>43379</v>
      </c>
      <c r="B28" s="2" t="s">
        <v>872</v>
      </c>
    </row>
    <row r="29" spans="1:47">
      <c r="A29" s="1">
        <v>43380</v>
      </c>
      <c r="B29" s="2" t="s">
        <v>872</v>
      </c>
    </row>
    <row r="30" spans="1:47">
      <c r="A30" s="1">
        <v>43464</v>
      </c>
      <c r="B30" s="2" t="s">
        <v>873</v>
      </c>
    </row>
    <row r="31" spans="1:47">
      <c r="A31" s="1">
        <v>43465</v>
      </c>
      <c r="B31" s="2" t="s">
        <v>873</v>
      </c>
    </row>
    <row r="32" spans="1:47">
      <c r="A32" s="1">
        <v>43466</v>
      </c>
      <c r="B32" s="2" t="s">
        <v>873</v>
      </c>
    </row>
  </sheetData>
  <phoneticPr fontId="149" type="noConversion"/>
  <pageMargins left="0.75" right="0.75" top="1" bottom="1" header="0.51180555555555596" footer="0.51180555555555596"/>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44</vt:i4>
      </vt:variant>
    </vt:vector>
  </HeadingPairs>
  <TitlesOfParts>
    <vt:vector size="64" baseType="lpstr">
      <vt:lpstr>报告封面</vt:lpstr>
      <vt:lpstr>目录</vt:lpstr>
      <vt:lpstr>填写说明</vt:lpstr>
      <vt:lpstr>项目属性</vt:lpstr>
      <vt:lpstr>项目度量分析计划</vt:lpstr>
      <vt:lpstr>预测-结果</vt:lpstr>
      <vt:lpstr>预测-指导</vt:lpstr>
      <vt:lpstr>总模型</vt:lpstr>
      <vt:lpstr>迭代模型</vt:lpstr>
      <vt:lpstr>需求</vt:lpstr>
      <vt:lpstr>工作量分布</vt:lpstr>
      <vt:lpstr>规模</vt:lpstr>
      <vt:lpstr>项目进度</vt:lpstr>
      <vt:lpstr>过程产出缺陷度量</vt:lpstr>
      <vt:lpstr>测试及验收缺陷度量</vt:lpstr>
      <vt:lpstr>人员统计</vt:lpstr>
      <vt:lpstr>人员基本信息</vt:lpstr>
      <vt:lpstr>根因分析</vt:lpstr>
      <vt:lpstr>模型数据检查</vt:lpstr>
      <vt:lpstr>附录-节假日</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齐仁丽</cp:lastModifiedBy>
  <dcterms:created xsi:type="dcterms:W3CDTF">2006-09-16T00:00:00Z</dcterms:created>
  <dcterms:modified xsi:type="dcterms:W3CDTF">2018-11-18T13:49:09Z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

<file path=userCustomization/customUI.xml>�� 
</file>