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30" windowWidth="2280" windowHeight="1140" tabRatio="826" activeTab="4"/>
  </bookViews>
  <sheets>
    <sheet name="封面" sheetId="13" r:id="rId1"/>
    <sheet name="估算说明" sheetId="3" r:id="rId2"/>
    <sheet name="技术复杂度评估表" sheetId="15" r:id="rId3"/>
    <sheet name="量级估算" sheetId="8" r:id="rId4"/>
    <sheet name="预算估算表" sheetId="1" r:id="rId5"/>
    <sheet name="预算估算总体估算与计划" sheetId="7" r:id="rId6"/>
    <sheet name="确定性估算表" sheetId="11" r:id="rId7"/>
    <sheet name="确定性估算总体估算与计划" sheetId="10" r:id="rId8"/>
    <sheet name="人员评估系数表" sheetId="9" r:id="rId9"/>
    <sheet name="附录-节假日" sheetId="12" r:id="rId10"/>
  </sheets>
  <externalReferences>
    <externalReference r:id="rId11"/>
  </externalReferences>
  <definedNames>
    <definedName name="复杂度">#REF!</definedName>
    <definedName name="请填写技术因素填写数据参考取值范围" localSheetId="6">确定性估算表!$E1048573</definedName>
    <definedName name="请填写技术因素填写数据参考取值范围">确定性估算表!$U$5</definedName>
    <definedName name="请填写技术因素影响参数">确定性估算表!$U$5</definedName>
    <definedName name="问题跟踪">[1]选项列表!#REF!</definedName>
    <definedName name="问题状态">[1]选项列表!#REF!</definedName>
  </definedNames>
  <calcPr calcId="145621"/>
</workbook>
</file>

<file path=xl/calcChain.xml><?xml version="1.0" encoding="utf-8"?>
<calcChain xmlns="http://schemas.openxmlformats.org/spreadsheetml/2006/main">
  <c r="F6" i="8" l="1"/>
  <c r="H24" i="10" l="1"/>
  <c r="H25" i="10"/>
  <c r="H26" i="10"/>
  <c r="H27" i="10"/>
  <c r="H28" i="10"/>
  <c r="H25" i="7"/>
  <c r="H26" i="7"/>
  <c r="H27" i="7"/>
  <c r="H23" i="7"/>
  <c r="Q8" i="1" l="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 i="1"/>
  <c r="P7" i="1"/>
  <c r="G58" i="10" l="1"/>
  <c r="E58" i="10" l="1"/>
  <c r="F58" i="10"/>
  <c r="H58" i="10"/>
  <c r="I58" i="10"/>
  <c r="J58" i="10"/>
  <c r="D58" i="10"/>
  <c r="U12" i="11" l="1"/>
  <c r="U13" i="11"/>
  <c r="U14" i="11"/>
  <c r="U15" i="11"/>
  <c r="U16" i="11"/>
  <c r="U17" i="11"/>
  <c r="U18" i="11"/>
  <c r="U19" i="11"/>
  <c r="U20" i="11"/>
  <c r="U21" i="11"/>
  <c r="U22" i="11"/>
  <c r="U23" i="11"/>
  <c r="U24" i="11"/>
  <c r="U25" i="11"/>
  <c r="U26" i="11"/>
  <c r="U27" i="11"/>
  <c r="U28" i="11"/>
  <c r="U29" i="11"/>
  <c r="U30" i="11"/>
  <c r="U31" i="11"/>
  <c r="U32" i="11"/>
  <c r="U33" i="11"/>
  <c r="U34" i="11"/>
  <c r="U35" i="11"/>
  <c r="U36" i="11"/>
  <c r="U37" i="11"/>
  <c r="U38" i="11"/>
  <c r="U39" i="11"/>
  <c r="U40" i="11"/>
  <c r="U41" i="11"/>
  <c r="U42" i="11"/>
  <c r="U43" i="11"/>
  <c r="U44" i="11"/>
  <c r="U45" i="11"/>
  <c r="U46" i="11"/>
  <c r="U47" i="11"/>
  <c r="U48" i="11"/>
  <c r="U49" i="11"/>
  <c r="U50" i="11"/>
  <c r="U51" i="11"/>
  <c r="U52" i="11"/>
  <c r="U53" i="11"/>
  <c r="U54" i="11"/>
  <c r="U55" i="11"/>
  <c r="U56" i="11"/>
  <c r="U57" i="11"/>
  <c r="U58" i="11"/>
  <c r="U59" i="11"/>
  <c r="U60" i="11"/>
  <c r="U61" i="11"/>
  <c r="U62" i="11"/>
  <c r="U63" i="11"/>
  <c r="U64" i="11"/>
  <c r="U65" i="11"/>
  <c r="U66" i="11"/>
  <c r="U67" i="11"/>
  <c r="U68" i="11"/>
  <c r="U69" i="11"/>
  <c r="U70" i="11"/>
  <c r="U71" i="11"/>
  <c r="U72" i="11"/>
  <c r="U73" i="11"/>
  <c r="U74" i="11"/>
  <c r="U11" i="11"/>
  <c r="Q8" i="11" l="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Q38" i="11"/>
  <c r="Q39" i="11"/>
  <c r="Q40" i="11"/>
  <c r="Q41" i="11"/>
  <c r="Q42" i="11"/>
  <c r="Q43" i="11"/>
  <c r="Q44" i="11"/>
  <c r="Q45" i="11"/>
  <c r="Q46" i="11"/>
  <c r="Q47" i="11"/>
  <c r="Q48" i="11"/>
  <c r="Q49" i="11"/>
  <c r="Q50" i="11"/>
  <c r="Q51" i="11"/>
  <c r="Q52" i="11"/>
  <c r="Q53" i="11"/>
  <c r="Q54" i="11"/>
  <c r="Q55" i="11"/>
  <c r="Q56" i="11"/>
  <c r="Q57" i="11"/>
  <c r="Q58" i="11"/>
  <c r="Q59" i="11"/>
  <c r="Q60" i="11"/>
  <c r="Q61" i="11"/>
  <c r="Q62" i="11"/>
  <c r="Q63" i="11"/>
  <c r="Q64" i="11"/>
  <c r="Q65" i="11"/>
  <c r="Q66" i="11"/>
  <c r="Q67" i="11"/>
  <c r="Q68" i="11"/>
  <c r="Q69" i="11"/>
  <c r="Q70" i="11"/>
  <c r="Q71" i="11"/>
  <c r="Q72" i="11"/>
  <c r="Q73" i="11"/>
  <c r="Q74" i="11"/>
  <c r="Q7" i="11"/>
  <c r="I32" i="10" l="1"/>
  <c r="I36" i="10"/>
  <c r="D24" i="10" l="1"/>
  <c r="F4" i="8"/>
  <c r="K4" i="1" l="1"/>
  <c r="I33" i="10" l="1"/>
  <c r="I34" i="10"/>
  <c r="I35" i="10"/>
  <c r="F37" i="10"/>
  <c r="D37" i="10" l="1"/>
  <c r="E1" i="15"/>
  <c r="U5" i="11" s="1"/>
  <c r="O4" i="1" l="1"/>
  <c r="O71" i="11"/>
  <c r="P71" i="11"/>
  <c r="R71" i="11" s="1"/>
  <c r="T71" i="11"/>
  <c r="O72" i="11"/>
  <c r="P72" i="11"/>
  <c r="O73" i="11"/>
  <c r="P73" i="11"/>
  <c r="T73" i="11" s="1"/>
  <c r="O74" i="11"/>
  <c r="P74" i="11"/>
  <c r="D27" i="10"/>
  <c r="D26" i="10"/>
  <c r="D25" i="10"/>
  <c r="I30" i="7"/>
  <c r="R74" i="11" l="1"/>
  <c r="R72" i="11"/>
  <c r="R73" i="11"/>
  <c r="D28" i="10"/>
  <c r="D22" i="10" s="1"/>
  <c r="T74" i="11"/>
  <c r="T72" i="11"/>
  <c r="O8" i="1" l="1"/>
  <c r="P8" i="1"/>
  <c r="O9" i="1"/>
  <c r="P9" i="1"/>
  <c r="O10" i="1"/>
  <c r="P10" i="1"/>
  <c r="O11" i="1"/>
  <c r="P11" i="1"/>
  <c r="O12" i="1"/>
  <c r="P12" i="1"/>
  <c r="O13" i="1"/>
  <c r="P13" i="1"/>
  <c r="O14" i="1"/>
  <c r="P14" i="1"/>
  <c r="O15" i="1"/>
  <c r="P15" i="1"/>
  <c r="O16" i="1"/>
  <c r="P16" i="1"/>
  <c r="O17" i="1"/>
  <c r="P17" i="1"/>
  <c r="O18" i="1"/>
  <c r="P18" i="1"/>
  <c r="O19" i="1"/>
  <c r="P19" i="1"/>
  <c r="O20" i="1"/>
  <c r="P20" i="1"/>
  <c r="O21" i="1"/>
  <c r="P21" i="1"/>
  <c r="O22" i="1"/>
  <c r="P22" i="1"/>
  <c r="O23" i="1"/>
  <c r="P23" i="1"/>
  <c r="O24" i="1"/>
  <c r="P24" i="1"/>
  <c r="O25" i="1"/>
  <c r="P25" i="1"/>
  <c r="O26" i="1"/>
  <c r="P26" i="1"/>
  <c r="O27" i="1"/>
  <c r="P27" i="1"/>
  <c r="O28" i="1"/>
  <c r="P28" i="1"/>
  <c r="O29" i="1"/>
  <c r="P29" i="1"/>
  <c r="O30" i="1"/>
  <c r="P30" i="1"/>
  <c r="O31" i="1"/>
  <c r="P31" i="1"/>
  <c r="O32" i="1"/>
  <c r="P32" i="1"/>
  <c r="O33" i="1"/>
  <c r="P33" i="1"/>
  <c r="O34" i="1"/>
  <c r="P34" i="1"/>
  <c r="O35" i="1"/>
  <c r="P35" i="1"/>
  <c r="O36" i="1"/>
  <c r="P36" i="1"/>
  <c r="O37" i="1"/>
  <c r="P37" i="1"/>
  <c r="O38" i="1"/>
  <c r="P38" i="1"/>
  <c r="O39" i="1"/>
  <c r="P39" i="1"/>
  <c r="O40" i="1"/>
  <c r="P40" i="1"/>
  <c r="O41" i="1"/>
  <c r="P41" i="1"/>
  <c r="O42" i="1"/>
  <c r="P42" i="1"/>
  <c r="O43" i="1"/>
  <c r="P43" i="1"/>
  <c r="O44" i="1"/>
  <c r="P44" i="1"/>
  <c r="O45" i="1"/>
  <c r="P45" i="1"/>
  <c r="O46" i="1"/>
  <c r="P46" i="1"/>
  <c r="O47" i="1"/>
  <c r="P47" i="1"/>
  <c r="O48" i="1"/>
  <c r="P48" i="1"/>
  <c r="O49" i="1"/>
  <c r="P49" i="1"/>
  <c r="O50" i="1"/>
  <c r="P50" i="1"/>
  <c r="O51" i="1"/>
  <c r="P51" i="1"/>
  <c r="T51" i="1" s="1"/>
  <c r="O52" i="1"/>
  <c r="P52" i="1"/>
  <c r="T52" i="1" s="1"/>
  <c r="O53" i="1"/>
  <c r="P53" i="1"/>
  <c r="O54" i="1"/>
  <c r="P54" i="1"/>
  <c r="O55" i="1"/>
  <c r="P55" i="1"/>
  <c r="T55" i="1" s="1"/>
  <c r="O56" i="1"/>
  <c r="P56" i="1"/>
  <c r="T56" i="1" s="1"/>
  <c r="O57" i="1"/>
  <c r="P57" i="1"/>
  <c r="O58" i="1"/>
  <c r="P58" i="1"/>
  <c r="O59" i="1"/>
  <c r="P59" i="1"/>
  <c r="T59" i="1" s="1"/>
  <c r="O60" i="1"/>
  <c r="P60" i="1"/>
  <c r="T60" i="1" s="1"/>
  <c r="O61" i="1"/>
  <c r="P61" i="1"/>
  <c r="O62" i="1"/>
  <c r="P62" i="1"/>
  <c r="O63" i="1"/>
  <c r="P63" i="1"/>
  <c r="T63" i="1" s="1"/>
  <c r="O64" i="1"/>
  <c r="P64" i="1"/>
  <c r="T64" i="1" s="1"/>
  <c r="O65" i="1"/>
  <c r="P65" i="1"/>
  <c r="O66" i="1"/>
  <c r="P66" i="1"/>
  <c r="O67" i="1"/>
  <c r="P67" i="1"/>
  <c r="T67" i="1" s="1"/>
  <c r="O68" i="1"/>
  <c r="P68" i="1"/>
  <c r="T68" i="1" s="1"/>
  <c r="O69" i="1"/>
  <c r="P69" i="1"/>
  <c r="O70" i="1"/>
  <c r="P70" i="1"/>
  <c r="O71" i="1"/>
  <c r="P71" i="1"/>
  <c r="T71" i="1" s="1"/>
  <c r="O72" i="1"/>
  <c r="P72" i="1"/>
  <c r="T72" i="1" s="1"/>
  <c r="O73" i="1"/>
  <c r="P73" i="1"/>
  <c r="O74" i="1"/>
  <c r="P74" i="1"/>
  <c r="R13" i="1" l="1"/>
  <c r="R12" i="1"/>
  <c r="R10" i="1"/>
  <c r="R9" i="1"/>
  <c r="R8" i="1"/>
  <c r="T74" i="1"/>
  <c r="T73" i="1"/>
  <c r="T69" i="1"/>
  <c r="T65" i="1"/>
  <c r="T61" i="1"/>
  <c r="T57" i="1"/>
  <c r="T53" i="1"/>
  <c r="T49" i="1"/>
  <c r="T47" i="1"/>
  <c r="T45" i="1"/>
  <c r="T43" i="1"/>
  <c r="T41" i="1"/>
  <c r="T39" i="1"/>
  <c r="T37" i="1"/>
  <c r="T35" i="1"/>
  <c r="T33" i="1"/>
  <c r="T31" i="1"/>
  <c r="T29" i="1"/>
  <c r="T27" i="1"/>
  <c r="T25" i="1"/>
  <c r="T23" i="1"/>
  <c r="T21" i="1"/>
  <c r="T19" i="1"/>
  <c r="T17" i="1"/>
  <c r="T15" i="1"/>
  <c r="T13" i="1"/>
  <c r="T11" i="1"/>
  <c r="T9" i="1"/>
  <c r="T70" i="1"/>
  <c r="T66" i="1"/>
  <c r="T62" i="1"/>
  <c r="T58" i="1"/>
  <c r="T54" i="1"/>
  <c r="T50" i="1"/>
  <c r="T48" i="1"/>
  <c r="T46" i="1"/>
  <c r="T44" i="1"/>
  <c r="T42" i="1"/>
  <c r="T40" i="1"/>
  <c r="T38" i="1"/>
  <c r="T36" i="1"/>
  <c r="T34" i="1"/>
  <c r="T32" i="1"/>
  <c r="T30" i="1"/>
  <c r="T28" i="1"/>
  <c r="T26" i="1"/>
  <c r="T24" i="1"/>
  <c r="T22" i="1"/>
  <c r="T20" i="1"/>
  <c r="T18" i="1"/>
  <c r="T16" i="1"/>
  <c r="T14" i="1"/>
  <c r="T12" i="1"/>
  <c r="T10" i="1"/>
  <c r="T8" i="1"/>
  <c r="R74" i="1"/>
  <c r="R72" i="1"/>
  <c r="R70" i="1"/>
  <c r="R68" i="1"/>
  <c r="R67" i="1"/>
  <c r="R66" i="1"/>
  <c r="R64" i="1"/>
  <c r="R62" i="1"/>
  <c r="R60" i="1"/>
  <c r="R59" i="1"/>
  <c r="R58" i="1"/>
  <c r="R56" i="1"/>
  <c r="R54" i="1"/>
  <c r="R52" i="1"/>
  <c r="R51" i="1"/>
  <c r="R50" i="1"/>
  <c r="R73" i="1"/>
  <c r="R71" i="1"/>
  <c r="R69" i="1"/>
  <c r="R65" i="1"/>
  <c r="R63" i="1"/>
  <c r="R61" i="1"/>
  <c r="R57" i="1"/>
  <c r="R55" i="1"/>
  <c r="R53" i="1"/>
  <c r="R49" i="1"/>
  <c r="R47" i="1"/>
  <c r="R45" i="1"/>
  <c r="R44" i="1"/>
  <c r="R42" i="1"/>
  <c r="R40" i="1"/>
  <c r="R38" i="1"/>
  <c r="R36" i="1"/>
  <c r="R34" i="1"/>
  <c r="R32" i="1"/>
  <c r="R30" i="1"/>
  <c r="R28" i="1"/>
  <c r="R26" i="1"/>
  <c r="R24" i="1"/>
  <c r="R22" i="1"/>
  <c r="R20" i="1"/>
  <c r="R18" i="1"/>
  <c r="R16" i="1"/>
  <c r="R14" i="1"/>
  <c r="R11" i="1"/>
  <c r="R48" i="1"/>
  <c r="R46" i="1"/>
  <c r="R43" i="1"/>
  <c r="R41" i="1"/>
  <c r="R39" i="1"/>
  <c r="R37" i="1"/>
  <c r="R35" i="1"/>
  <c r="R33" i="1"/>
  <c r="R31" i="1"/>
  <c r="R29" i="1"/>
  <c r="R27" i="1"/>
  <c r="R25" i="1"/>
  <c r="R23" i="1"/>
  <c r="R21" i="1"/>
  <c r="R19" i="1"/>
  <c r="R17" i="1"/>
  <c r="R15" i="1"/>
  <c r="I31" i="7"/>
  <c r="D24" i="7" s="1"/>
  <c r="I32" i="7"/>
  <c r="D25" i="7" s="1"/>
  <c r="I33" i="7"/>
  <c r="D26" i="7" s="1"/>
  <c r="I34" i="7"/>
  <c r="D27" i="7" s="1"/>
  <c r="D23" i="7"/>
  <c r="P8" i="11"/>
  <c r="T7" i="11" s="1"/>
  <c r="U7" i="11" s="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7" i="11"/>
  <c r="O8" i="11"/>
  <c r="O9" i="11"/>
  <c r="O10" i="11"/>
  <c r="O11" i="11"/>
  <c r="O12" i="11"/>
  <c r="O13" i="11"/>
  <c r="O14" i="11"/>
  <c r="O15" i="11"/>
  <c r="O16" i="11"/>
  <c r="O17" i="11"/>
  <c r="O18" i="11"/>
  <c r="O19" i="11"/>
  <c r="O20" i="11"/>
  <c r="O21" i="11"/>
  <c r="O22" i="11"/>
  <c r="O23" i="11"/>
  <c r="R23" i="11" s="1"/>
  <c r="O24" i="11"/>
  <c r="O25" i="11"/>
  <c r="O26" i="11"/>
  <c r="O27" i="11"/>
  <c r="R27" i="11" s="1"/>
  <c r="O28" i="11"/>
  <c r="O29" i="11"/>
  <c r="O30" i="11"/>
  <c r="O31" i="11"/>
  <c r="R31" i="11" s="1"/>
  <c r="O32" i="11"/>
  <c r="O33" i="11"/>
  <c r="R33" i="11" s="1"/>
  <c r="O34" i="11"/>
  <c r="O35" i="11"/>
  <c r="R35" i="11" s="1"/>
  <c r="O36" i="11"/>
  <c r="O37" i="11"/>
  <c r="O38" i="11"/>
  <c r="O39" i="11"/>
  <c r="O40" i="11"/>
  <c r="R21" i="11"/>
  <c r="R25" i="11"/>
  <c r="R29" i="11"/>
  <c r="O7" i="11"/>
  <c r="H42" i="10"/>
  <c r="G42" i="10" s="1"/>
  <c r="H39" i="7"/>
  <c r="E39" i="7" s="1"/>
  <c r="E6" i="8"/>
  <c r="P70" i="11"/>
  <c r="O70" i="11"/>
  <c r="P69" i="11"/>
  <c r="O69" i="11"/>
  <c r="P68" i="11"/>
  <c r="O68" i="11"/>
  <c r="P67" i="11"/>
  <c r="O67" i="11"/>
  <c r="P66" i="11"/>
  <c r="O66" i="11"/>
  <c r="P65" i="11"/>
  <c r="O65" i="11"/>
  <c r="P64" i="11"/>
  <c r="O64" i="11"/>
  <c r="P63" i="11"/>
  <c r="O63" i="11"/>
  <c r="R63" i="11" s="1"/>
  <c r="P62" i="11"/>
  <c r="O62" i="11"/>
  <c r="P61" i="11"/>
  <c r="O61" i="11"/>
  <c r="P60" i="11"/>
  <c r="O60" i="11"/>
  <c r="P59" i="11"/>
  <c r="O59" i="11"/>
  <c r="P58" i="11"/>
  <c r="O58" i="11"/>
  <c r="P57" i="11"/>
  <c r="O57" i="11"/>
  <c r="P56" i="11"/>
  <c r="O56" i="11"/>
  <c r="P55" i="11"/>
  <c r="O55" i="11"/>
  <c r="P54" i="11"/>
  <c r="O54" i="11"/>
  <c r="P53" i="11"/>
  <c r="O53" i="11"/>
  <c r="P52" i="11"/>
  <c r="O52" i="11"/>
  <c r="P51" i="11"/>
  <c r="O51" i="11"/>
  <c r="P50" i="11"/>
  <c r="O50" i="11"/>
  <c r="P49" i="11"/>
  <c r="O49" i="11"/>
  <c r="P48" i="11"/>
  <c r="O48" i="11"/>
  <c r="P47" i="11"/>
  <c r="O47" i="11"/>
  <c r="P46" i="11"/>
  <c r="O46" i="11"/>
  <c r="P45" i="11"/>
  <c r="T45" i="11" s="1"/>
  <c r="O45" i="11"/>
  <c r="P44" i="11"/>
  <c r="T44" i="11" s="1"/>
  <c r="O44" i="11"/>
  <c r="P43" i="11"/>
  <c r="T43" i="11" s="1"/>
  <c r="O43" i="11"/>
  <c r="P42" i="11"/>
  <c r="T42" i="11" s="1"/>
  <c r="O42" i="11"/>
  <c r="P41" i="11"/>
  <c r="T41" i="11" s="1"/>
  <c r="O41" i="11"/>
  <c r="T40" i="11"/>
  <c r="T38" i="11"/>
  <c r="T36" i="11"/>
  <c r="T34" i="11"/>
  <c r="T32" i="11"/>
  <c r="T30" i="11"/>
  <c r="T28" i="11"/>
  <c r="T26" i="11"/>
  <c r="T24" i="11"/>
  <c r="T22" i="11"/>
  <c r="T20" i="11"/>
  <c r="R19" i="11"/>
  <c r="T17" i="11"/>
  <c r="T15" i="11"/>
  <c r="T13" i="11"/>
  <c r="T11" i="11"/>
  <c r="R9" i="11"/>
  <c r="R7" i="11"/>
  <c r="B7" i="11"/>
  <c r="T7" i="1"/>
  <c r="C5" i="1" s="1"/>
  <c r="O7" i="1"/>
  <c r="B7" i="1"/>
  <c r="T18" i="11"/>
  <c r="R64" i="11"/>
  <c r="T19" i="11"/>
  <c r="T21" i="11"/>
  <c r="T23" i="11"/>
  <c r="T25" i="11"/>
  <c r="T27" i="11"/>
  <c r="T29" i="11"/>
  <c r="T31" i="11"/>
  <c r="T33" i="11"/>
  <c r="T35" i="11"/>
  <c r="T37" i="11"/>
  <c r="T39" i="11"/>
  <c r="R11" i="11"/>
  <c r="T8" i="11"/>
  <c r="U8" i="11" s="1"/>
  <c r="T59" i="11"/>
  <c r="T60" i="11"/>
  <c r="T61" i="11"/>
  <c r="T62" i="11"/>
  <c r="T64" i="11"/>
  <c r="T65" i="11"/>
  <c r="T66" i="11"/>
  <c r="T68" i="11"/>
  <c r="T69" i="11"/>
  <c r="T70" i="11"/>
  <c r="T9" i="11"/>
  <c r="U9" i="11" s="1"/>
  <c r="R17" i="11"/>
  <c r="T67" i="11"/>
  <c r="T63" i="11"/>
  <c r="T10" i="11"/>
  <c r="U10" i="11" s="1"/>
  <c r="R13" i="11"/>
  <c r="T16" i="11"/>
  <c r="T14" i="11"/>
  <c r="T12" i="11"/>
  <c r="R15" i="11"/>
  <c r="M5" i="11" l="1"/>
  <c r="F42" i="10"/>
  <c r="E42" i="10"/>
  <c r="R37" i="11"/>
  <c r="R39" i="11"/>
  <c r="R7" i="1"/>
  <c r="B8" i="11"/>
  <c r="B9" i="11" s="1"/>
  <c r="R68" i="11"/>
  <c r="R67" i="11"/>
  <c r="R60" i="11"/>
  <c r="R62" i="11"/>
  <c r="R70" i="11"/>
  <c r="R61" i="11"/>
  <c r="R65" i="11"/>
  <c r="R66" i="11"/>
  <c r="B8" i="1"/>
  <c r="B9" i="1" s="1"/>
  <c r="D42" i="10"/>
  <c r="E7" i="8"/>
  <c r="F7" i="8" s="1"/>
  <c r="R41" i="11"/>
  <c r="R42" i="11"/>
  <c r="R43" i="11"/>
  <c r="R44" i="11"/>
  <c r="R45" i="11"/>
  <c r="T46" i="11"/>
  <c r="R46" i="11"/>
  <c r="T48" i="11"/>
  <c r="R48" i="11"/>
  <c r="T50" i="11"/>
  <c r="R50" i="11"/>
  <c r="T52" i="11"/>
  <c r="R52" i="11"/>
  <c r="T54" i="11"/>
  <c r="R54" i="11"/>
  <c r="T56" i="11"/>
  <c r="R56" i="11"/>
  <c r="T58" i="11"/>
  <c r="R58" i="11"/>
  <c r="R59" i="11"/>
  <c r="R69" i="11"/>
  <c r="T47" i="11"/>
  <c r="R47" i="11"/>
  <c r="T49" i="11"/>
  <c r="R49" i="11"/>
  <c r="T51" i="11"/>
  <c r="R51" i="11"/>
  <c r="T53" i="11"/>
  <c r="R53" i="11"/>
  <c r="T55" i="11"/>
  <c r="R55" i="11"/>
  <c r="T57" i="11"/>
  <c r="R57" i="11"/>
  <c r="R40" i="11"/>
  <c r="R38" i="11"/>
  <c r="R36" i="11"/>
  <c r="R34" i="11"/>
  <c r="R32" i="11"/>
  <c r="R30" i="11"/>
  <c r="R28" i="11"/>
  <c r="R26" i="11"/>
  <c r="R24" i="11"/>
  <c r="R22" i="11"/>
  <c r="R20" i="11"/>
  <c r="R18" i="11"/>
  <c r="R16" i="11"/>
  <c r="R14" i="11"/>
  <c r="R12" i="11"/>
  <c r="R10" i="11"/>
  <c r="R8" i="11"/>
  <c r="D21" i="7"/>
  <c r="D39" i="7"/>
  <c r="F39" i="7"/>
  <c r="G39" i="7"/>
  <c r="C5" i="11" l="1"/>
  <c r="C5" i="10" s="1"/>
  <c r="C10" i="10" s="1"/>
  <c r="E8" i="8"/>
  <c r="F8" i="8" s="1"/>
  <c r="F5" i="11"/>
  <c r="E4" i="10" s="1"/>
  <c r="E4" i="7"/>
  <c r="B10" i="1"/>
  <c r="B10" i="11"/>
  <c r="B11" i="11" s="1"/>
  <c r="E9" i="8" l="1"/>
  <c r="F9" i="8" s="1"/>
  <c r="Q5" i="11"/>
  <c r="E5" i="10"/>
  <c r="C8" i="10"/>
  <c r="E8" i="10" s="1"/>
  <c r="E10" i="10"/>
  <c r="C9" i="10"/>
  <c r="E9" i="10" s="1"/>
  <c r="E15" i="10"/>
  <c r="C7" i="10"/>
  <c r="D15" i="10"/>
  <c r="C6" i="10"/>
  <c r="E6" i="10" s="1"/>
  <c r="F15" i="10"/>
  <c r="G15" i="10"/>
  <c r="C15" i="10"/>
  <c r="C5" i="7"/>
  <c r="B11" i="1"/>
  <c r="B12" i="1" s="1"/>
  <c r="B13" i="1" s="1"/>
  <c r="B14" i="1" s="1"/>
  <c r="B15" i="1" s="1"/>
  <c r="B16" i="1" s="1"/>
  <c r="B12" i="11"/>
  <c r="B13" i="11" s="1"/>
  <c r="E10" i="8" l="1"/>
  <c r="E28" i="10"/>
  <c r="C28" i="10"/>
  <c r="C26" i="10"/>
  <c r="E26" i="10" s="1"/>
  <c r="C24" i="10"/>
  <c r="C25" i="10"/>
  <c r="C27" i="10"/>
  <c r="E5" i="7"/>
  <c r="C10" i="7"/>
  <c r="E10" i="7" s="1"/>
  <c r="F28" i="10"/>
  <c r="E27" i="10"/>
  <c r="E7" i="10"/>
  <c r="E25" i="10"/>
  <c r="C26" i="7"/>
  <c r="E26" i="7" s="1"/>
  <c r="C27" i="7"/>
  <c r="C25" i="7"/>
  <c r="E25" i="7" s="1"/>
  <c r="C23" i="7"/>
  <c r="E23" i="7" s="1"/>
  <c r="C24" i="7"/>
  <c r="E24" i="7" s="1"/>
  <c r="H24" i="7" s="1"/>
  <c r="G15" i="7"/>
  <c r="E27" i="7"/>
  <c r="C15" i="7"/>
  <c r="C7" i="7"/>
  <c r="E7" i="7" s="1"/>
  <c r="C6" i="7"/>
  <c r="E6" i="7" s="1"/>
  <c r="D15" i="7"/>
  <c r="B17" i="1"/>
  <c r="B14" i="11"/>
  <c r="B15" i="11" s="1"/>
  <c r="F10" i="8" l="1"/>
  <c r="E11" i="8" s="1"/>
  <c r="F11" i="8" s="1"/>
  <c r="E12" i="8" s="1"/>
  <c r="F12" i="8" s="1"/>
  <c r="E24" i="10"/>
  <c r="F26" i="7"/>
  <c r="F25" i="10"/>
  <c r="F26" i="10"/>
  <c r="F23" i="7"/>
  <c r="C22" i="10"/>
  <c r="C8" i="7"/>
  <c r="E8" i="7" s="1"/>
  <c r="F24" i="7"/>
  <c r="C9" i="7"/>
  <c r="E9" i="7" s="1"/>
  <c r="F15" i="7"/>
  <c r="E15" i="7"/>
  <c r="C21" i="7"/>
  <c r="F27" i="7"/>
  <c r="F25" i="7"/>
  <c r="B18" i="1"/>
  <c r="B19" i="1" s="1"/>
  <c r="E21" i="7"/>
  <c r="B16" i="11"/>
  <c r="E13" i="8" l="1"/>
  <c r="F13" i="8" s="1"/>
  <c r="E22" i="10"/>
  <c r="F24" i="10"/>
  <c r="F27" i="10"/>
  <c r="B20" i="1"/>
  <c r="F21" i="7"/>
  <c r="B17" i="11"/>
  <c r="B18" i="11" s="1"/>
  <c r="B19" i="11" s="1"/>
  <c r="F22" i="10" l="1"/>
  <c r="B21" i="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20" i="1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alcChain>
</file>

<file path=xl/comments1.xml><?xml version="1.0" encoding="utf-8"?>
<comments xmlns="http://schemas.openxmlformats.org/spreadsheetml/2006/main">
  <authors>
    <author>hw</author>
  </authors>
  <commentList>
    <comment ref="I6" authorId="0">
      <text>
        <r>
          <rPr>
            <sz val="9"/>
            <color indexed="81"/>
            <rFont val="宋体"/>
            <family val="3"/>
            <charset val="134"/>
          </rPr>
          <t>高，中，低</t>
        </r>
      </text>
    </comment>
  </commentList>
</comments>
</file>

<file path=xl/comments2.xml><?xml version="1.0" encoding="utf-8"?>
<comments xmlns="http://schemas.openxmlformats.org/spreadsheetml/2006/main">
  <authors>
    <author>fuyanhua</author>
    <author>hw</author>
  </authors>
  <commentList>
    <comment ref="G6" authorId="0">
      <text>
        <r>
          <rPr>
            <b/>
            <sz val="9"/>
            <color indexed="81"/>
            <rFont val="宋体"/>
            <family val="3"/>
            <charset val="134"/>
          </rPr>
          <t>主要是指是否复用了其他的项目模块</t>
        </r>
        <r>
          <rPr>
            <b/>
            <sz val="9"/>
            <color indexed="81"/>
            <rFont val="Tahoma"/>
            <family val="2"/>
          </rPr>
          <t>.</t>
        </r>
        <r>
          <rPr>
            <b/>
            <sz val="9"/>
            <color indexed="81"/>
            <rFont val="宋体"/>
            <family val="3"/>
            <charset val="134"/>
          </rPr>
          <t>不是指该模块是否可以被复用</t>
        </r>
      </text>
    </comment>
    <comment ref="I6" authorId="1">
      <text>
        <r>
          <rPr>
            <sz val="9"/>
            <color indexed="81"/>
            <rFont val="宋体"/>
            <family val="3"/>
            <charset val="134"/>
          </rPr>
          <t>高，中，低</t>
        </r>
      </text>
    </comment>
  </commentList>
</comments>
</file>

<file path=xl/sharedStrings.xml><?xml version="1.0" encoding="utf-8"?>
<sst xmlns="http://schemas.openxmlformats.org/spreadsheetml/2006/main" count="1398" uniqueCount="395">
  <si>
    <t>目的</t>
  </si>
  <si>
    <t>范围</t>
  </si>
  <si>
    <t>术语定义</t>
  </si>
  <si>
    <t>WBS ：（Work Breakdown Structure）工作分解结构；</t>
  </si>
  <si>
    <t>FP：（Function Point）功能点；</t>
  </si>
  <si>
    <t>估算内容</t>
  </si>
  <si>
    <t>估算程序</t>
  </si>
  <si>
    <t>建立工作分解结构（WBS）</t>
    <phoneticPr fontId="2" type="noConversion"/>
  </si>
  <si>
    <t>估算项目规模</t>
    <phoneticPr fontId="2" type="noConversion"/>
  </si>
  <si>
    <t>工作量估算</t>
    <phoneticPr fontId="2" type="noConversion"/>
  </si>
  <si>
    <t>成本估算</t>
    <phoneticPr fontId="2" type="noConversion"/>
  </si>
  <si>
    <t>本部分估算主要以人力成本为主要考虑因素。根据公司人力资源部制定的平均人均成本，最终算出项目成本。</t>
    <phoneticPr fontId="2" type="noConversion"/>
  </si>
  <si>
    <t>工作分解结构以可交付成果为对象，是为实现项目目标并创造必要的可交付成果而执行的工作分解之后得到的一种层次结构。工作分解结构确定了项目整个范围，并按照规则组织在一起。即：WBS是一种将项目的最终交付结果，包括硬件、软件和服务，分解为各自的组成要素，再将各组成要素（或子系统），一直分解到具体工作的一种描述项目各任务之间关系的数据结构。通过将细分化的所有项目要素统一编码，并为项目的所有信息建立一个共同的定义，从而为项目估算和计划制定提供可靠依据。
在项目初期，为了达到易于估算和管理的水平，在进行工作分解时，只要根据用户需求和业务特点，按照整个系统大的组成部分分解成相对比较独立的各个功能模块，分解详细度达到工作分解结构第二层（即二级用例）即可。</t>
    <phoneticPr fontId="2" type="noConversion"/>
  </si>
  <si>
    <t>总体估算</t>
    <phoneticPr fontId="2" type="noConversion"/>
  </si>
  <si>
    <t>总工作量
（人月）</t>
    <phoneticPr fontId="2" type="noConversion"/>
  </si>
  <si>
    <t>测试工程师</t>
    <phoneticPr fontId="2" type="noConversion"/>
  </si>
  <si>
    <t>UI及美工工程师</t>
    <phoneticPr fontId="2" type="noConversion"/>
  </si>
  <si>
    <t>策划工程师</t>
    <phoneticPr fontId="2" type="noConversion"/>
  </si>
  <si>
    <t>开发工作量（人天）</t>
    <phoneticPr fontId="2" type="noConversion"/>
  </si>
  <si>
    <t>期望开始日期</t>
    <phoneticPr fontId="2" type="noConversion"/>
  </si>
  <si>
    <t>各专业人员配比（依据经验值）</t>
    <phoneticPr fontId="2" type="noConversion"/>
  </si>
  <si>
    <t>期望结束日期</t>
    <phoneticPr fontId="2" type="noConversion"/>
  </si>
  <si>
    <t>开发工程师数量（人）</t>
    <phoneticPr fontId="2" type="noConversion"/>
  </si>
  <si>
    <t>项目成员人数</t>
    <phoneticPr fontId="2" type="noConversion"/>
  </si>
  <si>
    <t>本指导书适用于公司内所有软件开发项目的工作量、成本估算和计划活动,用于量级估算，预算估算和确定性估算。</t>
    <phoneticPr fontId="2" type="noConversion"/>
  </si>
  <si>
    <t>本指导书定义的估算内容包括项目总工作量、项目成本、阶段工作量</t>
    <phoneticPr fontId="2" type="noConversion"/>
  </si>
  <si>
    <t>阶段分解</t>
    <phoneticPr fontId="2" type="noConversion"/>
  </si>
  <si>
    <t>阶段估算</t>
    <phoneticPr fontId="2" type="noConversion"/>
  </si>
  <si>
    <t>依据项目实际情况及项目初步确认总体工作量，进行各个阶段估算，以人月为基本单位，进行总体量级估算</t>
    <phoneticPr fontId="2" type="noConversion"/>
  </si>
  <si>
    <t>量级估算是指在项目可行性分析初期进行的估算。量级估算的目的主要用于评估项目的可行性，以及项目的合同评估。量级估算一般采取的方法是专家估算。量级估算并不是必须的</t>
    <phoneticPr fontId="2" type="noConversion"/>
  </si>
  <si>
    <t>量级估算（可选）</t>
    <phoneticPr fontId="2" type="noConversion"/>
  </si>
  <si>
    <t>预算估算是指在项目立项阶段所进行的估算。预算估算的目的是评估项目所需要投入的资源，并用于向部门经理申请项目所需的资源。预算估算是必须的。</t>
    <phoneticPr fontId="2" type="noConversion"/>
  </si>
  <si>
    <r>
      <t>5.</t>
    </r>
    <r>
      <rPr>
        <sz val="10"/>
        <rFont val="宋体"/>
        <family val="3"/>
        <charset val="134"/>
      </rPr>
      <t>2.1</t>
    </r>
    <phoneticPr fontId="2" type="noConversion"/>
  </si>
  <si>
    <r>
      <t>5</t>
    </r>
    <r>
      <rPr>
        <sz val="10"/>
        <rFont val="宋体"/>
        <family val="3"/>
        <charset val="134"/>
      </rPr>
      <t>.2</t>
    </r>
    <r>
      <rPr>
        <sz val="10"/>
        <rFont val="宋体"/>
        <family val="3"/>
        <charset val="134"/>
      </rPr>
      <t>.3</t>
    </r>
    <phoneticPr fontId="2" type="noConversion"/>
  </si>
  <si>
    <r>
      <t>5</t>
    </r>
    <r>
      <rPr>
        <sz val="10"/>
        <rFont val="宋体"/>
        <family val="3"/>
        <charset val="134"/>
      </rPr>
      <t>.1.2</t>
    </r>
    <phoneticPr fontId="2" type="noConversion"/>
  </si>
  <si>
    <r>
      <t>5</t>
    </r>
    <r>
      <rPr>
        <sz val="10"/>
        <rFont val="宋体"/>
        <family val="3"/>
        <charset val="134"/>
      </rPr>
      <t>.2</t>
    </r>
    <r>
      <rPr>
        <sz val="10"/>
        <rFont val="宋体"/>
        <family val="3"/>
        <charset val="134"/>
      </rPr>
      <t>.2</t>
    </r>
    <phoneticPr fontId="2" type="noConversion"/>
  </si>
  <si>
    <t>预算估算（必选）</t>
    <phoneticPr fontId="2" type="noConversion"/>
  </si>
  <si>
    <t>根据工作分解结构分解出的功能模块，计算出二级用例数量，以作为项目规模的估算值，采用标准功能点作为基准参考。</t>
    <phoneticPr fontId="2" type="noConversion"/>
  </si>
  <si>
    <t>5.2.4</t>
    <phoneticPr fontId="2" type="noConversion"/>
  </si>
  <si>
    <t>确定性估算（必选）</t>
    <phoneticPr fontId="2" type="noConversion"/>
  </si>
  <si>
    <t>确定性估算是指在获取项目所需要的资源后所进行的估算，一般在产品规格需求分析完成后，依据具体功能点进行的估算，采用和预算估算一致的模版，只不过功能点方面进行了进一步的细化，以及开发资源方面的细化。确定性估算使用自底向上的估算方法。确定性估算是必须的。确定性估算用于监控项目进展</t>
    <phoneticPr fontId="2" type="noConversion"/>
  </si>
  <si>
    <t>5.3.1</t>
    <phoneticPr fontId="2" type="noConversion"/>
  </si>
  <si>
    <r>
      <t>5.3</t>
    </r>
    <r>
      <rPr>
        <sz val="10"/>
        <rFont val="宋体"/>
        <family val="3"/>
        <charset val="134"/>
      </rPr>
      <t>.2</t>
    </r>
    <phoneticPr fontId="2" type="noConversion"/>
  </si>
  <si>
    <r>
      <t>5.3</t>
    </r>
    <r>
      <rPr>
        <sz val="10"/>
        <rFont val="宋体"/>
        <family val="3"/>
        <charset val="134"/>
      </rPr>
      <t>.3</t>
    </r>
    <phoneticPr fontId="2" type="noConversion"/>
  </si>
  <si>
    <t>5.3.4</t>
    <phoneticPr fontId="2" type="noConversion"/>
  </si>
  <si>
    <t xml:space="preserve">说明：此表内容用于人员能力情况系数，用于工作量的评估之用，人员能力分析包括工作年限，来公司年限，工作能力等：
</t>
    <phoneticPr fontId="2" type="noConversion"/>
  </si>
  <si>
    <t>标准人员</t>
    <phoneticPr fontId="9" type="noConversion"/>
  </si>
  <si>
    <t>高级工程师</t>
    <phoneticPr fontId="9" type="noConversion"/>
  </si>
  <si>
    <t>专家</t>
    <phoneticPr fontId="9" type="noConversion"/>
  </si>
  <si>
    <t>一般工程师</t>
    <phoneticPr fontId="9" type="noConversion"/>
  </si>
  <si>
    <t>初级工程师</t>
    <phoneticPr fontId="9" type="noConversion"/>
  </si>
  <si>
    <t>实习生</t>
    <phoneticPr fontId="9" type="noConversion"/>
  </si>
  <si>
    <t>人员评估系数表</t>
    <phoneticPr fontId="9" type="noConversion"/>
  </si>
  <si>
    <t>高</t>
  </si>
  <si>
    <t>中</t>
  </si>
  <si>
    <t>测试阶段</t>
    <phoneticPr fontId="2" type="noConversion"/>
  </si>
  <si>
    <t>验收阶段</t>
    <phoneticPr fontId="2" type="noConversion"/>
  </si>
  <si>
    <t>说明：估算各个阶段及工作量，它是《项目计划书》的重要输入。
按开发工作量进行估算需求阶段、测试阶段、验收阶段的工作量</t>
    <phoneticPr fontId="2" type="noConversion"/>
  </si>
  <si>
    <t>项目阶段</t>
    <phoneticPr fontId="9" type="noConversion"/>
  </si>
  <si>
    <t>备注</t>
    <phoneticPr fontId="9" type="noConversion"/>
  </si>
  <si>
    <t>预计完成日期</t>
    <phoneticPr fontId="9" type="noConversion"/>
  </si>
  <si>
    <t>项目立项</t>
    <phoneticPr fontId="9" type="noConversion"/>
  </si>
  <si>
    <t>测试阶段</t>
    <phoneticPr fontId="9" type="noConversion"/>
  </si>
  <si>
    <t>验收阶段</t>
    <phoneticPr fontId="9" type="noConversion"/>
  </si>
  <si>
    <t>项目开始日期：</t>
    <phoneticPr fontId="2" type="noConversion"/>
  </si>
  <si>
    <t>估算项目规模</t>
    <phoneticPr fontId="2" type="noConversion"/>
  </si>
  <si>
    <r>
      <t xml:space="preserve">1、按照公司项目生命周期规定的标准模型（即：需求、设计、编码及单元测试、测试、上线及客户验收等），按开发工作量参照一定经验系数反算出项目总体工作量及阶段工作量
2、根据公司度量指标和项目实施经验估算出各个主要任务活动的工作量，以人天为单位。；
</t>
    </r>
    <r>
      <rPr>
        <sz val="10"/>
        <rFont val="宋体"/>
        <family val="3"/>
        <charset val="134"/>
      </rPr>
      <t>3</t>
    </r>
    <r>
      <rPr>
        <sz val="10"/>
        <rFont val="宋体"/>
        <family val="3"/>
        <charset val="134"/>
      </rPr>
      <t xml:space="preserve">、依据估算出的工作量，得到项目实际总工作量和每个阶段的工作量
</t>
    </r>
    <r>
      <rPr>
        <sz val="10"/>
        <rFont val="宋体"/>
        <family val="3"/>
        <charset val="134"/>
      </rPr>
      <t>4、根据项目管理、配置管理、质量保证占总工作量的比例，进行计算各自的计划工作量</t>
    </r>
    <r>
      <rPr>
        <sz val="10"/>
        <rFont val="宋体"/>
        <family val="3"/>
        <charset val="134"/>
      </rPr>
      <t>。</t>
    </r>
    <phoneticPr fontId="2" type="noConversion"/>
  </si>
  <si>
    <t>阶段项目</t>
    <phoneticPr fontId="2" type="noConversion"/>
  </si>
  <si>
    <t>职业分类</t>
    <phoneticPr fontId="2" type="noConversion"/>
  </si>
  <si>
    <t>开发工程师</t>
    <phoneticPr fontId="2" type="noConversion"/>
  </si>
  <si>
    <t>日期</t>
    <phoneticPr fontId="2" type="noConversion"/>
  </si>
  <si>
    <t>节假日名</t>
    <phoneticPr fontId="2" type="noConversion"/>
  </si>
  <si>
    <t>备注</t>
    <phoneticPr fontId="2" type="noConversion"/>
  </si>
  <si>
    <t>总体阶段人员估算计划</t>
    <phoneticPr fontId="9" type="noConversion"/>
  </si>
  <si>
    <t>说明：估算各个职位人员工作量及人员配比数目
按开发工作量进行估算开发工程师、策划工程师、测试工程师、UI工程师及美工、数据库开发工程师的工作量及人数</t>
    <phoneticPr fontId="2" type="noConversion"/>
  </si>
  <si>
    <t>总体阶段估算计划</t>
    <phoneticPr fontId="9" type="noConversion"/>
  </si>
  <si>
    <t>所属分类/栏目</t>
  </si>
  <si>
    <t>采用标准人员，标准功能点法，进行标准评估，标准功能点定义为标准开发人员一个工作日完成的工作量</t>
    <phoneticPr fontId="2" type="noConversion"/>
  </si>
  <si>
    <t>开发工作量估算</t>
    <phoneticPr fontId="2" type="noConversion"/>
  </si>
  <si>
    <t>估算对象</t>
    <phoneticPr fontId="2" type="noConversion"/>
  </si>
  <si>
    <t>需求项（个）</t>
    <phoneticPr fontId="2" type="noConversion"/>
  </si>
  <si>
    <t>开发工作量单位</t>
    <phoneticPr fontId="2" type="noConversion"/>
  </si>
  <si>
    <t>标准功能点（一个标准的开发人员一个工作日所完成开发工作量）</t>
    <phoneticPr fontId="2" type="noConversion"/>
  </si>
  <si>
    <t>估算假设
参考数据</t>
    <phoneticPr fontId="2" type="noConversion"/>
  </si>
  <si>
    <t>序号</t>
    <phoneticPr fontId="2" type="noConversion"/>
  </si>
  <si>
    <t>各专业人员配比（依据经验值）</t>
    <phoneticPr fontId="2" type="noConversion"/>
  </si>
  <si>
    <t>软件工程活动总工作量
（人天）</t>
    <phoneticPr fontId="2" type="noConversion"/>
  </si>
  <si>
    <t>项目总工作量（人天）</t>
    <phoneticPr fontId="2" type="noConversion"/>
  </si>
  <si>
    <r>
      <t>估算规模
（S</t>
    </r>
    <r>
      <rPr>
        <sz val="10"/>
        <color indexed="8"/>
        <rFont val="宋体"/>
        <family val="3"/>
        <charset val="134"/>
      </rPr>
      <t>FP</t>
    </r>
    <r>
      <rPr>
        <sz val="10"/>
        <color indexed="8"/>
        <rFont val="宋体"/>
        <family val="3"/>
        <charset val="134"/>
      </rPr>
      <t>）</t>
    </r>
    <phoneticPr fontId="2" type="noConversion"/>
  </si>
  <si>
    <t>软件工程活动占比</t>
    <phoneticPr fontId="2" type="noConversion"/>
  </si>
  <si>
    <t>项目管理活动（人天）</t>
    <phoneticPr fontId="2" type="noConversion"/>
  </si>
  <si>
    <t>项目管理活动占比</t>
    <phoneticPr fontId="2" type="noConversion"/>
  </si>
  <si>
    <t>配置管理活动（人天）</t>
    <phoneticPr fontId="2" type="noConversion"/>
  </si>
  <si>
    <t>质量保证活动（人天）</t>
    <phoneticPr fontId="2" type="noConversion"/>
  </si>
  <si>
    <t>配置管理活动占比</t>
    <phoneticPr fontId="2" type="noConversion"/>
  </si>
  <si>
    <t>质量保证活动占比</t>
    <phoneticPr fontId="2" type="noConversion"/>
  </si>
  <si>
    <t>其他
占比</t>
    <phoneticPr fontId="2" type="noConversion"/>
  </si>
  <si>
    <t>设计阶段</t>
    <phoneticPr fontId="2" type="noConversion"/>
  </si>
  <si>
    <t>估算人员1</t>
    <phoneticPr fontId="2" type="noConversion"/>
  </si>
  <si>
    <t>估算人员2</t>
  </si>
  <si>
    <t>估算人员3</t>
  </si>
  <si>
    <t>估算人员4</t>
  </si>
  <si>
    <t>估算人员5</t>
  </si>
  <si>
    <t>最小值</t>
    <phoneticPr fontId="2" type="noConversion"/>
  </si>
  <si>
    <t>最大值</t>
    <phoneticPr fontId="2" type="noConversion"/>
  </si>
  <si>
    <t>平均值</t>
    <phoneticPr fontId="2" type="noConversion"/>
  </si>
  <si>
    <t>偏差</t>
    <phoneticPr fontId="2" type="noConversion"/>
  </si>
  <si>
    <t>优先级</t>
    <phoneticPr fontId="2" type="noConversion"/>
  </si>
  <si>
    <r>
      <t>是否接受</t>
    </r>
    <r>
      <rPr>
        <b/>
        <sz val="12"/>
        <rFont val="Arial"/>
        <family val="2"/>
      </rPr>
      <t>(Y/N)</t>
    </r>
    <phoneticPr fontId="2" type="noConversion"/>
  </si>
  <si>
    <t>更改的最终结果</t>
    <phoneticPr fontId="2" type="noConversion"/>
  </si>
  <si>
    <t>修改原因</t>
    <phoneticPr fontId="2" type="noConversion"/>
  </si>
  <si>
    <t>标准估算值（以标准工程师为基准进行估算）（SFP）</t>
    <phoneticPr fontId="2" type="noConversion"/>
  </si>
  <si>
    <t>Y</t>
  </si>
  <si>
    <t>各阶段估算</t>
    <phoneticPr fontId="2" type="noConversion"/>
  </si>
  <si>
    <t>各阶段工作量配比（依据经验值）(其他类活动通软件工程活动配比)</t>
    <phoneticPr fontId="2" type="noConversion"/>
  </si>
  <si>
    <t>开始日期</t>
    <phoneticPr fontId="2" type="noConversion"/>
  </si>
  <si>
    <t>规模（SFP）</t>
    <phoneticPr fontId="9" type="noConversion"/>
  </si>
  <si>
    <t>配置管理员</t>
    <phoneticPr fontId="2" type="noConversion"/>
  </si>
  <si>
    <t>项目工作量（人天）</t>
    <phoneticPr fontId="2" type="noConversion"/>
  </si>
  <si>
    <t>风险预留（人天）</t>
    <phoneticPr fontId="2" type="noConversion"/>
  </si>
  <si>
    <t>风险预留</t>
    <phoneticPr fontId="2" type="noConversion"/>
  </si>
  <si>
    <t>修订历史记录（A-添加，M-修改，D-删除）</t>
    <phoneticPr fontId="2" type="noConversion"/>
  </si>
  <si>
    <t>版本　</t>
  </si>
  <si>
    <t>日期　</t>
  </si>
  <si>
    <r>
      <t>A/M/D</t>
    </r>
    <r>
      <rPr>
        <sz val="10.5"/>
        <color indexed="8"/>
        <rFont val="宋体"/>
        <family val="3"/>
        <charset val="134"/>
      </rPr>
      <t>　</t>
    </r>
  </si>
  <si>
    <t>修订者　　</t>
  </si>
  <si>
    <t>说明　　　</t>
  </si>
  <si>
    <r>
      <t>V</t>
    </r>
    <r>
      <rPr>
        <sz val="10"/>
        <rFont val="宋体"/>
        <family val="3"/>
        <charset val="134"/>
      </rPr>
      <t>0.1</t>
    </r>
    <phoneticPr fontId="2" type="noConversion"/>
  </si>
  <si>
    <t>A</t>
    <phoneticPr fontId="2" type="noConversion"/>
  </si>
  <si>
    <t>创新初始版本</t>
    <phoneticPr fontId="2" type="noConversion"/>
  </si>
  <si>
    <t>V1.0</t>
    <phoneticPr fontId="2" type="noConversion"/>
  </si>
  <si>
    <t>M</t>
    <phoneticPr fontId="2" type="noConversion"/>
  </si>
  <si>
    <t>付艳华</t>
    <phoneticPr fontId="2" type="noConversion"/>
  </si>
  <si>
    <t>对模版及部分公式及度量指标忧化</t>
    <phoneticPr fontId="2" type="noConversion"/>
  </si>
  <si>
    <t>重要声明</t>
  </si>
  <si>
    <t>版权声明</t>
  </si>
  <si>
    <t>商标声明</t>
  </si>
  <si>
    <t>国泰安信息技术有限公司和国泰安信息技术有限公司的产品是国泰安信息技术有限公司专有。在提及其他公司及其产品时将使用各自公司所拥有的商标，这种使用的目的仅限于引用。</t>
    <phoneticPr fontId="2" type="noConversion"/>
  </si>
  <si>
    <r>
      <t>不作保证声明</t>
    </r>
    <r>
      <rPr>
        <b/>
        <u/>
        <sz val="12"/>
        <color indexed="8"/>
        <rFont val="Arial"/>
        <family val="2"/>
      </rPr>
      <t xml:space="preserve"> </t>
    </r>
  </si>
  <si>
    <t>国泰安信息技术有限公司不对此文档中的任何内容作任何明示或暗示的陈述或保证，而且不对特定目的的适销性及适用性或者任何间接、特殊或连带的损失承担任何责任。</t>
    <phoneticPr fontId="2" type="noConversion"/>
  </si>
  <si>
    <t>保密声明</t>
  </si>
  <si>
    <t>本文档（包括任何附件）包含的信息是保密信息。接收人了解其获得的本文档是保密的，除用于规定的目的外不得用于任何目的，也不得将本文档泄露给任何第三方。</t>
    <phoneticPr fontId="2" type="noConversion"/>
  </si>
  <si>
    <t xml:space="preserve"> </t>
    <phoneticPr fontId="2" type="noConversion"/>
  </si>
  <si>
    <t>更改的最终
结果</t>
    <phoneticPr fontId="2" type="noConversion"/>
  </si>
  <si>
    <t>开发工作量
总计（人天）</t>
    <phoneticPr fontId="2" type="noConversion"/>
  </si>
  <si>
    <t>付艳华</t>
  </si>
  <si>
    <r>
      <t>V</t>
    </r>
    <r>
      <rPr>
        <sz val="10"/>
        <rFont val="宋体"/>
        <family val="3"/>
        <charset val="134"/>
      </rPr>
      <t>1.1</t>
    </r>
    <phoneticPr fontId="2" type="noConversion"/>
  </si>
  <si>
    <t>难易度/技术及风险分析</t>
    <phoneticPr fontId="2" type="noConversion"/>
  </si>
  <si>
    <t>说明：估算各个职位人员工作量及人员配比数目
按开发工作量进行估算开发工程师、策划工程师、测试工程师、UI工程师及美工、数据库开发工程师的工作量及人数</t>
    <phoneticPr fontId="2" type="noConversion"/>
  </si>
  <si>
    <t>开发工程师人数</t>
    <phoneticPr fontId="2" type="noConversion"/>
  </si>
  <si>
    <t>项目总人数</t>
    <phoneticPr fontId="2" type="noConversion"/>
  </si>
  <si>
    <t>预计开始时间</t>
    <phoneticPr fontId="9" type="noConversion"/>
  </si>
  <si>
    <r>
      <t xml:space="preserve"> </t>
    </r>
    <r>
      <rPr>
        <sz val="10"/>
        <rFont val="宋体"/>
        <family val="3"/>
        <charset val="134"/>
      </rPr>
      <t xml:space="preserve">  </t>
    </r>
    <r>
      <rPr>
        <sz val="10"/>
        <rFont val="宋体"/>
        <family val="3"/>
        <charset val="134"/>
      </rPr>
      <t>5.1.1</t>
    </r>
    <phoneticPr fontId="2" type="noConversion"/>
  </si>
  <si>
    <r>
      <t>说明: 
1.文档中</t>
    </r>
    <r>
      <rPr>
        <b/>
        <sz val="10"/>
        <color indexed="8"/>
        <rFont val="宋体"/>
        <family val="3"/>
        <charset val="134"/>
      </rPr>
      <t>空白背景</t>
    </r>
    <r>
      <rPr>
        <sz val="10"/>
        <color indexed="8"/>
        <rFont val="宋体"/>
        <family val="3"/>
        <charset val="134"/>
      </rPr>
      <t>需要手工输入信息
2.文档中</t>
    </r>
    <r>
      <rPr>
        <b/>
        <sz val="10"/>
        <color indexed="8"/>
        <rFont val="宋体"/>
        <family val="3"/>
        <charset val="134"/>
      </rPr>
      <t>蓝色背景</t>
    </r>
    <r>
      <rPr>
        <sz val="10"/>
        <color indexed="8"/>
        <rFont val="宋体"/>
        <family val="3"/>
        <charset val="134"/>
      </rPr>
      <t>为公式自动计算区域
3.文档中</t>
    </r>
    <r>
      <rPr>
        <b/>
        <sz val="10"/>
        <color indexed="8"/>
        <rFont val="宋体"/>
        <family val="3"/>
        <charset val="134"/>
      </rPr>
      <t>淡黄色背景</t>
    </r>
    <r>
      <rPr>
        <sz val="10"/>
        <color indexed="8"/>
        <rFont val="宋体"/>
        <family val="3"/>
        <charset val="134"/>
      </rPr>
      <t>为可调整区域(根据项目的实际情况估算配比及人员系数可作调整)</t>
    </r>
    <phoneticPr fontId="2" type="noConversion"/>
  </si>
  <si>
    <t>工期(天)</t>
    <phoneticPr fontId="9" type="noConversion"/>
  </si>
  <si>
    <t xml:space="preserve"> </t>
    <phoneticPr fontId="9" type="noConversion"/>
  </si>
  <si>
    <t>估计初始项目工作量(人月):</t>
    <phoneticPr fontId="2" type="noConversion"/>
  </si>
  <si>
    <t>活动配比(参考经验值)</t>
    <phoneticPr fontId="2" type="noConversion"/>
  </si>
  <si>
    <t>工作量比例
经验值</t>
    <phoneticPr fontId="2" type="noConversion"/>
  </si>
  <si>
    <t>开发阶段</t>
    <phoneticPr fontId="2" type="noConversion"/>
  </si>
  <si>
    <t>项目立项和需求阶段</t>
    <phoneticPr fontId="2" type="noConversion"/>
  </si>
  <si>
    <t>总工作量估算</t>
    <phoneticPr fontId="2" type="noConversion"/>
  </si>
  <si>
    <t>阶段工作量估算</t>
    <phoneticPr fontId="9" type="noConversion"/>
  </si>
  <si>
    <t>总体阶段人员估算</t>
    <phoneticPr fontId="9" type="noConversion"/>
  </si>
  <si>
    <t>阶段工期估算</t>
    <phoneticPr fontId="9" type="noConversion"/>
  </si>
  <si>
    <t>合计</t>
    <phoneticPr fontId="2" type="noConversion"/>
  </si>
  <si>
    <t>阶段</t>
    <phoneticPr fontId="2" type="noConversion"/>
  </si>
  <si>
    <t>项目立项和需求</t>
    <phoneticPr fontId="2" type="noConversion"/>
  </si>
  <si>
    <t>设计</t>
    <phoneticPr fontId="2" type="noConversion"/>
  </si>
  <si>
    <t>开发</t>
    <phoneticPr fontId="2" type="noConversion"/>
  </si>
  <si>
    <t>测试</t>
    <phoneticPr fontId="2" type="noConversion"/>
  </si>
  <si>
    <t>验收</t>
    <phoneticPr fontId="2" type="noConversion"/>
  </si>
  <si>
    <t>预计天数
（工作日）</t>
    <phoneticPr fontId="2" type="noConversion"/>
  </si>
  <si>
    <t>预计天数
(自然日)</t>
    <phoneticPr fontId="2" type="noConversion"/>
  </si>
  <si>
    <t>预计
开始日期</t>
    <phoneticPr fontId="2" type="noConversion"/>
  </si>
  <si>
    <t>预计
结束日期</t>
    <phoneticPr fontId="2" type="noConversion"/>
  </si>
  <si>
    <t>备注</t>
    <phoneticPr fontId="2" type="noConversion"/>
  </si>
  <si>
    <t>工程资源估算</t>
    <phoneticPr fontId="2" type="noConversion"/>
  </si>
  <si>
    <t>汇总</t>
    <phoneticPr fontId="2" type="noConversion"/>
  </si>
  <si>
    <t>预计工程资源
（估算人数）</t>
    <phoneticPr fontId="2" type="noConversion"/>
  </si>
  <si>
    <t>各阶段工作量配比（参考经验值）(其他类活动同软件工程活动配比)</t>
    <phoneticPr fontId="2" type="noConversion"/>
  </si>
  <si>
    <t>软件工程活动估算工作量（人天）</t>
    <phoneticPr fontId="2" type="noConversion"/>
  </si>
  <si>
    <t>产品立项</t>
    <phoneticPr fontId="9" type="noConversion"/>
  </si>
  <si>
    <t>设计阶段</t>
    <phoneticPr fontId="9" type="noConversion"/>
  </si>
  <si>
    <t>编码阶段</t>
    <phoneticPr fontId="9" type="noConversion"/>
  </si>
  <si>
    <t>体验阶段</t>
    <phoneticPr fontId="9" type="noConversion"/>
  </si>
  <si>
    <t>Delphi估算法：Delphi法是一种专家评估技术，在没有历史数据的情况下，这种方式适用于评定过去与将来，新技术与特定程序之间的差别。对于需要预测和深度分析的领域，依赖于专家的技术指导，可以获得较为客观的估算。通过专家们的互相讨论，还可以博取众长。</t>
    <phoneticPr fontId="2" type="noConversion"/>
  </si>
  <si>
    <t>需求项分解至业务场景
（包括功能需求和非功能需求）</t>
    <phoneticPr fontId="2" type="noConversion"/>
  </si>
  <si>
    <t>需求项
（包括功能需求和非功能需求）</t>
    <phoneticPr fontId="2" type="noConversion"/>
  </si>
  <si>
    <t>备注:标准阶段按上述进行分解，对于定制性项目需根据客户的具体要求进行相应调整。</t>
    <phoneticPr fontId="9" type="noConversion"/>
  </si>
  <si>
    <t>说明：估算各个阶段及工作量，它是《项目立项报告》的重要输入。
按开发工作量进行估算需求阶段、测试阶段、验收阶段的工作量</t>
    <phoneticPr fontId="2" type="noConversion"/>
  </si>
  <si>
    <t>行情回放工具</t>
    <phoneticPr fontId="2" type="noConversion"/>
  </si>
  <si>
    <t>TCP服务修改</t>
    <phoneticPr fontId="2" type="noConversion"/>
  </si>
  <si>
    <t>上交所L1数据组包解析</t>
    <phoneticPr fontId="2" type="noConversion"/>
  </si>
  <si>
    <t>深交所L1数据组包解析</t>
    <phoneticPr fontId="2" type="noConversion"/>
  </si>
  <si>
    <t>大商所数据组包解析</t>
    <phoneticPr fontId="2" type="noConversion"/>
  </si>
  <si>
    <t>上期所数据组包解析</t>
    <phoneticPr fontId="2" type="noConversion"/>
  </si>
  <si>
    <t>郑商所数据组包解析</t>
    <phoneticPr fontId="2" type="noConversion"/>
  </si>
  <si>
    <t>采集服务</t>
    <phoneticPr fontId="2" type="noConversion"/>
  </si>
  <si>
    <t>日志功能</t>
    <phoneticPr fontId="2" type="noConversion"/>
  </si>
  <si>
    <t>UDP通讯</t>
    <phoneticPr fontId="2" type="noConversion"/>
  </si>
  <si>
    <t>TCP通讯</t>
    <phoneticPr fontId="2" type="noConversion"/>
  </si>
  <si>
    <t>心跳处理</t>
    <phoneticPr fontId="2" type="noConversion"/>
  </si>
  <si>
    <t>开盘时间判断</t>
    <phoneticPr fontId="2" type="noConversion"/>
  </si>
  <si>
    <t>断线检测处理</t>
    <phoneticPr fontId="2" type="noConversion"/>
  </si>
  <si>
    <t>通过OPManager发送邮件</t>
    <phoneticPr fontId="2" type="noConversion"/>
  </si>
  <si>
    <t>状态打印</t>
    <phoneticPr fontId="2" type="noConversion"/>
  </si>
  <si>
    <t>延时优化</t>
    <phoneticPr fontId="2" type="noConversion"/>
  </si>
  <si>
    <t>大商所新API修改</t>
    <phoneticPr fontId="2" type="noConversion"/>
  </si>
  <si>
    <t>大商所重连</t>
    <phoneticPr fontId="2" type="noConversion"/>
  </si>
  <si>
    <t>中金所重连</t>
    <phoneticPr fontId="2" type="noConversion"/>
  </si>
  <si>
    <t>上期所重连</t>
    <phoneticPr fontId="2" type="noConversion"/>
  </si>
  <si>
    <t>上海L1静态数据解析</t>
    <phoneticPr fontId="2" type="noConversion"/>
  </si>
  <si>
    <t>深圳L1静态数据合并</t>
    <phoneticPr fontId="2" type="noConversion"/>
  </si>
  <si>
    <t>大商所DOUBLEMAX置0处理</t>
    <phoneticPr fontId="2" type="noConversion"/>
  </si>
  <si>
    <t>上海L1行情采集迁移</t>
    <phoneticPr fontId="2" type="noConversion"/>
  </si>
  <si>
    <t>深交所L1行情采集迁移</t>
    <phoneticPr fontId="2" type="noConversion"/>
  </si>
  <si>
    <t>大商所行情采集迁移</t>
    <phoneticPr fontId="2" type="noConversion"/>
  </si>
  <si>
    <t>郑商所行情采集迁移</t>
    <phoneticPr fontId="2" type="noConversion"/>
  </si>
  <si>
    <t>上期所行情采集迁移</t>
    <phoneticPr fontId="2" type="noConversion"/>
  </si>
  <si>
    <t>中金所行情采集迁移</t>
    <phoneticPr fontId="2" type="noConversion"/>
  </si>
  <si>
    <t>中金所采集测试工具</t>
    <phoneticPr fontId="2" type="noConversion"/>
  </si>
  <si>
    <t>郑商所采集测试工具</t>
    <phoneticPr fontId="2" type="noConversion"/>
  </si>
  <si>
    <t>大商所采集测试工具</t>
    <phoneticPr fontId="2" type="noConversion"/>
  </si>
  <si>
    <t>上期所采集测试工具</t>
    <phoneticPr fontId="2" type="noConversion"/>
  </si>
  <si>
    <t>TCP转发服务</t>
    <phoneticPr fontId="2" type="noConversion"/>
  </si>
  <si>
    <t>崩溃问题修改</t>
    <phoneticPr fontId="2" type="noConversion"/>
  </si>
  <si>
    <t>测试数据屏蔽</t>
    <phoneticPr fontId="2" type="noConversion"/>
  </si>
  <si>
    <t>港股中转服务</t>
    <phoneticPr fontId="2" type="noConversion"/>
  </si>
  <si>
    <t>新协议修改</t>
    <phoneticPr fontId="2" type="noConversion"/>
  </si>
  <si>
    <t>心跳检测处理</t>
    <phoneticPr fontId="2" type="noConversion"/>
  </si>
  <si>
    <t>原始文件保存</t>
    <phoneticPr fontId="2" type="noConversion"/>
  </si>
  <si>
    <t>接收服务</t>
    <phoneticPr fontId="2" type="noConversion"/>
  </si>
  <si>
    <t>上期所夜盘数据修改</t>
    <phoneticPr fontId="2" type="noConversion"/>
  </si>
  <si>
    <t>Iquant屏蔽上期所夜盘数据</t>
    <phoneticPr fontId="2" type="noConversion"/>
  </si>
  <si>
    <t>港股静态数据修改</t>
    <phoneticPr fontId="2" type="noConversion"/>
  </si>
  <si>
    <t>港股实时行情数据修改</t>
    <phoneticPr fontId="2" type="noConversion"/>
  </si>
  <si>
    <t>港股增量行情合并</t>
    <phoneticPr fontId="2" type="noConversion"/>
  </si>
  <si>
    <t>上交所L1静态数据处理</t>
    <phoneticPr fontId="2" type="noConversion"/>
  </si>
  <si>
    <t>分发服务</t>
    <phoneticPr fontId="2" type="noConversion"/>
  </si>
  <si>
    <t>延时优化</t>
    <phoneticPr fontId="2" type="noConversion"/>
  </si>
  <si>
    <t>上期所夜盘静态数据处理</t>
    <phoneticPr fontId="2" type="noConversion"/>
  </si>
  <si>
    <t>Test_dlg</t>
    <phoneticPr fontId="2" type="noConversion"/>
  </si>
  <si>
    <t>保存数据丢失修复</t>
    <phoneticPr fontId="2" type="noConversion"/>
  </si>
  <si>
    <t>保存文件分割</t>
    <phoneticPr fontId="2" type="noConversion"/>
  </si>
  <si>
    <t>降低CPU占用率</t>
    <phoneticPr fontId="2" type="noConversion"/>
  </si>
  <si>
    <t>上期所高频</t>
    <phoneticPr fontId="2" type="noConversion"/>
  </si>
  <si>
    <t>打包逻辑修改</t>
    <phoneticPr fontId="2" type="noConversion"/>
  </si>
  <si>
    <t>测试工具</t>
    <phoneticPr fontId="2" type="noConversion"/>
  </si>
  <si>
    <t>8中行情dat转高频txt文件</t>
    <phoneticPr fontId="2" type="noConversion"/>
  </si>
  <si>
    <t>上交所L1延时工具开发</t>
    <phoneticPr fontId="2" type="noConversion"/>
  </si>
  <si>
    <t>深交所L1延时工具开发</t>
    <phoneticPr fontId="2" type="noConversion"/>
  </si>
  <si>
    <t>中金所延时工具开发</t>
    <phoneticPr fontId="2" type="noConversion"/>
  </si>
  <si>
    <t>上期所延时工具开发</t>
    <phoneticPr fontId="2" type="noConversion"/>
  </si>
  <si>
    <t>大商所延时工具开发</t>
    <phoneticPr fontId="2" type="noConversion"/>
  </si>
  <si>
    <t>郑商所延时工具开发</t>
    <phoneticPr fontId="2" type="noConversion"/>
  </si>
  <si>
    <t>深圳L2延时工具开发</t>
    <phoneticPr fontId="2" type="noConversion"/>
  </si>
  <si>
    <t>中金所与CTP对比延时</t>
    <phoneticPr fontId="2" type="noConversion"/>
  </si>
  <si>
    <t>郑商所与CTP对比延时</t>
    <phoneticPr fontId="2" type="noConversion"/>
  </si>
  <si>
    <t>大商所与CTP对比延时</t>
    <phoneticPr fontId="2" type="noConversion"/>
  </si>
  <si>
    <t>上期所与CTP对比延时</t>
    <phoneticPr fontId="2" type="noConversion"/>
  </si>
  <si>
    <t>盘前数据入库</t>
    <phoneticPr fontId="2" type="noConversion"/>
  </si>
  <si>
    <t>sql异常捕获，日志增加</t>
    <phoneticPr fontId="2" type="noConversion"/>
  </si>
  <si>
    <t>修复上期所入库慢问题</t>
    <phoneticPr fontId="2" type="noConversion"/>
  </si>
  <si>
    <t>界面显示当前入库进度</t>
    <phoneticPr fontId="2" type="noConversion"/>
  </si>
  <si>
    <t>过滤重复数据</t>
    <phoneticPr fontId="2" type="noConversion"/>
  </si>
  <si>
    <t>低风险</t>
    <phoneticPr fontId="2" type="noConversion"/>
  </si>
  <si>
    <t>高</t>
    <phoneticPr fontId="2" type="noConversion"/>
  </si>
  <si>
    <t>中金所数据组包解析</t>
    <phoneticPr fontId="2" type="noConversion"/>
  </si>
  <si>
    <t>高风险</t>
    <phoneticPr fontId="2" type="noConversion"/>
  </si>
  <si>
    <t>实习生 
(1年以下)</t>
    <phoneticPr fontId="2" type="noConversion"/>
  </si>
  <si>
    <t>标准工程师
(2年)</t>
    <phoneticPr fontId="2" type="noConversion"/>
  </si>
  <si>
    <t>高级工程师
(3-5年)</t>
    <phoneticPr fontId="2" type="noConversion"/>
  </si>
  <si>
    <t>专家
(5-10)</t>
    <phoneticPr fontId="2" type="noConversion"/>
  </si>
  <si>
    <t>一般工程师
(1-2年)业务熟悉</t>
    <phoneticPr fontId="2" type="noConversion"/>
  </si>
  <si>
    <t>初级工程师
(1-2年)
了解业务</t>
    <phoneticPr fontId="2" type="noConversion"/>
  </si>
  <si>
    <t>说明：此表内容将作为《项目计划书.mmp》的主要输入。
1.估算规模是“确定性估算表”sheet中列出的功能需求项总数。
2.开发工作量是“确定性估算表”sheet中的“开发工作量总计”。
3.在计算“计划工期”一栏的数据只包括标准工作日，估算时请排除节假日。
4.按每月21.75个标准工作日计算。
5.各专业人员配比是经验值，可在公司度量工作实施一段时间后修改。
6.QA工程师和配置管理员是常设人员，不在估算时考虑其工作量。</t>
    <phoneticPr fontId="2" type="noConversion"/>
  </si>
  <si>
    <t>所属分类/栏目
(分解至业务单元)</t>
    <phoneticPr fontId="9" type="noConversion"/>
  </si>
  <si>
    <t xml:space="preserve"> M </t>
    <phoneticPr fontId="2" type="noConversion"/>
  </si>
  <si>
    <r>
      <t>版权所有 © 20</t>
    </r>
    <r>
      <rPr>
        <sz val="10"/>
        <rFont val="宋体"/>
        <family val="3"/>
        <charset val="134"/>
      </rPr>
      <t>14</t>
    </r>
    <r>
      <rPr>
        <sz val="10"/>
        <rFont val="宋体"/>
        <family val="3"/>
        <charset val="134"/>
      </rPr>
      <t xml:space="preserve">, 国泰安信息技术有限公司，保留所有权利。
</t>
    </r>
    <phoneticPr fontId="2" type="noConversion"/>
  </si>
  <si>
    <t xml:space="preserve"> 估算表</t>
    <phoneticPr fontId="2" type="noConversion"/>
  </si>
  <si>
    <t>本指导书用于定义在软件项目合同签订和编制项目总体计划之前，根据软件产品规模、所采用的开发过程以及项目资源配置进行项目估算所应涵盖的内容、遵循的程序和采用的方法。以指导项目的工作量、成本估算和计划活动。</t>
    <phoneticPr fontId="2" type="noConversion"/>
  </si>
  <si>
    <t>V1.5</t>
    <phoneticPr fontId="2" type="noConversion"/>
  </si>
  <si>
    <t>复用率(%)</t>
    <phoneticPr fontId="2" type="noConversion"/>
  </si>
  <si>
    <t>项目成员人数</t>
    <phoneticPr fontId="2" type="noConversion"/>
  </si>
  <si>
    <t>序号</t>
  </si>
  <si>
    <t>技术因素</t>
  </si>
  <si>
    <t>取值范围</t>
  </si>
  <si>
    <t>E1</t>
  </si>
  <si>
    <t>0~5</t>
  </si>
  <si>
    <t>系统分布式程度</t>
  </si>
  <si>
    <t>E2</t>
  </si>
  <si>
    <t>系统性能要求</t>
  </si>
  <si>
    <t>E3</t>
  </si>
  <si>
    <t>最终用户使用效率要求</t>
  </si>
  <si>
    <t>E4</t>
  </si>
  <si>
    <t>内部处理复杂度</t>
  </si>
  <si>
    <t>E5</t>
  </si>
  <si>
    <t>复用程度</t>
  </si>
  <si>
    <t>E6</t>
  </si>
  <si>
    <t>易于安装要求度</t>
  </si>
  <si>
    <t>E7</t>
  </si>
  <si>
    <t>系统易于使用程度</t>
  </si>
  <si>
    <t>E8</t>
  </si>
  <si>
    <t>可移植性</t>
  </si>
  <si>
    <t>E9</t>
  </si>
  <si>
    <t>系统易于修改程度</t>
  </si>
  <si>
    <t>E10</t>
  </si>
  <si>
    <t>并发性要求</t>
  </si>
  <si>
    <t>E11</t>
  </si>
  <si>
    <t>特殊安全功能特性要求</t>
  </si>
  <si>
    <t>E12</t>
  </si>
  <si>
    <t>为第三方系统提供直接系统访问</t>
  </si>
  <si>
    <t>E13</t>
  </si>
  <si>
    <t>是否需要特殊的用户培训措施</t>
  </si>
  <si>
    <r>
      <t>参考标准：</t>
    </r>
    <r>
      <rPr>
        <sz val="10"/>
        <rFont val="宋体"/>
        <family val="3"/>
        <charset val="134"/>
      </rPr>
      <t>一共考虑</t>
    </r>
    <r>
      <rPr>
        <sz val="10"/>
        <rFont val="Arial"/>
        <family val="2"/>
      </rPr>
      <t>13</t>
    </r>
    <r>
      <rPr>
        <sz val="10"/>
        <rFont val="宋体"/>
        <family val="3"/>
        <charset val="134"/>
      </rPr>
      <t>个技术因素，分别是：</t>
    </r>
    <phoneticPr fontId="2" type="noConversion"/>
  </si>
  <si>
    <t>技术复杂度</t>
    <phoneticPr fontId="2" type="noConversion"/>
  </si>
  <si>
    <t>技术复杂
程度</t>
    <phoneticPr fontId="2" type="noConversion"/>
  </si>
  <si>
    <t>难易度/技术及风险分析</t>
    <phoneticPr fontId="2" type="noConversion"/>
  </si>
  <si>
    <t>是否有
复用来源</t>
    <phoneticPr fontId="2" type="noConversion"/>
  </si>
  <si>
    <t>有</t>
    <phoneticPr fontId="2" type="noConversion"/>
  </si>
  <si>
    <t>无</t>
    <phoneticPr fontId="2" type="noConversion"/>
  </si>
  <si>
    <t>是否有
复用来源</t>
    <phoneticPr fontId="2" type="noConversion"/>
  </si>
  <si>
    <t>需求策划</t>
    <phoneticPr fontId="9" type="noConversion"/>
  </si>
  <si>
    <t>投入人员(人数)</t>
    <phoneticPr fontId="9" type="noConversion"/>
  </si>
  <si>
    <t>复用比例</t>
    <phoneticPr fontId="9" type="noConversion"/>
  </si>
  <si>
    <t>团队技能平均技能系数</t>
    <phoneticPr fontId="2" type="noConversion"/>
  </si>
  <si>
    <t>人员等级</t>
    <phoneticPr fontId="2" type="noConversion"/>
  </si>
  <si>
    <t>实习生，工作经验不足1年，不熟悉公司业务</t>
  </si>
  <si>
    <t>一个具有1到2年全职开发工作经验的工程师，能力一般，不太熟悉公司相关业务</t>
  </si>
  <si>
    <t>一个具有1到2年全职开发工作经验的工程师，较熟悉公司相关业务</t>
  </si>
  <si>
    <t>一个具有5到10年全职开发工作经验的工程师，非常熟悉公司相关业务，多次参与公司项目开发</t>
  </si>
  <si>
    <t>一个具有3到5年全职开发工作经验的工程师，非常熟悉公司相关业务</t>
  </si>
  <si>
    <t>一个具有2年全职开发工作经验的工程师，熟悉公司相关业务</t>
  </si>
  <si>
    <t>人员技能系数等级</t>
    <phoneticPr fontId="2" type="noConversion"/>
  </si>
  <si>
    <t>参数说明</t>
    <phoneticPr fontId="2" type="noConversion"/>
  </si>
  <si>
    <t>有</t>
    <phoneticPr fontId="2" type="noConversion"/>
  </si>
  <si>
    <t>无</t>
  </si>
  <si>
    <t>复用比例
（％）</t>
    <phoneticPr fontId="2" type="noConversion"/>
  </si>
  <si>
    <r>
      <rPr>
        <sz val="10"/>
        <color theme="3"/>
        <rFont val="宋体"/>
        <family val="3"/>
        <charset val="134"/>
        <scheme val="minor"/>
      </rPr>
      <t>说明：此表内容将作为《项目立项报告</t>
    </r>
    <r>
      <rPr>
        <sz val="10"/>
        <color theme="3"/>
        <rFont val="宋体"/>
        <family val="3"/>
        <charset val="134"/>
      </rPr>
      <t>》的主要输入。</t>
    </r>
    <r>
      <rPr>
        <sz val="10"/>
        <color indexed="62"/>
        <rFont val="宋体"/>
        <family val="3"/>
        <charset val="134"/>
      </rPr>
      <t xml:space="preserve">
1.估算规模是“预算估算表”sheet中列出的功能需求项总数。
2.按每月21.75个标准工作日计算。
3.各专业人员配比是经验值，可在公司度量工作实施一段时间后修改。
4.QA工程师和配置管理员是常设人员，不在估算时考虑其工作量。</t>
    </r>
    <phoneticPr fontId="2" type="noConversion"/>
  </si>
  <si>
    <t>预计
结束日期</t>
    <phoneticPr fontId="2" type="noConversion"/>
  </si>
  <si>
    <r>
      <t>说明：此表内容将作为《项目计划书.mmp</t>
    </r>
    <r>
      <rPr>
        <sz val="10"/>
        <color indexed="62"/>
        <rFont val="宋体"/>
        <family val="3"/>
        <charset val="134"/>
      </rPr>
      <t>》的参考输入。
1.估算项目各个阶段所需时间，以天为单位（工作日），进行估算</t>
    </r>
    <phoneticPr fontId="2" type="noConversion"/>
  </si>
  <si>
    <t>度量分析</t>
    <phoneticPr fontId="2" type="noConversion"/>
  </si>
  <si>
    <t>姓名1</t>
    <phoneticPr fontId="2" type="noConversion"/>
  </si>
  <si>
    <t>姓名2</t>
    <phoneticPr fontId="2" type="noConversion"/>
  </si>
  <si>
    <t>姓名3</t>
    <phoneticPr fontId="2" type="noConversion"/>
  </si>
  <si>
    <t>姓名4</t>
    <phoneticPr fontId="2" type="noConversion"/>
  </si>
  <si>
    <t>姓名5</t>
    <phoneticPr fontId="2" type="noConversion"/>
  </si>
  <si>
    <t>姓名6</t>
    <phoneticPr fontId="2" type="noConversion"/>
  </si>
  <si>
    <t>姓名N</t>
    <phoneticPr fontId="2" type="noConversion"/>
  </si>
  <si>
    <t>√</t>
  </si>
  <si>
    <t>合计</t>
    <phoneticPr fontId="2" type="noConversion"/>
  </si>
  <si>
    <t>项目人员业务知识基本信息</t>
    <phoneticPr fontId="2" type="noConversion"/>
  </si>
  <si>
    <t>项目管理</t>
    <phoneticPr fontId="2" type="noConversion"/>
  </si>
  <si>
    <t>业务知识</t>
    <phoneticPr fontId="2" type="noConversion"/>
  </si>
  <si>
    <t>项目成员信息</t>
    <phoneticPr fontId="2" type="noConversion"/>
  </si>
  <si>
    <t>是否为核心业务知识</t>
    <phoneticPr fontId="2" type="noConversion"/>
  </si>
  <si>
    <t>否</t>
    <phoneticPr fontId="2" type="noConversion"/>
  </si>
  <si>
    <t>项目团队成员业务知识基本信息</t>
    <phoneticPr fontId="9" type="noConversion"/>
  </si>
  <si>
    <t>研发流程</t>
    <phoneticPr fontId="2" type="noConversion"/>
  </si>
  <si>
    <t>其他知识</t>
    <phoneticPr fontId="2" type="noConversion"/>
  </si>
  <si>
    <t>具备业务知识
(根据项目的实际情况调整)</t>
    <phoneticPr fontId="2" type="noConversion"/>
  </si>
  <si>
    <t>数据库知识</t>
    <phoneticPr fontId="2" type="noConversion"/>
  </si>
  <si>
    <t>按咨询老师建议进行修订,增加业务知识数据采集</t>
    <phoneticPr fontId="2" type="noConversion"/>
  </si>
  <si>
    <t>类型</t>
    <phoneticPr fontId="2" type="noConversion"/>
  </si>
  <si>
    <t>新功能</t>
  </si>
  <si>
    <t>Bug修复</t>
  </si>
  <si>
    <t>类型</t>
    <phoneticPr fontId="9" type="noConversion"/>
  </si>
  <si>
    <t>开发工作量
总计(人天)</t>
    <phoneticPr fontId="2" type="noConversion"/>
  </si>
  <si>
    <t xml:space="preserve">注：复杂度的技术因素取值范围从0到5，表示该项对技术复杂度的影响从没有到极高。为0意味着该技术因素与本项目无关，3代表一般，5代表对该项目有很强的影响。
每个因素都是对技术复杂度的线性调整，设Ei为根据13个方面的技术因素对软件系统的影响程度，则技术复杂度为：
TCF = 0.6 + 0.01 x ∑Ei， (i=1….13)
Ei∈（0,5），则： TCF∈（0.6，1.25）
</t>
    <phoneticPr fontId="2" type="noConversion"/>
  </si>
  <si>
    <t>复用的功能点数</t>
    <phoneticPr fontId="9" type="noConversion"/>
  </si>
  <si>
    <t>标准估算值（以标准工程师为基准进行估算）（SFP）</t>
    <phoneticPr fontId="2" type="noConversion"/>
  </si>
  <si>
    <t>技术复杂
程度</t>
    <phoneticPr fontId="2" type="noConversion"/>
  </si>
  <si>
    <t>复用率(%)</t>
    <phoneticPr fontId="9" type="noConversion"/>
  </si>
  <si>
    <t>复用的功能点总数</t>
    <phoneticPr fontId="2" type="noConversion"/>
  </si>
  <si>
    <t>请填写技术因素填写数据参考取值范围</t>
    <phoneticPr fontId="2" type="noConversion"/>
  </si>
  <si>
    <t>是</t>
  </si>
  <si>
    <t>否</t>
  </si>
  <si>
    <t>X</t>
  </si>
  <si>
    <t>N/A</t>
  </si>
  <si>
    <t>代码规范</t>
    <phoneticPr fontId="2" type="noConversion"/>
  </si>
  <si>
    <t>注:单个项目成员的业务知识的掌握根据以下条件判断
1.标识为核心业务知识的，必须全部掌握，否则视为该成员不具备业务知识；
2.在条件1满足的前提下，还要判断整体业务知识掌握程度是否达到50%及以上，否则视为该成员不具备业务知识；
3.该项目成员不需掌握的业务知识，标记为“N/A”,不参与判断。</t>
    <phoneticPr fontId="2" type="noConversion"/>
  </si>
  <si>
    <t>V2.0</t>
    <phoneticPr fontId="2" type="noConversion"/>
  </si>
  <si>
    <t>正式发布CMMI四流程文档</t>
    <phoneticPr fontId="2" type="noConversion"/>
  </si>
  <si>
    <t>/</t>
    <phoneticPr fontId="2" type="noConversion"/>
  </si>
  <si>
    <t>各阶段工作量配比经验值（参考值）</t>
    <phoneticPr fontId="2" type="noConversion"/>
  </si>
  <si>
    <t>依据项目实际情况进行阶段分解，一般分为需求阶段、设计阶段、开发阶段、测试阶段、验收阶段进行分解,必要时按项目类型进行调整</t>
    <phoneticPr fontId="2" type="noConversion"/>
  </si>
  <si>
    <t>元旦</t>
    <phoneticPr fontId="2" type="noConversion"/>
  </si>
  <si>
    <t>春节</t>
    <phoneticPr fontId="2" type="noConversion"/>
  </si>
  <si>
    <t>清明</t>
    <phoneticPr fontId="2" type="noConversion"/>
  </si>
  <si>
    <t>五一劳动</t>
    <phoneticPr fontId="2" type="noConversion"/>
  </si>
  <si>
    <t>端午</t>
    <phoneticPr fontId="2" type="noConversion"/>
  </si>
  <si>
    <t>中秋</t>
    <phoneticPr fontId="2" type="noConversion"/>
  </si>
  <si>
    <t>国庆</t>
    <phoneticPr fontId="2" type="noConversion"/>
  </si>
  <si>
    <r>
      <t xml:space="preserve">填表说明：
</t>
    </r>
    <r>
      <rPr>
        <sz val="10"/>
        <color rgb="FFFF0000"/>
        <rFont val="宋体"/>
        <family val="3"/>
        <charset val="134"/>
        <scheme val="minor"/>
      </rPr>
      <t>1.此表中的工作量仅需考虑开发工作量（包括设计、编码、单元测试的工作量）。</t>
    </r>
    <r>
      <rPr>
        <sz val="10"/>
        <color theme="3" tint="0.39997558519241921"/>
        <rFont val="宋体"/>
        <family val="3"/>
        <charset val="134"/>
        <scheme val="minor"/>
      </rPr>
      <t xml:space="preserve">
2.本表需求项来自于《客户需求说明书》中的功能需求项和非功能需求项。
3.估算时请考虑：复用程度、技术难易度、技术实现的风险。
4.估算时“标准差”一般应小于期望值的±30%，若超出或低于，则需重新估算。
5.参与估算的人员建议至少3人,工作年限在二年以上,熟悉业务。</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</si>
</sst>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yyyy/mm/dd"/>
    <numFmt numFmtId="177" formatCode="0.0_);[Red]\(0.0\)"/>
    <numFmt numFmtId="178" formatCode="0.0_ "/>
    <numFmt numFmtId="179" formatCode="0.00_ "/>
    <numFmt numFmtId="180" formatCode="yyyy/m/d;@"/>
    <numFmt numFmtId="181" formatCode="0.0%"/>
    <numFmt numFmtId="182" formatCode="yyyy\/mm\/dd"/>
  </numFmts>
  <fonts count="40" x14ac:knownFonts="1">
    <font>
      <sz val="10"/>
      <name val="宋体"/>
      <charset val="134"/>
    </font>
    <font>
      <sz val="10"/>
      <name val="宋体"/>
      <family val="3"/>
      <charset val="134"/>
    </font>
    <font>
      <sz val="9"/>
      <name val="宋体"/>
      <family val="3"/>
      <charset val="134"/>
    </font>
    <font>
      <b/>
      <sz val="10"/>
      <name val="宋体"/>
      <family val="3"/>
      <charset val="134"/>
    </font>
    <font>
      <sz val="12"/>
      <name val="宋体"/>
      <family val="3"/>
      <charset val="134"/>
    </font>
    <font>
      <sz val="10"/>
      <color indexed="62"/>
      <name val="宋体"/>
      <family val="3"/>
      <charset val="134"/>
    </font>
    <font>
      <sz val="10.5"/>
      <name val="宋体"/>
      <family val="3"/>
      <charset val="134"/>
    </font>
    <font>
      <sz val="10"/>
      <name val="宋体"/>
      <family val="3"/>
      <charset val="134"/>
    </font>
    <font>
      <b/>
      <sz val="10"/>
      <name val="宋体"/>
      <family val="3"/>
      <charset val="134"/>
    </font>
    <font>
      <sz val="9"/>
      <name val="宋体"/>
      <family val="3"/>
      <charset val="134"/>
    </font>
    <font>
      <b/>
      <sz val="9"/>
      <color indexed="81"/>
      <name val="Tahoma"/>
      <family val="2"/>
    </font>
    <font>
      <sz val="9"/>
      <color indexed="81"/>
      <name val="宋体"/>
      <family val="3"/>
      <charset val="134"/>
    </font>
    <font>
      <sz val="10"/>
      <color indexed="8"/>
      <name val="宋体"/>
      <family val="3"/>
      <charset val="134"/>
    </font>
    <font>
      <b/>
      <sz val="12"/>
      <name val="Arial"/>
      <family val="2"/>
    </font>
    <font>
      <b/>
      <sz val="18"/>
      <color indexed="8"/>
      <name val="宋体"/>
      <family val="3"/>
      <charset val="134"/>
    </font>
    <font>
      <sz val="10.5"/>
      <color indexed="8"/>
      <name val="宋体"/>
      <family val="3"/>
      <charset val="134"/>
    </font>
    <font>
      <sz val="10.5"/>
      <color indexed="8"/>
      <name val="Times New Roman"/>
      <family val="1"/>
    </font>
    <font>
      <b/>
      <sz val="14"/>
      <color indexed="8"/>
      <name val="宋体"/>
      <family val="3"/>
      <charset val="134"/>
    </font>
    <font>
      <b/>
      <u/>
      <sz val="12"/>
      <color indexed="8"/>
      <name val="宋体"/>
      <family val="3"/>
      <charset val="134"/>
    </font>
    <font>
      <b/>
      <u/>
      <sz val="12"/>
      <color indexed="8"/>
      <name val="Arial"/>
      <family val="2"/>
    </font>
    <font>
      <b/>
      <sz val="9"/>
      <color indexed="81"/>
      <name val="宋体"/>
      <family val="3"/>
      <charset val="134"/>
    </font>
    <font>
      <sz val="10"/>
      <name val="宋体"/>
      <family val="3"/>
      <charset val="134"/>
    </font>
    <font>
      <b/>
      <sz val="10"/>
      <color indexed="8"/>
      <name val="宋体"/>
      <family val="3"/>
      <charset val="134"/>
    </font>
    <font>
      <b/>
      <sz val="10"/>
      <name val="宋体"/>
      <family val="3"/>
      <charset val="134"/>
    </font>
    <font>
      <sz val="10"/>
      <name val="宋体"/>
      <family val="3"/>
      <charset val="134"/>
    </font>
    <font>
      <sz val="11"/>
      <color theme="1"/>
      <name val="宋体"/>
      <family val="3"/>
      <charset val="134"/>
      <scheme val="minor"/>
    </font>
    <font>
      <sz val="10"/>
      <color theme="1"/>
      <name val="宋体"/>
      <family val="3"/>
      <charset val="134"/>
      <scheme val="minor"/>
    </font>
    <font>
      <sz val="10"/>
      <color theme="3" tint="0.39997558519241921"/>
      <name val="宋体"/>
      <family val="3"/>
      <charset val="134"/>
      <scheme val="minor"/>
    </font>
    <font>
      <b/>
      <sz val="10"/>
      <color theme="1"/>
      <name val="宋体"/>
      <family val="3"/>
      <charset val="134"/>
      <scheme val="minor"/>
    </font>
    <font>
      <sz val="10"/>
      <color rgb="FF0099FF"/>
      <name val="宋体"/>
      <family val="3"/>
      <charset val="134"/>
      <scheme val="minor"/>
    </font>
    <font>
      <sz val="10.5"/>
      <name val="Calibri"/>
      <family val="2"/>
    </font>
    <font>
      <sz val="10"/>
      <name val="Arial"/>
      <family val="2"/>
    </font>
    <font>
      <sz val="10"/>
      <name val="宋体"/>
      <family val="3"/>
      <charset val="134"/>
      <scheme val="minor"/>
    </font>
    <font>
      <sz val="10"/>
      <color theme="3"/>
      <name val="宋体"/>
      <family val="3"/>
      <charset val="134"/>
      <scheme val="minor"/>
    </font>
    <font>
      <sz val="10"/>
      <color theme="3"/>
      <name val="宋体"/>
      <family val="3"/>
      <charset val="134"/>
    </font>
    <font>
      <sz val="9"/>
      <color theme="1"/>
      <name val="宋体"/>
      <family val="3"/>
      <charset val="134"/>
      <scheme val="minor"/>
    </font>
    <font>
      <sz val="10"/>
      <color rgb="FF3A31F7"/>
      <name val="宋体"/>
      <family val="3"/>
      <charset val="134"/>
      <scheme val="minor"/>
    </font>
    <font>
      <sz val="10"/>
      <color rgb="FF333333"/>
      <name val="Arial"/>
      <family val="2"/>
    </font>
    <font>
      <sz val="10"/>
      <color rgb="FFC00000"/>
      <name val="宋体"/>
      <family val="3"/>
      <charset val="134"/>
      <scheme val="minor"/>
    </font>
    <font>
      <sz val="10"/>
      <color rgb="FFFF0000"/>
      <name val="宋体"/>
      <family val="3"/>
      <charset val="134"/>
      <scheme val="minor"/>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CCFFFF"/>
        <bgColor indexed="64"/>
      </patternFill>
    </fill>
    <fill>
      <patternFill patternType="solid">
        <fgColor rgb="FFCCFFCC"/>
        <bgColor indexed="64"/>
      </patternFill>
    </fill>
    <fill>
      <patternFill patternType="solid">
        <fgColor rgb="FFFFF5EB"/>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3F9FB"/>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hair">
        <color indexed="64"/>
      </left>
      <right style="hair">
        <color indexed="64"/>
      </right>
      <top style="thin">
        <color indexed="64"/>
      </top>
      <bottom style="thin">
        <color indexed="64"/>
      </bottom>
      <diagonal/>
    </border>
    <border>
      <left/>
      <right style="hair">
        <color indexed="64"/>
      </right>
      <top/>
      <bottom style="hair">
        <color indexed="64"/>
      </bottom>
      <diagonal/>
    </border>
    <border>
      <left/>
      <right/>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hair">
        <color indexed="64"/>
      </left>
      <right style="thin">
        <color indexed="64"/>
      </right>
      <top style="hair">
        <color indexed="64"/>
      </top>
      <bottom/>
      <diagonal/>
    </border>
    <border>
      <left style="hair">
        <color indexed="64"/>
      </left>
      <right style="hair">
        <color indexed="64"/>
      </right>
      <top/>
      <bottom style="thin">
        <color indexed="64"/>
      </bottom>
      <diagonal/>
    </border>
    <border>
      <left style="hair">
        <color indexed="64"/>
      </left>
      <right style="thin">
        <color indexed="64"/>
      </right>
      <top/>
      <bottom/>
      <diagonal/>
    </border>
    <border>
      <left style="hair">
        <color indexed="64"/>
      </left>
      <right/>
      <top/>
      <bottom style="hair">
        <color indexed="64"/>
      </bottom>
      <diagonal/>
    </border>
  </borders>
  <cellStyleXfs count="2">
    <xf numFmtId="0" fontId="0" fillId="0" borderId="0">
      <alignment vertical="center"/>
    </xf>
    <xf numFmtId="0" fontId="25" fillId="0" borderId="0">
      <alignment vertical="center"/>
    </xf>
  </cellStyleXfs>
  <cellXfs count="330">
    <xf numFmtId="0" fontId="0" fillId="0" borderId="0" xfId="0">
      <alignment vertical="center"/>
    </xf>
    <xf numFmtId="0" fontId="0" fillId="2" borderId="0" xfId="0" applyFill="1">
      <alignment vertical="center"/>
    </xf>
    <xf numFmtId="0" fontId="0" fillId="2" borderId="0" xfId="0" applyFill="1" applyAlignment="1">
      <alignment vertical="center" wrapText="1"/>
    </xf>
    <xf numFmtId="0" fontId="26" fillId="3" borderId="0" xfId="1" applyFont="1" applyFill="1" applyAlignment="1">
      <alignment vertical="center" wrapText="1"/>
    </xf>
    <xf numFmtId="178" fontId="26" fillId="3" borderId="0" xfId="1" applyNumberFormat="1" applyFont="1" applyFill="1" applyAlignment="1">
      <alignment vertical="center" wrapText="1"/>
    </xf>
    <xf numFmtId="178" fontId="26" fillId="4" borderId="1" xfId="1" applyNumberFormat="1" applyFont="1" applyFill="1" applyBorder="1" applyAlignment="1">
      <alignment horizontal="center" vertical="center" wrapText="1"/>
    </xf>
    <xf numFmtId="0" fontId="26" fillId="3" borderId="1" xfId="1" applyFont="1" applyFill="1" applyBorder="1" applyAlignment="1">
      <alignment horizontal="center" vertical="center" wrapText="1"/>
    </xf>
    <xf numFmtId="0" fontId="26" fillId="5" borderId="1" xfId="1" applyFont="1" applyFill="1" applyBorder="1" applyAlignment="1">
      <alignment horizontal="center" vertical="center" wrapText="1"/>
    </xf>
    <xf numFmtId="0" fontId="27" fillId="3" borderId="0" xfId="1" applyFont="1" applyFill="1" applyAlignment="1">
      <alignment vertical="center" wrapText="1"/>
    </xf>
    <xf numFmtId="0" fontId="3" fillId="2" borderId="0" xfId="0" applyFont="1" applyFill="1" applyAlignment="1">
      <alignment vertical="center" wrapText="1"/>
    </xf>
    <xf numFmtId="0" fontId="26" fillId="5" borderId="1" xfId="1" applyFont="1" applyFill="1" applyBorder="1" applyAlignment="1">
      <alignment horizontal="center" vertical="center" wrapText="1"/>
    </xf>
    <xf numFmtId="0" fontId="8" fillId="2" borderId="0" xfId="0" applyFont="1" applyFill="1" applyAlignment="1">
      <alignment vertical="center" wrapText="1"/>
    </xf>
    <xf numFmtId="0" fontId="7" fillId="2" borderId="0" xfId="0" applyFont="1" applyFill="1" applyAlignment="1">
      <alignment vertical="center" wrapText="1"/>
    </xf>
    <xf numFmtId="0" fontId="7" fillId="2" borderId="0" xfId="0" applyFont="1" applyFill="1" applyAlignment="1">
      <alignment horizontal="left" vertical="center" wrapText="1"/>
    </xf>
    <xf numFmtId="0" fontId="7" fillId="2" borderId="0" xfId="0" applyFont="1" applyFill="1" applyAlignment="1">
      <alignment horizontal="right" vertical="center"/>
    </xf>
    <xf numFmtId="0" fontId="8" fillId="2" borderId="0" xfId="0" applyFont="1" applyFill="1">
      <alignment vertical="center"/>
    </xf>
    <xf numFmtId="0" fontId="26" fillId="3" borderId="0" xfId="0" applyFont="1" applyFill="1">
      <alignment vertical="center"/>
    </xf>
    <xf numFmtId="177" fontId="26" fillId="3" borderId="0" xfId="0" applyNumberFormat="1" applyFont="1" applyFill="1">
      <alignment vertical="center"/>
    </xf>
    <xf numFmtId="178" fontId="26" fillId="3" borderId="0" xfId="0" applyNumberFormat="1" applyFont="1" applyFill="1">
      <alignment vertical="center"/>
    </xf>
    <xf numFmtId="0" fontId="27" fillId="3" borderId="2" xfId="0" applyFont="1" applyFill="1" applyBorder="1" applyAlignment="1">
      <alignment vertical="center" wrapText="1"/>
    </xf>
    <xf numFmtId="0" fontId="26" fillId="3" borderId="0" xfId="0" applyFont="1" applyFill="1" applyAlignment="1">
      <alignment vertical="center" wrapText="1"/>
    </xf>
    <xf numFmtId="0" fontId="26" fillId="5" borderId="1" xfId="0" applyFont="1" applyFill="1" applyBorder="1" applyAlignment="1">
      <alignment horizontal="center" vertical="center" wrapText="1"/>
    </xf>
    <xf numFmtId="177" fontId="26" fillId="5" borderId="1" xfId="0" applyNumberFormat="1" applyFont="1" applyFill="1" applyBorder="1" applyAlignment="1">
      <alignment horizontal="center" vertical="center" wrapText="1"/>
    </xf>
    <xf numFmtId="178" fontId="26" fillId="5" borderId="1" xfId="0" applyNumberFormat="1" applyFont="1" applyFill="1" applyBorder="1" applyAlignment="1">
      <alignment horizontal="center" vertical="center" wrapText="1"/>
    </xf>
    <xf numFmtId="0" fontId="26" fillId="5" borderId="3" xfId="0" applyFont="1" applyFill="1" applyBorder="1" applyAlignment="1">
      <alignment horizontal="center" vertical="center" wrapText="1"/>
    </xf>
    <xf numFmtId="177" fontId="26" fillId="5" borderId="3" xfId="0" applyNumberFormat="1" applyFont="1" applyFill="1" applyBorder="1" applyAlignment="1">
      <alignment horizontal="center" vertical="center" wrapText="1"/>
    </xf>
    <xf numFmtId="0" fontId="26" fillId="4" borderId="4" xfId="0" applyFont="1" applyFill="1" applyBorder="1" applyAlignment="1">
      <alignment horizontal="center" vertical="center" wrapText="1"/>
    </xf>
    <xf numFmtId="0" fontId="26" fillId="3" borderId="6" xfId="0" applyFont="1" applyFill="1" applyBorder="1" applyAlignment="1">
      <alignment horizontal="center" vertical="center" wrapText="1"/>
    </xf>
    <xf numFmtId="0" fontId="27" fillId="3" borderId="0" xfId="1" applyFont="1" applyFill="1" applyAlignment="1">
      <alignment horizontal="left" vertical="center" wrapText="1"/>
    </xf>
    <xf numFmtId="0" fontId="7" fillId="0" borderId="1" xfId="0" applyFont="1" applyBorder="1">
      <alignment vertical="center"/>
    </xf>
    <xf numFmtId="0" fontId="27" fillId="3" borderId="0" xfId="0" applyFont="1" applyFill="1" applyBorder="1" applyAlignment="1">
      <alignment vertical="center" wrapText="1"/>
    </xf>
    <xf numFmtId="0" fontId="26" fillId="4" borderId="7" xfId="0" applyFont="1" applyFill="1" applyBorder="1" applyAlignment="1">
      <alignment horizontal="center" vertical="center" wrapText="1"/>
    </xf>
    <xf numFmtId="0" fontId="26" fillId="3" borderId="0" xfId="0" applyFont="1" applyFill="1" applyAlignment="1">
      <alignment horizontal="center" vertical="center" wrapText="1"/>
    </xf>
    <xf numFmtId="0" fontId="26" fillId="3" borderId="0" xfId="0" applyFont="1" applyFill="1" applyAlignment="1">
      <alignment horizontal="center" vertical="center"/>
    </xf>
    <xf numFmtId="178" fontId="26" fillId="3" borderId="0" xfId="0" applyNumberFormat="1" applyFont="1" applyFill="1" applyAlignment="1">
      <alignment vertical="center" wrapText="1"/>
    </xf>
    <xf numFmtId="0" fontId="26" fillId="5" borderId="1" xfId="1" applyFont="1" applyFill="1" applyBorder="1" applyAlignment="1">
      <alignment horizontal="center" vertical="center" wrapText="1"/>
    </xf>
    <xf numFmtId="0" fontId="28" fillId="5" borderId="8" xfId="0" applyFont="1" applyFill="1" applyBorder="1" applyAlignment="1">
      <alignment horizontal="center" vertical="center"/>
    </xf>
    <xf numFmtId="0" fontId="28" fillId="5" borderId="9" xfId="0" applyFont="1" applyFill="1" applyBorder="1" applyAlignment="1">
      <alignment horizontal="center" vertical="center"/>
    </xf>
    <xf numFmtId="0" fontId="26" fillId="0" borderId="1" xfId="0" applyFont="1" applyBorder="1">
      <alignment vertical="center"/>
    </xf>
    <xf numFmtId="0" fontId="26" fillId="0" borderId="1" xfId="0" applyFont="1" applyBorder="1" applyAlignment="1">
      <alignment vertical="center"/>
    </xf>
    <xf numFmtId="0" fontId="28" fillId="3" borderId="0" xfId="0" applyFont="1" applyFill="1" applyAlignment="1">
      <alignment horizontal="left" vertical="center"/>
    </xf>
    <xf numFmtId="0" fontId="27" fillId="3" borderId="0" xfId="1" applyFont="1" applyFill="1" applyAlignment="1">
      <alignment horizontal="left" vertical="center" wrapText="1"/>
    </xf>
    <xf numFmtId="0" fontId="27" fillId="3" borderId="2" xfId="0" applyFont="1" applyFill="1" applyBorder="1" applyAlignment="1">
      <alignment horizontal="left" vertical="center" wrapText="1"/>
    </xf>
    <xf numFmtId="0" fontId="26" fillId="5" borderId="1" xfId="1" applyFont="1" applyFill="1" applyBorder="1" applyAlignment="1">
      <alignment horizontal="center" vertical="center" wrapText="1"/>
    </xf>
    <xf numFmtId="0" fontId="26" fillId="5" borderId="1" xfId="1" applyFont="1" applyFill="1" applyBorder="1" applyAlignment="1">
      <alignment horizontal="center" vertical="center" wrapText="1"/>
    </xf>
    <xf numFmtId="181" fontId="26" fillId="4" borderId="1" xfId="1" applyNumberFormat="1" applyFont="1" applyFill="1" applyBorder="1" applyAlignment="1">
      <alignment horizontal="center" vertical="center" wrapText="1"/>
    </xf>
    <xf numFmtId="178" fontId="26" fillId="4" borderId="10" xfId="1" applyNumberFormat="1" applyFont="1" applyFill="1" applyBorder="1" applyAlignment="1">
      <alignment horizontal="center" vertical="center" wrapText="1"/>
    </xf>
    <xf numFmtId="181" fontId="26" fillId="4" borderId="10" xfId="1" applyNumberFormat="1" applyFont="1" applyFill="1" applyBorder="1" applyAlignment="1">
      <alignment horizontal="center" vertical="center" wrapText="1"/>
    </xf>
    <xf numFmtId="0" fontId="27" fillId="3" borderId="0" xfId="1" applyFont="1" applyFill="1" applyAlignment="1">
      <alignment horizontal="left" vertical="center" wrapText="1"/>
    </xf>
    <xf numFmtId="0" fontId="27" fillId="3" borderId="2" xfId="0" applyFont="1" applyFill="1" applyBorder="1" applyAlignment="1">
      <alignment horizontal="left" vertical="center" wrapText="1"/>
    </xf>
    <xf numFmtId="0" fontId="26" fillId="5" borderId="1" xfId="1" applyFont="1" applyFill="1" applyBorder="1" applyAlignment="1">
      <alignment horizontal="center" vertical="center" wrapText="1"/>
    </xf>
    <xf numFmtId="0" fontId="26" fillId="3" borderId="11" xfId="0" applyFont="1" applyFill="1" applyBorder="1" applyAlignment="1">
      <alignment horizontal="center" vertical="center" wrapText="1"/>
    </xf>
    <xf numFmtId="177" fontId="26" fillId="3" borderId="11" xfId="0" applyNumberFormat="1" applyFont="1" applyFill="1" applyBorder="1" applyAlignment="1">
      <alignment horizontal="center" vertical="center" wrapText="1"/>
    </xf>
    <xf numFmtId="0" fontId="26" fillId="5" borderId="1" xfId="1" applyFont="1" applyFill="1" applyBorder="1" applyAlignment="1">
      <alignment horizontal="center" vertical="center" wrapText="1"/>
    </xf>
    <xf numFmtId="0" fontId="7" fillId="0" borderId="1" xfId="0" applyFont="1" applyBorder="1" applyAlignment="1">
      <alignment horizontal="center" vertical="center"/>
    </xf>
    <xf numFmtId="176" fontId="26" fillId="4" borderId="1" xfId="0" applyNumberFormat="1" applyFont="1" applyFill="1" applyBorder="1" applyAlignment="1">
      <alignment horizontal="center" vertical="center" wrapText="1"/>
    </xf>
    <xf numFmtId="0" fontId="26" fillId="4" borderId="13" xfId="0" applyFont="1" applyFill="1" applyBorder="1" applyAlignment="1">
      <alignment horizontal="center" vertical="center" wrapText="1"/>
    </xf>
    <xf numFmtId="0" fontId="26" fillId="4" borderId="14" xfId="0" applyFont="1" applyFill="1" applyBorder="1" applyAlignment="1">
      <alignment horizontal="center" vertical="center" wrapText="1"/>
    </xf>
    <xf numFmtId="0" fontId="1" fillId="2" borderId="5" xfId="0" applyFont="1" applyFill="1" applyBorder="1" applyAlignment="1">
      <alignment horizontal="center" vertical="center"/>
    </xf>
    <xf numFmtId="0" fontId="26" fillId="3" borderId="5" xfId="0" applyFont="1" applyFill="1" applyBorder="1" applyAlignment="1">
      <alignment horizontal="center" vertical="center" wrapText="1"/>
    </xf>
    <xf numFmtId="177" fontId="26" fillId="3" borderId="5" xfId="0" applyNumberFormat="1" applyFont="1" applyFill="1" applyBorder="1" applyAlignment="1">
      <alignment horizontal="center" vertical="center" wrapText="1"/>
    </xf>
    <xf numFmtId="178" fontId="26" fillId="4" borderId="5" xfId="1" applyNumberFormat="1" applyFont="1" applyFill="1" applyBorder="1" applyAlignment="1">
      <alignment horizontal="center" vertical="center" wrapText="1"/>
    </xf>
    <xf numFmtId="177" fontId="26" fillId="3" borderId="6" xfId="0" applyNumberFormat="1" applyFont="1" applyFill="1" applyBorder="1" applyAlignment="1">
      <alignment horizontal="center" vertical="center" wrapText="1"/>
    </xf>
    <xf numFmtId="177" fontId="26" fillId="3" borderId="10" xfId="0" applyNumberFormat="1" applyFont="1" applyFill="1" applyBorder="1" applyAlignment="1">
      <alignment horizontal="center" vertical="center" wrapText="1"/>
    </xf>
    <xf numFmtId="0" fontId="26" fillId="5" borderId="1" xfId="1" applyFont="1" applyFill="1" applyBorder="1" applyAlignment="1">
      <alignment horizontal="center" vertical="center" wrapText="1"/>
    </xf>
    <xf numFmtId="0" fontId="0" fillId="0" borderId="1" xfId="0" applyBorder="1" applyAlignment="1">
      <alignment horizontal="center" vertical="center"/>
    </xf>
    <xf numFmtId="0" fontId="26" fillId="5" borderId="1" xfId="1" applyFont="1" applyFill="1" applyBorder="1" applyAlignment="1">
      <alignment horizontal="center" vertical="center" wrapText="1"/>
    </xf>
    <xf numFmtId="178" fontId="26" fillId="5" borderId="1" xfId="0" applyNumberFormat="1" applyFont="1" applyFill="1" applyBorder="1" applyAlignment="1">
      <alignment horizontal="center" vertical="center" wrapText="1"/>
    </xf>
    <xf numFmtId="178" fontId="26" fillId="5" borderId="12" xfId="0" applyNumberFormat="1" applyFont="1" applyFill="1" applyBorder="1" applyAlignment="1">
      <alignment horizontal="center" vertical="center" wrapText="1"/>
    </xf>
    <xf numFmtId="0" fontId="26" fillId="5" borderId="3" xfId="1" applyFont="1" applyFill="1" applyBorder="1" applyAlignment="1">
      <alignment horizontal="center" vertical="center" wrapText="1"/>
    </xf>
    <xf numFmtId="0" fontId="0" fillId="0" borderId="0" xfId="0" applyAlignment="1"/>
    <xf numFmtId="0" fontId="0" fillId="0" borderId="0" xfId="0" applyAlignment="1">
      <alignment horizontal="center" vertical="center"/>
    </xf>
    <xf numFmtId="0" fontId="0" fillId="0" borderId="0" xfId="0" applyAlignment="1">
      <alignment vertical="center"/>
    </xf>
    <xf numFmtId="0" fontId="15" fillId="0" borderId="1" xfId="0" applyFont="1" applyBorder="1" applyAlignment="1">
      <alignment horizontal="left" vertical="center"/>
    </xf>
    <xf numFmtId="0" fontId="16" fillId="0" borderId="1" xfId="0" applyFont="1" applyBorder="1" applyAlignment="1">
      <alignment horizontal="left" vertical="center"/>
    </xf>
    <xf numFmtId="49" fontId="0" fillId="0" borderId="1" xfId="0" applyNumberFormat="1" applyBorder="1" applyAlignment="1">
      <alignment horizontal="center" vertical="center"/>
    </xf>
    <xf numFmtId="182" fontId="0" fillId="0" borderId="1" xfId="0" applyNumberFormat="1" applyBorder="1" applyAlignment="1">
      <alignment horizontal="center" vertical="center"/>
    </xf>
    <xf numFmtId="0" fontId="1" fillId="0" borderId="1" xfId="0" applyFont="1" applyBorder="1" applyAlignment="1">
      <alignment horizontal="center" vertical="center"/>
    </xf>
    <xf numFmtId="182" fontId="1" fillId="0" borderId="1" xfId="0" applyNumberFormat="1" applyFont="1" applyBorder="1" applyAlignment="1">
      <alignment horizontal="center" vertical="center"/>
    </xf>
    <xf numFmtId="0" fontId="18" fillId="0" borderId="1" xfId="0" applyFont="1" applyBorder="1" applyAlignment="1">
      <alignment horizontal="left" vertical="center" wrapText="1"/>
    </xf>
    <xf numFmtId="0" fontId="4" fillId="2" borderId="0" xfId="0" applyFont="1" applyFill="1" applyBorder="1" applyAlignment="1">
      <alignment vertical="center"/>
    </xf>
    <xf numFmtId="0" fontId="4" fillId="2" borderId="0" xfId="0" applyNumberFormat="1" applyFont="1" applyFill="1" applyBorder="1" applyAlignment="1">
      <alignment horizontal="center" vertical="center"/>
    </xf>
    <xf numFmtId="0" fontId="4" fillId="2" borderId="0" xfId="0" applyNumberFormat="1" applyFont="1" applyFill="1" applyBorder="1" applyAlignment="1">
      <alignment vertical="center"/>
    </xf>
    <xf numFmtId="0" fontId="0" fillId="2" borderId="0" xfId="0" applyNumberFormat="1" applyFill="1" applyBorder="1" applyAlignment="1"/>
    <xf numFmtId="0" fontId="4" fillId="2" borderId="0" xfId="0" applyNumberFormat="1" applyFont="1" applyFill="1" applyBorder="1" applyAlignment="1"/>
    <xf numFmtId="0" fontId="4" fillId="2" borderId="0" xfId="0" applyFont="1" applyFill="1" applyBorder="1" applyAlignment="1"/>
    <xf numFmtId="0" fontId="26" fillId="0" borderId="1" xfId="1" applyFont="1" applyFill="1" applyBorder="1" applyAlignment="1">
      <alignment horizontal="center" vertical="center" wrapText="1"/>
    </xf>
    <xf numFmtId="178" fontId="26" fillId="4" borderId="15" xfId="1" applyNumberFormat="1" applyFont="1" applyFill="1" applyBorder="1" applyAlignment="1">
      <alignment horizontal="center" vertical="center" wrapText="1"/>
    </xf>
    <xf numFmtId="181" fontId="26" fillId="4" borderId="15" xfId="1" applyNumberFormat="1" applyFont="1" applyFill="1" applyBorder="1" applyAlignment="1">
      <alignment horizontal="center" vertical="center" wrapText="1"/>
    </xf>
    <xf numFmtId="177" fontId="26" fillId="3" borderId="16" xfId="0" applyNumberFormat="1" applyFont="1" applyFill="1" applyBorder="1" applyAlignment="1">
      <alignment horizontal="center" vertical="center" wrapText="1"/>
    </xf>
    <xf numFmtId="177" fontId="26" fillId="3" borderId="17" xfId="0" applyNumberFormat="1" applyFont="1" applyFill="1" applyBorder="1" applyAlignment="1">
      <alignment horizontal="center" vertical="center" wrapText="1"/>
    </xf>
    <xf numFmtId="178" fontId="26" fillId="4" borderId="11" xfId="1" applyNumberFormat="1" applyFont="1" applyFill="1" applyBorder="1" applyAlignment="1">
      <alignment horizontal="center" vertical="center" wrapText="1"/>
    </xf>
    <xf numFmtId="181" fontId="26" fillId="4" borderId="11" xfId="1" applyNumberFormat="1" applyFont="1" applyFill="1" applyBorder="1" applyAlignment="1">
      <alignment horizontal="center" vertical="center" wrapText="1"/>
    </xf>
    <xf numFmtId="178" fontId="26" fillId="5" borderId="18" xfId="0" applyNumberFormat="1" applyFont="1" applyFill="1" applyBorder="1" applyAlignment="1">
      <alignment horizontal="center" vertical="center" wrapText="1"/>
    </xf>
    <xf numFmtId="0" fontId="26" fillId="3" borderId="18" xfId="1" applyFont="1" applyFill="1" applyBorder="1" applyAlignment="1">
      <alignment vertical="center" wrapText="1"/>
    </xf>
    <xf numFmtId="0" fontId="26" fillId="3" borderId="19" xfId="1" applyFont="1" applyFill="1" applyBorder="1" applyAlignment="1">
      <alignment vertical="center" wrapText="1"/>
    </xf>
    <xf numFmtId="178" fontId="26" fillId="3" borderId="19" xfId="1" applyNumberFormat="1" applyFont="1" applyFill="1" applyBorder="1" applyAlignment="1">
      <alignment vertical="center" wrapText="1"/>
    </xf>
    <xf numFmtId="14" fontId="27" fillId="3" borderId="1" xfId="1" applyNumberFormat="1" applyFont="1" applyFill="1" applyBorder="1" applyAlignment="1">
      <alignment horizontal="center" vertical="center" wrapText="1"/>
    </xf>
    <xf numFmtId="0" fontId="26" fillId="3" borderId="20" xfId="1" applyFont="1" applyFill="1" applyBorder="1" applyAlignment="1">
      <alignment vertical="center" wrapText="1"/>
    </xf>
    <xf numFmtId="0" fontId="27" fillId="3" borderId="0" xfId="1" applyFont="1" applyFill="1" applyBorder="1" applyAlignment="1">
      <alignment vertical="center" wrapText="1"/>
    </xf>
    <xf numFmtId="0" fontId="26" fillId="3" borderId="0" xfId="1" applyFont="1" applyFill="1" applyBorder="1" applyAlignment="1">
      <alignment vertical="center" wrapText="1"/>
    </xf>
    <xf numFmtId="0" fontId="26" fillId="3" borderId="10" xfId="0" applyFont="1" applyFill="1" applyBorder="1" applyAlignment="1">
      <alignment horizontal="center" vertical="center" wrapText="1"/>
    </xf>
    <xf numFmtId="178" fontId="26" fillId="5" borderId="3" xfId="0" applyNumberFormat="1" applyFont="1" applyFill="1" applyBorder="1" applyAlignment="1">
      <alignment horizontal="center" vertical="center" wrapText="1"/>
    </xf>
    <xf numFmtId="180" fontId="26" fillId="3" borderId="1" xfId="1" applyNumberFormat="1" applyFont="1" applyFill="1" applyBorder="1" applyAlignment="1">
      <alignment horizontal="center" vertical="center" wrapText="1"/>
    </xf>
    <xf numFmtId="31" fontId="26" fillId="0" borderId="1" xfId="0" applyNumberFormat="1" applyFont="1" applyBorder="1" applyAlignment="1">
      <alignment horizontal="left" vertical="center"/>
    </xf>
    <xf numFmtId="0" fontId="26" fillId="5" borderId="1" xfId="1" applyFont="1" applyFill="1" applyBorder="1" applyAlignment="1">
      <alignment horizontal="center" vertical="center" wrapText="1"/>
    </xf>
    <xf numFmtId="178" fontId="26" fillId="4" borderId="12" xfId="1" applyNumberFormat="1" applyFont="1" applyFill="1" applyBorder="1" applyAlignment="1">
      <alignment horizontal="center" vertical="center" wrapText="1"/>
    </xf>
    <xf numFmtId="0" fontId="26" fillId="0" borderId="18" xfId="1" applyFont="1" applyFill="1" applyBorder="1" applyAlignment="1">
      <alignment horizontal="center" vertical="center" wrapText="1"/>
    </xf>
    <xf numFmtId="0" fontId="26" fillId="0" borderId="19" xfId="1" applyNumberFormat="1" applyFont="1" applyFill="1" applyBorder="1" applyAlignment="1">
      <alignment horizontal="center" vertical="center" wrapText="1"/>
    </xf>
    <xf numFmtId="0" fontId="27" fillId="3" borderId="0" xfId="1" applyFont="1" applyFill="1" applyBorder="1" applyAlignment="1">
      <alignment horizontal="left" vertical="center" wrapText="1"/>
    </xf>
    <xf numFmtId="0" fontId="26" fillId="4" borderId="1" xfId="1" applyNumberFormat="1" applyFont="1" applyFill="1" applyBorder="1" applyAlignment="1">
      <alignment horizontal="center" vertical="center" wrapText="1"/>
    </xf>
    <xf numFmtId="0" fontId="0" fillId="0" borderId="0" xfId="0" applyBorder="1">
      <alignment vertical="center"/>
    </xf>
    <xf numFmtId="0" fontId="27" fillId="3" borderId="0" xfId="1" applyFont="1" applyFill="1" applyBorder="1" applyAlignment="1">
      <alignment horizontal="left" vertical="center" wrapText="1"/>
    </xf>
    <xf numFmtId="178" fontId="26" fillId="5" borderId="18" xfId="0" applyNumberFormat="1" applyFont="1" applyFill="1" applyBorder="1" applyAlignment="1">
      <alignment horizontal="center" vertical="center" wrapText="1"/>
    </xf>
    <xf numFmtId="0" fontId="26" fillId="3" borderId="21" xfId="0" applyFont="1" applyFill="1" applyBorder="1" applyAlignment="1">
      <alignment horizontal="center" vertical="center" wrapText="1"/>
    </xf>
    <xf numFmtId="0" fontId="26" fillId="3" borderId="22"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5" borderId="3" xfId="0" applyFont="1" applyFill="1" applyBorder="1" applyAlignment="1">
      <alignment horizontal="center" vertical="center" wrapText="1"/>
    </xf>
    <xf numFmtId="0" fontId="28" fillId="5" borderId="1" xfId="0" applyFont="1" applyFill="1" applyBorder="1" applyAlignment="1">
      <alignment horizontal="center" vertical="center"/>
    </xf>
    <xf numFmtId="0" fontId="26" fillId="6" borderId="1" xfId="1" applyFont="1" applyFill="1" applyBorder="1" applyAlignment="1">
      <alignment horizontal="center" vertical="center" wrapText="1"/>
    </xf>
    <xf numFmtId="10" fontId="26" fillId="6" borderId="1" xfId="1" applyNumberFormat="1" applyFont="1" applyFill="1" applyBorder="1" applyAlignment="1">
      <alignment horizontal="center" vertical="center" wrapText="1"/>
    </xf>
    <xf numFmtId="180" fontId="26" fillId="0" borderId="1" xfId="1" applyNumberFormat="1" applyFont="1" applyFill="1" applyBorder="1" applyAlignment="1">
      <alignment horizontal="center" vertical="center" wrapText="1"/>
    </xf>
    <xf numFmtId="0" fontId="23" fillId="2" borderId="0" xfId="0" applyFont="1" applyFill="1" applyAlignment="1">
      <alignment vertical="center" wrapText="1"/>
    </xf>
    <xf numFmtId="0" fontId="21" fillId="2" borderId="0" xfId="0" applyFont="1" applyFill="1" applyAlignment="1">
      <alignment horizontal="right" vertical="center"/>
    </xf>
    <xf numFmtId="0" fontId="26" fillId="5" borderId="1" xfId="1" applyFont="1" applyFill="1" applyBorder="1" applyAlignment="1">
      <alignment horizontal="center" vertical="center" wrapText="1"/>
    </xf>
    <xf numFmtId="0" fontId="29" fillId="3" borderId="0" xfId="1" applyFont="1" applyFill="1" applyAlignment="1">
      <alignment horizontal="left" vertical="center" wrapText="1"/>
    </xf>
    <xf numFmtId="0" fontId="27" fillId="3" borderId="26" xfId="1" applyFont="1" applyFill="1" applyBorder="1" applyAlignment="1">
      <alignment horizontal="left" vertical="center" wrapText="1"/>
    </xf>
    <xf numFmtId="0" fontId="26" fillId="3" borderId="0" xfId="1" applyFont="1" applyFill="1" applyAlignment="1">
      <alignment vertical="center" wrapText="1"/>
    </xf>
    <xf numFmtId="0" fontId="26" fillId="3" borderId="1" xfId="1" applyFont="1" applyFill="1" applyBorder="1" applyAlignment="1">
      <alignment vertical="center" wrapText="1"/>
    </xf>
    <xf numFmtId="0" fontId="26" fillId="3" borderId="20" xfId="1" applyFont="1" applyFill="1" applyBorder="1" applyAlignment="1">
      <alignment horizontal="center" vertical="center" wrapText="1"/>
    </xf>
    <xf numFmtId="0" fontId="26" fillId="3" borderId="0" xfId="1" applyFont="1" applyFill="1" applyBorder="1" applyAlignment="1">
      <alignment horizontal="center" vertical="center" wrapText="1"/>
    </xf>
    <xf numFmtId="0" fontId="26" fillId="0" borderId="0" xfId="1" applyNumberFormat="1" applyFont="1" applyFill="1" applyBorder="1" applyAlignment="1">
      <alignment horizontal="center" vertical="center" wrapText="1"/>
    </xf>
    <xf numFmtId="0" fontId="27" fillId="0" borderId="0" xfId="1" applyFont="1" applyFill="1" applyAlignment="1">
      <alignment horizontal="left" vertical="center" wrapText="1"/>
    </xf>
    <xf numFmtId="181" fontId="26" fillId="0" borderId="0" xfId="1" applyNumberFormat="1" applyFont="1" applyFill="1" applyBorder="1" applyAlignment="1">
      <alignment horizontal="center" vertical="center" wrapText="1"/>
    </xf>
    <xf numFmtId="0" fontId="7" fillId="7"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7" borderId="1" xfId="0" applyFill="1" applyBorder="1" applyAlignment="1">
      <alignment horizontal="center" vertical="center"/>
    </xf>
    <xf numFmtId="0" fontId="24" fillId="0" borderId="0" xfId="0" applyFont="1">
      <alignment vertical="center"/>
    </xf>
    <xf numFmtId="179" fontId="27" fillId="3" borderId="27" xfId="1" applyNumberFormat="1" applyFont="1" applyFill="1" applyBorder="1" applyAlignment="1">
      <alignment horizontal="center" vertical="center" wrapText="1"/>
    </xf>
    <xf numFmtId="0" fontId="24" fillId="0" borderId="1" xfId="0" applyFont="1" applyBorder="1" applyAlignment="1">
      <alignment horizontal="left" vertical="center"/>
    </xf>
    <xf numFmtId="0" fontId="0" fillId="0" borderId="0" xfId="0" applyAlignment="1">
      <alignment horizontal="left" vertical="center"/>
    </xf>
    <xf numFmtId="0" fontId="26" fillId="5" borderId="3" xfId="1" applyFont="1" applyFill="1" applyBorder="1" applyAlignment="1">
      <alignment horizontal="center" vertical="center" wrapText="1"/>
    </xf>
    <xf numFmtId="0" fontId="26" fillId="5" borderId="1" xfId="1" applyFont="1" applyFill="1" applyBorder="1" applyAlignment="1">
      <alignment horizontal="center" vertical="center" wrapText="1"/>
    </xf>
    <xf numFmtId="181" fontId="26" fillId="3" borderId="0" xfId="1" applyNumberFormat="1" applyFont="1" applyFill="1" applyBorder="1" applyAlignment="1">
      <alignment horizontal="center" vertical="center" wrapText="1"/>
    </xf>
    <xf numFmtId="0" fontId="0" fillId="0" borderId="1" xfId="0" applyBorder="1">
      <alignment vertical="center"/>
    </xf>
    <xf numFmtId="0" fontId="0" fillId="0" borderId="1" xfId="0" applyBorder="1" applyAlignment="1">
      <alignment vertical="center" wrapText="1"/>
    </xf>
    <xf numFmtId="0" fontId="0" fillId="0" borderId="0" xfId="0">
      <alignment vertical="center"/>
    </xf>
    <xf numFmtId="0" fontId="26" fillId="5" borderId="3" xfId="1" applyFont="1" applyFill="1" applyBorder="1" applyAlignment="1">
      <alignment horizontal="center" vertical="center" wrapText="1"/>
    </xf>
    <xf numFmtId="0" fontId="26" fillId="5" borderId="1" xfId="1" applyFont="1" applyFill="1" applyBorder="1" applyAlignment="1">
      <alignment horizontal="center" vertical="center" wrapText="1"/>
    </xf>
    <xf numFmtId="0" fontId="1" fillId="0" borderId="1" xfId="0" applyFont="1" applyBorder="1" applyAlignment="1">
      <alignment horizontal="left" vertical="center"/>
    </xf>
    <xf numFmtId="0" fontId="0" fillId="0" borderId="1" xfId="0" applyBorder="1" applyAlignment="1">
      <alignment horizontal="center" vertical="center"/>
    </xf>
    <xf numFmtId="0" fontId="1" fillId="2" borderId="4"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5" xfId="0" applyFont="1" applyFill="1" applyBorder="1" applyAlignment="1">
      <alignment horizontal="center" vertical="center"/>
    </xf>
    <xf numFmtId="0" fontId="26" fillId="0" borderId="0" xfId="1" applyFont="1" applyFill="1" applyAlignment="1">
      <alignment vertical="center" wrapText="1"/>
    </xf>
    <xf numFmtId="178" fontId="26" fillId="3" borderId="5" xfId="0" applyNumberFormat="1" applyFont="1" applyFill="1" applyBorder="1">
      <alignment vertical="center"/>
    </xf>
    <xf numFmtId="0" fontId="26" fillId="3" borderId="5" xfId="0" applyFont="1" applyFill="1" applyBorder="1">
      <alignment vertical="center"/>
    </xf>
    <xf numFmtId="0" fontId="26" fillId="3" borderId="23" xfId="0" applyFont="1" applyFill="1" applyBorder="1">
      <alignment vertical="center"/>
    </xf>
    <xf numFmtId="0" fontId="26" fillId="3" borderId="24" xfId="0" applyFont="1" applyFill="1" applyBorder="1">
      <alignment vertical="center"/>
    </xf>
    <xf numFmtId="0" fontId="1" fillId="2" borderId="25" xfId="0" applyFont="1" applyFill="1" applyBorder="1" applyAlignment="1">
      <alignment horizontal="center" vertical="center"/>
    </xf>
    <xf numFmtId="178" fontId="26" fillId="3" borderId="6" xfId="0" applyNumberFormat="1" applyFont="1" applyFill="1" applyBorder="1">
      <alignment vertical="center"/>
    </xf>
    <xf numFmtId="177" fontId="26" fillId="3" borderId="32" xfId="0" applyNumberFormat="1" applyFont="1" applyFill="1" applyBorder="1" applyAlignment="1">
      <alignment horizontal="center" vertical="center" wrapText="1"/>
    </xf>
    <xf numFmtId="177" fontId="26" fillId="3" borderId="33" xfId="0" applyNumberFormat="1" applyFont="1" applyFill="1" applyBorder="1" applyAlignment="1">
      <alignment horizontal="center" vertical="center" wrapText="1"/>
    </xf>
    <xf numFmtId="178" fontId="26" fillId="4" borderId="34" xfId="1" applyNumberFormat="1" applyFont="1" applyFill="1" applyBorder="1" applyAlignment="1">
      <alignment horizontal="center" vertical="center" wrapText="1"/>
    </xf>
    <xf numFmtId="181" fontId="26" fillId="4" borderId="34" xfId="1" applyNumberFormat="1" applyFont="1" applyFill="1" applyBorder="1" applyAlignment="1">
      <alignment horizontal="center" vertical="center" wrapText="1"/>
    </xf>
    <xf numFmtId="176" fontId="26" fillId="3" borderId="1" xfId="1" applyNumberFormat="1" applyFont="1" applyFill="1" applyBorder="1" applyAlignment="1">
      <alignment horizontal="center" vertical="center" wrapText="1"/>
    </xf>
    <xf numFmtId="176" fontId="0" fillId="0" borderId="1" xfId="0" applyNumberFormat="1" applyBorder="1" applyAlignment="1">
      <alignment horizontal="center" vertical="center"/>
    </xf>
    <xf numFmtId="0" fontId="21" fillId="0" borderId="1" xfId="0" applyFont="1" applyBorder="1" applyAlignment="1">
      <alignment horizontal="left" vertical="center"/>
    </xf>
    <xf numFmtId="0" fontId="26" fillId="0" borderId="1" xfId="0" applyFont="1" applyBorder="1" applyAlignment="1">
      <alignment vertical="center" wrapText="1"/>
    </xf>
    <xf numFmtId="0" fontId="0" fillId="0" borderId="35" xfId="0" applyBorder="1">
      <alignment vertical="center"/>
    </xf>
    <xf numFmtId="0" fontId="3" fillId="0" borderId="36" xfId="0" applyFont="1" applyBorder="1" applyAlignment="1">
      <alignment vertical="center"/>
    </xf>
    <xf numFmtId="0" fontId="26" fillId="5" borderId="1" xfId="1" applyFont="1" applyFill="1" applyBorder="1" applyAlignment="1">
      <alignment horizontal="center" vertical="center" wrapText="1"/>
    </xf>
    <xf numFmtId="0" fontId="26" fillId="0" borderId="0" xfId="1" applyFont="1" applyFill="1" applyBorder="1" applyAlignment="1">
      <alignment vertical="center" wrapText="1"/>
    </xf>
    <xf numFmtId="0" fontId="26" fillId="3" borderId="0" xfId="0" applyFont="1" applyFill="1" applyBorder="1" applyAlignment="1">
      <alignment vertical="center" wrapText="1"/>
    </xf>
    <xf numFmtId="178" fontId="26" fillId="0" borderId="0" xfId="1" applyNumberFormat="1" applyFont="1" applyFill="1" applyBorder="1" applyAlignment="1">
      <alignment horizontal="center" vertical="center" wrapText="1"/>
    </xf>
    <xf numFmtId="178" fontId="32" fillId="5" borderId="1" xfId="0" applyNumberFormat="1" applyFont="1" applyFill="1" applyBorder="1" applyAlignment="1">
      <alignment horizontal="center" vertical="center" wrapText="1"/>
    </xf>
    <xf numFmtId="0" fontId="27" fillId="3" borderId="0" xfId="1" applyFont="1" applyFill="1" applyBorder="1" applyAlignment="1">
      <alignment horizontal="left" vertical="center" wrapText="1"/>
    </xf>
    <xf numFmtId="177" fontId="26" fillId="5" borderId="12" xfId="0" applyNumberFormat="1" applyFont="1" applyFill="1" applyBorder="1" applyAlignment="1">
      <alignment horizontal="center" vertical="center" wrapText="1"/>
    </xf>
    <xf numFmtId="178" fontId="26" fillId="5" borderId="12" xfId="0" applyNumberFormat="1" applyFont="1" applyFill="1" applyBorder="1" applyAlignment="1">
      <alignment horizontal="center" vertical="center" wrapText="1"/>
    </xf>
    <xf numFmtId="0" fontId="26" fillId="5" borderId="1" xfId="1" applyFont="1" applyFill="1" applyBorder="1" applyAlignment="1">
      <alignment horizontal="center" vertical="center" wrapText="1"/>
    </xf>
    <xf numFmtId="0" fontId="27" fillId="3" borderId="0" xfId="0" applyFont="1" applyFill="1" applyBorder="1" applyAlignment="1">
      <alignment horizontal="left" vertical="center" wrapText="1"/>
    </xf>
    <xf numFmtId="0" fontId="26" fillId="3" borderId="37" xfId="0" applyFont="1" applyFill="1" applyBorder="1" applyAlignment="1">
      <alignment horizontal="center" vertical="center" wrapText="1"/>
    </xf>
    <xf numFmtId="178" fontId="26" fillId="0" borderId="10" xfId="1" applyNumberFormat="1" applyFont="1" applyFill="1" applyBorder="1" applyAlignment="1">
      <alignment horizontal="center" vertical="center" wrapText="1"/>
    </xf>
    <xf numFmtId="178" fontId="26" fillId="0" borderId="5" xfId="1" applyNumberFormat="1" applyFont="1" applyFill="1" applyBorder="1" applyAlignment="1">
      <alignment horizontal="center" vertical="center" wrapText="1"/>
    </xf>
    <xf numFmtId="178" fontId="26" fillId="0" borderId="32" xfId="1" applyNumberFormat="1" applyFont="1" applyFill="1" applyBorder="1" applyAlignment="1">
      <alignment horizontal="center" vertical="center" wrapText="1"/>
    </xf>
    <xf numFmtId="178" fontId="26" fillId="0" borderId="6" xfId="1" applyNumberFormat="1" applyFont="1" applyFill="1" applyBorder="1" applyAlignment="1">
      <alignment horizontal="center" vertical="center" wrapText="1"/>
    </xf>
    <xf numFmtId="178" fontId="26" fillId="0" borderId="11" xfId="1" applyNumberFormat="1" applyFont="1" applyFill="1" applyBorder="1" applyAlignment="1">
      <alignment horizontal="center" vertical="center" wrapText="1"/>
    </xf>
    <xf numFmtId="178" fontId="26" fillId="0" borderId="34" xfId="1" applyNumberFormat="1" applyFont="1" applyFill="1" applyBorder="1" applyAlignment="1">
      <alignment horizontal="center" vertical="center" wrapText="1"/>
    </xf>
    <xf numFmtId="178" fontId="26" fillId="4" borderId="9" xfId="1" applyNumberFormat="1" applyFont="1" applyFill="1" applyBorder="1" applyAlignment="1">
      <alignment horizontal="center" vertical="center" wrapText="1"/>
    </xf>
    <xf numFmtId="0" fontId="26" fillId="0" borderId="0" xfId="1" applyFont="1" applyFill="1" applyBorder="1" applyAlignment="1">
      <alignment horizontal="center" vertical="center" wrapText="1"/>
    </xf>
    <xf numFmtId="0" fontId="27" fillId="0" borderId="0" xfId="1" applyFont="1" applyFill="1" applyBorder="1" applyAlignment="1">
      <alignment horizontal="center" vertical="center" wrapText="1"/>
    </xf>
    <xf numFmtId="176" fontId="26" fillId="4" borderId="1" xfId="1" applyNumberFormat="1" applyFont="1" applyFill="1" applyBorder="1" applyAlignment="1">
      <alignment horizontal="center" vertical="center" wrapText="1"/>
    </xf>
    <xf numFmtId="178" fontId="26" fillId="4" borderId="26" xfId="1" applyNumberFormat="1" applyFont="1" applyFill="1" applyBorder="1" applyAlignment="1">
      <alignment horizontal="center" vertical="center" wrapText="1"/>
    </xf>
    <xf numFmtId="0" fontId="32" fillId="5" borderId="9" xfId="1" applyFont="1" applyFill="1" applyBorder="1" applyAlignment="1">
      <alignment horizontal="center" vertical="center" wrapText="1"/>
    </xf>
    <xf numFmtId="0" fontId="1" fillId="8" borderId="35" xfId="0" applyFont="1" applyFill="1" applyBorder="1" applyAlignment="1">
      <alignment horizontal="center" vertical="center"/>
    </xf>
    <xf numFmtId="0" fontId="0" fillId="0" borderId="0" xfId="0" applyFill="1">
      <alignment vertical="center"/>
    </xf>
    <xf numFmtId="0" fontId="30" fillId="9" borderId="35" xfId="0" applyFont="1" applyFill="1" applyBorder="1" applyAlignment="1">
      <alignment horizontal="center" vertical="center" wrapText="1"/>
    </xf>
    <xf numFmtId="0" fontId="6" fillId="9" borderId="35" xfId="0" applyFont="1" applyFill="1" applyBorder="1" applyAlignment="1">
      <alignment horizontal="justify" vertical="center" wrapText="1"/>
    </xf>
    <xf numFmtId="0" fontId="26" fillId="3" borderId="38" xfId="0" applyFont="1" applyFill="1" applyBorder="1" applyAlignment="1">
      <alignment horizontal="center" vertical="center" wrapText="1"/>
    </xf>
    <xf numFmtId="177" fontId="26" fillId="3" borderId="22" xfId="0" applyNumberFormat="1" applyFont="1" applyFill="1" applyBorder="1" applyAlignment="1">
      <alignment horizontal="center" vertical="center" wrapText="1"/>
    </xf>
    <xf numFmtId="177" fontId="26" fillId="3" borderId="39" xfId="0" applyNumberFormat="1" applyFont="1" applyFill="1" applyBorder="1" applyAlignment="1">
      <alignment horizontal="center" vertical="center" wrapText="1"/>
    </xf>
    <xf numFmtId="176" fontId="0" fillId="0" borderId="1" xfId="0" applyNumberFormat="1" applyBorder="1">
      <alignment vertical="center"/>
    </xf>
    <xf numFmtId="0" fontId="26" fillId="8" borderId="1" xfId="1" applyNumberFormat="1" applyFont="1" applyFill="1" applyBorder="1" applyAlignment="1">
      <alignment horizontal="center" vertical="center" wrapText="1"/>
    </xf>
    <xf numFmtId="0" fontId="36" fillId="3" borderId="1" xfId="1" applyFont="1" applyFill="1" applyBorder="1" applyAlignment="1">
      <alignment horizontal="center" vertical="center" wrapText="1"/>
    </xf>
    <xf numFmtId="0" fontId="32" fillId="3" borderId="1" xfId="1" applyFont="1" applyFill="1" applyBorder="1" applyAlignment="1">
      <alignment horizontal="center" vertical="center" wrapText="1"/>
    </xf>
    <xf numFmtId="0" fontId="27" fillId="3" borderId="2" xfId="0" applyFont="1" applyFill="1" applyBorder="1" applyAlignment="1">
      <alignment horizontal="left" vertical="center" wrapText="1"/>
    </xf>
    <xf numFmtId="0" fontId="37" fillId="0" borderId="0" xfId="0" applyFont="1">
      <alignment vertical="center"/>
    </xf>
    <xf numFmtId="0" fontId="32" fillId="3" borderId="0" xfId="1" applyNumberFormat="1" applyFont="1" applyFill="1" applyBorder="1" applyAlignment="1">
      <alignment horizontal="center" vertical="center" wrapText="1"/>
    </xf>
    <xf numFmtId="0" fontId="1" fillId="0" borderId="6" xfId="0" applyFont="1" applyFill="1" applyBorder="1" applyAlignment="1">
      <alignment horizontal="center" vertical="center"/>
    </xf>
    <xf numFmtId="0" fontId="38" fillId="3" borderId="0" xfId="1" applyFont="1" applyFill="1" applyAlignment="1">
      <alignment vertical="top" wrapText="1"/>
    </xf>
    <xf numFmtId="178" fontId="26" fillId="5" borderId="20" xfId="0" applyNumberFormat="1" applyFont="1" applyFill="1" applyBorder="1" applyAlignment="1">
      <alignment horizontal="center" vertical="center" wrapText="1"/>
    </xf>
    <xf numFmtId="178" fontId="26" fillId="5" borderId="0" xfId="0" applyNumberFormat="1" applyFont="1" applyFill="1" applyBorder="1" applyAlignment="1">
      <alignment horizontal="center" vertical="center" wrapText="1"/>
    </xf>
    <xf numFmtId="178" fontId="26" fillId="5" borderId="30" xfId="0" applyNumberFormat="1" applyFont="1" applyFill="1" applyBorder="1" applyAlignment="1">
      <alignment horizontal="center" vertical="center" wrapText="1"/>
    </xf>
    <xf numFmtId="178" fontId="26" fillId="5" borderId="12" xfId="0" applyNumberFormat="1" applyFont="1" applyFill="1" applyBorder="1" applyAlignment="1">
      <alignment horizontal="center" vertical="center" wrapText="1"/>
    </xf>
    <xf numFmtId="178" fontId="26" fillId="5" borderId="31" xfId="0" applyNumberFormat="1" applyFont="1" applyFill="1" applyBorder="1" applyAlignment="1">
      <alignment horizontal="center" vertical="center" wrapText="1"/>
    </xf>
    <xf numFmtId="178" fontId="26" fillId="5" borderId="27" xfId="0" applyNumberFormat="1" applyFont="1" applyFill="1" applyBorder="1" applyAlignment="1">
      <alignment horizontal="center" vertical="center" wrapText="1"/>
    </xf>
    <xf numFmtId="178" fontId="26" fillId="4" borderId="40" xfId="1" applyNumberFormat="1" applyFont="1" applyFill="1" applyBorder="1" applyAlignment="1">
      <alignment horizontal="center" vertical="center" wrapText="1"/>
    </xf>
    <xf numFmtId="178" fontId="39" fillId="5" borderId="12" xfId="0" applyNumberFormat="1" applyFont="1" applyFill="1" applyBorder="1" applyAlignment="1">
      <alignment horizontal="center" vertical="center" wrapText="1"/>
    </xf>
    <xf numFmtId="0" fontId="14" fillId="0" borderId="0" xfId="0" applyFont="1" applyAlignment="1">
      <alignment horizontal="center" vertical="center"/>
    </xf>
    <xf numFmtId="0" fontId="0" fillId="0" borderId="1" xfId="0" applyBorder="1" applyAlignment="1">
      <alignment horizontal="center" vertical="center"/>
    </xf>
    <xf numFmtId="0" fontId="17" fillId="0" borderId="3" xfId="0" applyFont="1" applyBorder="1" applyAlignment="1">
      <alignment horizontal="left" vertical="center" wrapText="1"/>
    </xf>
    <xf numFmtId="0" fontId="17" fillId="0" borderId="28" xfId="0" applyFont="1" applyBorder="1" applyAlignment="1">
      <alignment horizontal="left" vertical="center" wrapText="1"/>
    </xf>
    <xf numFmtId="0" fontId="17" fillId="0" borderId="9"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0" fillId="2" borderId="0" xfId="0" applyFill="1" applyAlignment="1">
      <alignment vertical="center" wrapText="1"/>
    </xf>
    <xf numFmtId="0" fontId="1" fillId="0" borderId="0" xfId="0" applyFont="1" applyAlignment="1">
      <alignment horizontal="left" vertical="center" wrapText="1"/>
    </xf>
    <xf numFmtId="0" fontId="1" fillId="2" borderId="0" xfId="0" applyFont="1" applyFill="1" applyAlignment="1">
      <alignment vertical="center" wrapText="1"/>
    </xf>
    <xf numFmtId="0" fontId="7" fillId="2" borderId="0" xfId="0" applyFont="1" applyFill="1" applyAlignment="1">
      <alignment vertical="center" wrapText="1"/>
    </xf>
    <xf numFmtId="0" fontId="7" fillId="2" borderId="0" xfId="0" applyFont="1" applyFill="1" applyAlignment="1">
      <alignment horizontal="left" vertical="center" wrapText="1"/>
    </xf>
    <xf numFmtId="0" fontId="3" fillId="2" borderId="0" xfId="0" applyFont="1" applyFill="1" applyAlignment="1">
      <alignment vertical="center" wrapText="1"/>
    </xf>
    <xf numFmtId="0" fontId="1" fillId="2" borderId="0" xfId="0" applyFont="1" applyFill="1" applyAlignment="1">
      <alignment horizontal="left" vertical="center" wrapText="1"/>
    </xf>
    <xf numFmtId="0" fontId="1" fillId="0" borderId="18" xfId="0" applyFont="1" applyBorder="1" applyAlignment="1">
      <alignment horizontal="left" vertical="center" wrapText="1"/>
    </xf>
    <xf numFmtId="0" fontId="0" fillId="0" borderId="19" xfId="0" applyBorder="1" applyAlignment="1">
      <alignment horizontal="left" vertical="center"/>
    </xf>
    <xf numFmtId="0" fontId="0" fillId="0" borderId="29" xfId="0" applyBorder="1" applyAlignment="1">
      <alignment horizontal="left" vertical="center"/>
    </xf>
    <xf numFmtId="0" fontId="0" fillId="0" borderId="20" xfId="0" applyBorder="1" applyAlignment="1">
      <alignment horizontal="left" vertical="center"/>
    </xf>
    <xf numFmtId="0" fontId="0" fillId="0" borderId="0" xfId="0" applyBorder="1" applyAlignment="1">
      <alignment horizontal="left" vertical="center"/>
    </xf>
    <xf numFmtId="0" fontId="0" fillId="0" borderId="30" xfId="0" applyBorder="1" applyAlignment="1">
      <alignment horizontal="left" vertical="center"/>
    </xf>
    <xf numFmtId="0" fontId="0" fillId="0" borderId="26" xfId="0" applyBorder="1" applyAlignment="1">
      <alignment horizontal="left" vertical="center"/>
    </xf>
    <xf numFmtId="0" fontId="0" fillId="0" borderId="2" xfId="0" applyBorder="1" applyAlignment="1">
      <alignment horizontal="left" vertical="center"/>
    </xf>
    <xf numFmtId="0" fontId="0" fillId="0" borderId="8" xfId="0" applyBorder="1" applyAlignment="1">
      <alignment horizontal="left" vertical="center"/>
    </xf>
    <xf numFmtId="0" fontId="28" fillId="3" borderId="19" xfId="1" applyFont="1" applyFill="1" applyBorder="1" applyAlignment="1">
      <alignment horizontal="left" vertical="center" wrapText="1"/>
    </xf>
    <xf numFmtId="0" fontId="27" fillId="3" borderId="0" xfId="1" applyFont="1" applyFill="1" applyBorder="1" applyAlignment="1">
      <alignment horizontal="left" vertical="center" wrapText="1"/>
    </xf>
    <xf numFmtId="0" fontId="0" fillId="0" borderId="0" xfId="0">
      <alignment vertical="center"/>
    </xf>
    <xf numFmtId="0" fontId="1" fillId="0" borderId="18"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21" fillId="0" borderId="2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21" fillId="0" borderId="0" xfId="0" applyFont="1" applyFill="1" applyBorder="1" applyAlignment="1">
      <alignment horizontal="left" vertical="center" wrapText="1"/>
    </xf>
    <xf numFmtId="0" fontId="21" fillId="0" borderId="30" xfId="0" applyFont="1" applyFill="1" applyBorder="1" applyAlignment="1">
      <alignment horizontal="left" vertical="center" wrapText="1"/>
    </xf>
    <xf numFmtId="0" fontId="21" fillId="0" borderId="26"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8" xfId="0" applyFont="1" applyFill="1" applyBorder="1" applyAlignment="1">
      <alignment horizontal="left" vertical="center" wrapText="1"/>
    </xf>
    <xf numFmtId="177" fontId="26" fillId="5" borderId="12" xfId="0" applyNumberFormat="1" applyFont="1" applyFill="1" applyBorder="1" applyAlignment="1">
      <alignment horizontal="center" vertical="center" wrapText="1"/>
    </xf>
    <xf numFmtId="177" fontId="26" fillId="5" borderId="27" xfId="0" applyNumberFormat="1" applyFont="1" applyFill="1" applyBorder="1" applyAlignment="1">
      <alignment horizontal="center" vertical="center" wrapText="1"/>
    </xf>
    <xf numFmtId="0" fontId="27" fillId="3" borderId="2" xfId="0" applyFont="1" applyFill="1" applyBorder="1" applyAlignment="1">
      <alignment horizontal="left" vertical="center" wrapText="1"/>
    </xf>
    <xf numFmtId="178" fontId="26" fillId="5" borderId="18" xfId="0" applyNumberFormat="1" applyFont="1" applyFill="1" applyBorder="1" applyAlignment="1">
      <alignment horizontal="center" vertical="center" wrapText="1"/>
    </xf>
    <xf numFmtId="178" fontId="26" fillId="5" borderId="19" xfId="0" applyNumberFormat="1" applyFont="1" applyFill="1" applyBorder="1" applyAlignment="1">
      <alignment horizontal="center" vertical="center" wrapText="1"/>
    </xf>
    <xf numFmtId="178" fontId="26" fillId="5" borderId="29" xfId="0" applyNumberFormat="1" applyFont="1" applyFill="1" applyBorder="1" applyAlignment="1">
      <alignment horizontal="center" vertical="center" wrapText="1"/>
    </xf>
    <xf numFmtId="178" fontId="26" fillId="5" borderId="20" xfId="0" applyNumberFormat="1" applyFont="1" applyFill="1" applyBorder="1" applyAlignment="1">
      <alignment horizontal="center" vertical="center" wrapText="1"/>
    </xf>
    <xf numFmtId="178" fontId="26" fillId="5" borderId="0" xfId="0" applyNumberFormat="1" applyFont="1" applyFill="1" applyBorder="1" applyAlignment="1">
      <alignment horizontal="center" vertical="center" wrapText="1"/>
    </xf>
    <xf numFmtId="178" fontId="26" fillId="5" borderId="30" xfId="0" applyNumberFormat="1" applyFont="1" applyFill="1" applyBorder="1" applyAlignment="1">
      <alignment horizontal="center" vertical="center" wrapText="1"/>
    </xf>
    <xf numFmtId="178" fontId="26" fillId="5" borderId="26" xfId="0" applyNumberFormat="1" applyFont="1" applyFill="1" applyBorder="1" applyAlignment="1">
      <alignment horizontal="center" vertical="center" wrapText="1"/>
    </xf>
    <xf numFmtId="178" fontId="26" fillId="5" borderId="2" xfId="0" applyNumberFormat="1" applyFont="1" applyFill="1" applyBorder="1" applyAlignment="1">
      <alignment horizontal="center" vertical="center" wrapText="1"/>
    </xf>
    <xf numFmtId="178" fontId="26" fillId="5" borderId="8" xfId="0" applyNumberFormat="1" applyFont="1" applyFill="1" applyBorder="1" applyAlignment="1">
      <alignment horizontal="center" vertical="center" wrapText="1"/>
    </xf>
    <xf numFmtId="177" fontId="26" fillId="5" borderId="31" xfId="0" applyNumberFormat="1" applyFont="1" applyFill="1" applyBorder="1" applyAlignment="1">
      <alignment horizontal="center" vertical="center" wrapText="1"/>
    </xf>
    <xf numFmtId="178" fontId="26" fillId="5" borderId="12" xfId="0" applyNumberFormat="1" applyFont="1" applyFill="1" applyBorder="1" applyAlignment="1">
      <alignment horizontal="center" vertical="center" wrapText="1"/>
    </xf>
    <xf numFmtId="178" fontId="26" fillId="5" borderId="31" xfId="0" applyNumberFormat="1" applyFont="1" applyFill="1" applyBorder="1" applyAlignment="1">
      <alignment horizontal="center" vertical="center" wrapText="1"/>
    </xf>
    <xf numFmtId="178" fontId="26" fillId="3" borderId="12" xfId="0" applyNumberFormat="1" applyFont="1" applyFill="1" applyBorder="1" applyAlignment="1">
      <alignment horizontal="center" vertical="center" wrapText="1"/>
    </xf>
    <xf numFmtId="178" fontId="26" fillId="3" borderId="31" xfId="0" applyNumberFormat="1" applyFont="1" applyFill="1" applyBorder="1" applyAlignment="1">
      <alignment horizontal="center" vertical="center" wrapText="1"/>
    </xf>
    <xf numFmtId="0" fontId="27" fillId="3" borderId="12" xfId="0" applyFont="1" applyFill="1" applyBorder="1" applyAlignment="1">
      <alignment horizontal="left" vertical="center" wrapText="1"/>
    </xf>
    <xf numFmtId="0" fontId="27" fillId="3" borderId="31" xfId="0" applyFont="1" applyFill="1" applyBorder="1" applyAlignment="1">
      <alignment horizontal="left" vertical="center" wrapText="1"/>
    </xf>
    <xf numFmtId="178" fontId="26" fillId="4" borderId="12" xfId="1" applyNumberFormat="1" applyFont="1" applyFill="1" applyBorder="1" applyAlignment="1">
      <alignment horizontal="center" vertical="center" wrapText="1"/>
    </xf>
    <xf numFmtId="178" fontId="26" fillId="4" borderId="27" xfId="1" applyNumberFormat="1" applyFont="1" applyFill="1" applyBorder="1" applyAlignment="1">
      <alignment horizontal="center" vertical="center" wrapText="1"/>
    </xf>
    <xf numFmtId="178" fontId="32" fillId="5" borderId="12" xfId="0" applyNumberFormat="1" applyFont="1" applyFill="1" applyBorder="1" applyAlignment="1">
      <alignment horizontal="center" vertical="center" wrapText="1"/>
    </xf>
    <xf numFmtId="178" fontId="32" fillId="5" borderId="27" xfId="0" applyNumberFormat="1" applyFont="1" applyFill="1" applyBorder="1" applyAlignment="1">
      <alignment horizontal="center" vertical="center" wrapText="1"/>
    </xf>
    <xf numFmtId="178" fontId="26" fillId="4" borderId="31" xfId="1" applyNumberFormat="1" applyFont="1" applyFill="1" applyBorder="1" applyAlignment="1">
      <alignment horizontal="center" vertical="center" wrapText="1"/>
    </xf>
    <xf numFmtId="0" fontId="26" fillId="5" borderId="12" xfId="1" applyFont="1" applyFill="1" applyBorder="1" applyAlignment="1">
      <alignment horizontal="center" vertical="center" wrapText="1"/>
    </xf>
    <xf numFmtId="0" fontId="26" fillId="5" borderId="31" xfId="1" applyFont="1" applyFill="1" applyBorder="1" applyAlignment="1">
      <alignment horizontal="center" vertical="center" wrapText="1"/>
    </xf>
    <xf numFmtId="0" fontId="26" fillId="5" borderId="27" xfId="1" applyFont="1" applyFill="1" applyBorder="1" applyAlignment="1">
      <alignment horizontal="center" vertical="center" wrapText="1"/>
    </xf>
    <xf numFmtId="0" fontId="28" fillId="3" borderId="0" xfId="0" applyFont="1" applyFill="1" applyAlignment="1">
      <alignment horizontal="left" vertical="center" wrapText="1"/>
    </xf>
    <xf numFmtId="0" fontId="26" fillId="3" borderId="18" xfId="1" applyFont="1" applyFill="1" applyBorder="1" applyAlignment="1">
      <alignment horizontal="left" vertical="center" wrapText="1"/>
    </xf>
    <xf numFmtId="0" fontId="26" fillId="3" borderId="19" xfId="1" applyFont="1" applyFill="1" applyBorder="1" applyAlignment="1">
      <alignment horizontal="left" vertical="center" wrapText="1"/>
    </xf>
    <xf numFmtId="0" fontId="26" fillId="3" borderId="29" xfId="1" applyFont="1" applyFill="1" applyBorder="1" applyAlignment="1">
      <alignment horizontal="left" vertical="center" wrapText="1"/>
    </xf>
    <xf numFmtId="0" fontId="26" fillId="3" borderId="26" xfId="1" applyFont="1" applyFill="1" applyBorder="1" applyAlignment="1">
      <alignment horizontal="left" vertical="center" wrapText="1"/>
    </xf>
    <xf numFmtId="0" fontId="26" fillId="3" borderId="2" xfId="1" applyFont="1" applyFill="1" applyBorder="1" applyAlignment="1">
      <alignment horizontal="left" vertical="center" wrapText="1"/>
    </xf>
    <xf numFmtId="0" fontId="26" fillId="3" borderId="8" xfId="1" applyFont="1" applyFill="1" applyBorder="1" applyAlignment="1">
      <alignment horizontal="left" vertical="center" wrapText="1"/>
    </xf>
    <xf numFmtId="0" fontId="26" fillId="5" borderId="3" xfId="1" applyFont="1" applyFill="1" applyBorder="1" applyAlignment="1">
      <alignment horizontal="center" vertical="center" wrapText="1"/>
    </xf>
    <xf numFmtId="0" fontId="26" fillId="5" borderId="9" xfId="1" applyFont="1" applyFill="1" applyBorder="1" applyAlignment="1">
      <alignment horizontal="center" vertical="center" wrapText="1"/>
    </xf>
    <xf numFmtId="0" fontId="27" fillId="3" borderId="0" xfId="1" applyFont="1" applyFill="1" applyAlignment="1">
      <alignment horizontal="left" vertical="center" wrapText="1"/>
    </xf>
    <xf numFmtId="0" fontId="28" fillId="3" borderId="0" xfId="1" applyFont="1" applyFill="1" applyAlignment="1">
      <alignment horizontal="left" vertical="center" wrapText="1"/>
    </xf>
    <xf numFmtId="0" fontId="0" fillId="0" borderId="27" xfId="0" applyBorder="1" applyAlignment="1">
      <alignment horizontal="center" vertical="center" wrapText="1"/>
    </xf>
    <xf numFmtId="10" fontId="32" fillId="4" borderId="12" xfId="1" applyNumberFormat="1" applyFont="1" applyFill="1" applyBorder="1" applyAlignment="1">
      <alignment horizontal="center" vertical="center" wrapText="1"/>
    </xf>
    <xf numFmtId="10" fontId="1" fillId="0" borderId="27" xfId="0" applyNumberFormat="1" applyFont="1" applyBorder="1" applyAlignment="1">
      <alignment horizontal="center" vertical="center" wrapText="1"/>
    </xf>
    <xf numFmtId="0" fontId="1" fillId="0" borderId="31" xfId="0" applyFont="1" applyBorder="1" applyAlignment="1">
      <alignment horizontal="center" vertical="center" wrapText="1"/>
    </xf>
    <xf numFmtId="0" fontId="1" fillId="0" borderId="27" xfId="0" applyFont="1" applyBorder="1" applyAlignment="1">
      <alignment horizontal="center" vertical="center" wrapText="1"/>
    </xf>
    <xf numFmtId="178" fontId="26" fillId="5" borderId="27" xfId="0" applyNumberFormat="1" applyFont="1" applyFill="1" applyBorder="1" applyAlignment="1">
      <alignment horizontal="center" vertical="center" wrapText="1"/>
    </xf>
    <xf numFmtId="0" fontId="27" fillId="3" borderId="12" xfId="0" applyFont="1" applyFill="1" applyBorder="1" applyAlignment="1">
      <alignment horizontal="center" vertical="center" wrapText="1"/>
    </xf>
    <xf numFmtId="0" fontId="27" fillId="3" borderId="31" xfId="0" applyFont="1" applyFill="1" applyBorder="1" applyAlignment="1">
      <alignment horizontal="center" vertical="center" wrapText="1"/>
    </xf>
    <xf numFmtId="178" fontId="32" fillId="12" borderId="12" xfId="0" applyNumberFormat="1" applyFont="1" applyFill="1" applyBorder="1" applyAlignment="1">
      <alignment horizontal="center" vertical="center" wrapText="1"/>
    </xf>
    <xf numFmtId="178" fontId="32" fillId="12" borderId="27" xfId="0" applyNumberFormat="1" applyFont="1" applyFill="1" applyBorder="1" applyAlignment="1">
      <alignment horizontal="center" vertical="center" wrapText="1"/>
    </xf>
    <xf numFmtId="0" fontId="26" fillId="3" borderId="20" xfId="1" applyFont="1" applyFill="1" applyBorder="1" applyAlignment="1">
      <alignment horizontal="left" vertical="center" wrapText="1"/>
    </xf>
    <xf numFmtId="0" fontId="26" fillId="3" borderId="0" xfId="1" applyFont="1" applyFill="1" applyBorder="1" applyAlignment="1">
      <alignment horizontal="left" vertical="center" wrapText="1"/>
    </xf>
    <xf numFmtId="0" fontId="26" fillId="3" borderId="30" xfId="1" applyFont="1" applyFill="1" applyBorder="1" applyAlignment="1">
      <alignment horizontal="left" vertical="center" wrapText="1"/>
    </xf>
    <xf numFmtId="0" fontId="26" fillId="11" borderId="1" xfId="1" applyFont="1" applyFill="1" applyBorder="1" applyAlignment="1">
      <alignment horizontal="center" vertical="center" wrapText="1"/>
    </xf>
    <xf numFmtId="0" fontId="26" fillId="10" borderId="1" xfId="1" applyFont="1" applyFill="1" applyBorder="1" applyAlignment="1">
      <alignment horizontal="center" vertical="center" wrapText="1"/>
    </xf>
    <xf numFmtId="0" fontId="26" fillId="11" borderId="3" xfId="1" applyFont="1" applyFill="1" applyBorder="1" applyAlignment="1">
      <alignment horizontal="center" vertical="center" wrapText="1"/>
    </xf>
    <xf numFmtId="0" fontId="26" fillId="11" borderId="9" xfId="1" applyFont="1" applyFill="1" applyBorder="1" applyAlignment="1">
      <alignment horizontal="center" vertical="center" wrapText="1"/>
    </xf>
    <xf numFmtId="0" fontId="26" fillId="8" borderId="12" xfId="1" applyFont="1" applyFill="1" applyBorder="1" applyAlignment="1">
      <alignment horizontal="center" vertical="center" wrapText="1"/>
    </xf>
    <xf numFmtId="0" fontId="26" fillId="8" borderId="27" xfId="1" applyFont="1" applyFill="1" applyBorder="1" applyAlignment="1">
      <alignment horizontal="center" vertical="center" wrapText="1"/>
    </xf>
    <xf numFmtId="0" fontId="26" fillId="5" borderId="1" xfId="1" applyFont="1" applyFill="1" applyBorder="1" applyAlignment="1">
      <alignment horizontal="center" vertical="center" wrapText="1"/>
    </xf>
    <xf numFmtId="0" fontId="32" fillId="5" borderId="12" xfId="1" applyFont="1" applyFill="1" applyBorder="1" applyAlignment="1">
      <alignment horizontal="center" vertical="center" wrapText="1"/>
    </xf>
    <xf numFmtId="0" fontId="32" fillId="5" borderId="8" xfId="1" applyFont="1" applyFill="1" applyBorder="1" applyAlignment="1">
      <alignment horizontal="center" vertical="center" wrapText="1"/>
    </xf>
    <xf numFmtId="0" fontId="29" fillId="3" borderId="0" xfId="1" applyFont="1" applyFill="1" applyAlignment="1">
      <alignment horizontal="left" vertical="center" wrapText="1"/>
    </xf>
    <xf numFmtId="0" fontId="35" fillId="11" borderId="1" xfId="1" applyFont="1" applyFill="1" applyBorder="1" applyAlignment="1">
      <alignment horizontal="center" vertical="center" wrapText="1"/>
    </xf>
    <xf numFmtId="0" fontId="0" fillId="0" borderId="12" xfId="0" applyBorder="1" applyAlignment="1">
      <alignment horizontal="center" vertical="center" wrapText="1"/>
    </xf>
    <xf numFmtId="0" fontId="0" fillId="0" borderId="31" xfId="0" applyBorder="1" applyAlignment="1">
      <alignment horizontal="center" vertical="center" wrapText="1"/>
    </xf>
    <xf numFmtId="0" fontId="28" fillId="5" borderId="3" xfId="1" applyFont="1" applyFill="1" applyBorder="1" applyAlignment="1">
      <alignment horizontal="center" vertical="center" wrapText="1"/>
    </xf>
    <xf numFmtId="0" fontId="28" fillId="5" borderId="9" xfId="1" applyFont="1" applyFill="1" applyBorder="1" applyAlignment="1">
      <alignment horizontal="center" vertical="center" wrapText="1"/>
    </xf>
    <xf numFmtId="0" fontId="32" fillId="0" borderId="20" xfId="1" applyFont="1" applyFill="1" applyBorder="1" applyAlignment="1">
      <alignment horizontal="center" vertical="center" wrapText="1"/>
    </xf>
    <xf numFmtId="0" fontId="32" fillId="0" borderId="0" xfId="1" applyFont="1" applyFill="1" applyBorder="1" applyAlignment="1">
      <alignment horizontal="center" vertical="center" wrapText="1"/>
    </xf>
    <xf numFmtId="0" fontId="7" fillId="0" borderId="12" xfId="0" applyFont="1" applyBorder="1" applyAlignment="1">
      <alignment horizontal="left" vertical="center"/>
    </xf>
    <xf numFmtId="0" fontId="7" fillId="0" borderId="31" xfId="0" applyFont="1" applyBorder="1" applyAlignment="1">
      <alignment horizontal="left" vertical="center"/>
    </xf>
    <xf numFmtId="0" fontId="7" fillId="0" borderId="27" xfId="0" applyFont="1" applyBorder="1" applyAlignment="1">
      <alignment horizontal="left" vertical="center"/>
    </xf>
    <xf numFmtId="0" fontId="28" fillId="5" borderId="12" xfId="0" applyFont="1" applyFill="1" applyBorder="1" applyAlignment="1">
      <alignment horizontal="center" vertical="center"/>
    </xf>
    <xf numFmtId="0" fontId="28" fillId="5" borderId="31" xfId="0" applyFont="1" applyFill="1" applyBorder="1" applyAlignment="1">
      <alignment horizontal="center" vertical="center"/>
    </xf>
    <xf numFmtId="0" fontId="28" fillId="5" borderId="27" xfId="0" applyFont="1" applyFill="1" applyBorder="1" applyAlignment="1">
      <alignment horizontal="center" vertical="center"/>
    </xf>
    <xf numFmtId="0" fontId="26" fillId="0" borderId="3" xfId="0" applyFont="1" applyBorder="1" applyAlignment="1">
      <alignment horizontal="center" vertical="center" wrapText="1"/>
    </xf>
    <xf numFmtId="0" fontId="26" fillId="0" borderId="28" xfId="0" applyFont="1" applyBorder="1" applyAlignment="1">
      <alignment horizontal="center" vertical="center" wrapText="1"/>
    </xf>
  </cellXfs>
  <cellStyles count="2">
    <cellStyle name="常规" xfId="0" builtinId="0"/>
    <cellStyle name="常规 2" xfId="1"/>
  </cellStyles>
  <dxfs count="0"/>
  <tableStyles count="0" defaultTableStyle="TableStyleMedium9" defaultPivotStyle="PivotStyleLight16"/>
  <colors>
    <mruColors>
      <color rgb="FFD3F9FB"/>
      <color rgb="FF3A31F7"/>
      <color rgb="FFD6F6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55244</xdr:rowOff>
    </xdr:from>
    <xdr:to>
      <xdr:col>0</xdr:col>
      <xdr:colOff>1123950</xdr:colOff>
      <xdr:row>2</xdr:row>
      <xdr:rowOff>85725</xdr:rowOff>
    </xdr:to>
    <xdr:pic>
      <xdr:nvPicPr>
        <xdr:cNvPr id="11458" name="图片 1" descr="Noname.png"/>
        <xdr:cNvPicPr>
          <a:picLocks noChangeAspect="1"/>
        </xdr:cNvPicPr>
      </xdr:nvPicPr>
      <xdr:blipFill>
        <a:blip xmlns:r="http://schemas.openxmlformats.org/officeDocument/2006/relationships" r:embed="rId1" cstate="print"/>
        <a:srcRect/>
        <a:stretch>
          <a:fillRect/>
        </a:stretch>
      </xdr:blipFill>
      <xdr:spPr bwMode="auto">
        <a:xfrm>
          <a:off x="0" y="55244"/>
          <a:ext cx="1123950" cy="335281"/>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87.1\&#22269;&#27888;&#23433;cmmi&#20307;&#27169;&#29256;&#25351;&#21335;&#27491;&#24335;&#29256;v1.0\1_&#26085;&#24120;&#24037;&#20316;\B_CMMI&#35780;&#20272;\3_&#36807;&#31243;&#23450;&#20041;\&#25104;&#26524;\&#36807;&#31243;&#25903;&#25345;\30_&#27169;&#29256;\&#36807;&#31243;&#23450;&#20041;&#19982;&#36807;&#31243;&#25913;&#368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过程体系发布说明"/>
      <sheetName val="选项列表"/>
      <sheetName val="过程改进建议一览表"/>
      <sheetName val="过程改进年度计划"/>
      <sheetName val="过程改进实施计划"/>
      <sheetName val="OPF、OPD检查单"/>
      <sheetName val="Sheet1 (2)"/>
      <sheetName val="过程资产库管理规范"/>
      <sheetName val="过程资资产库管理规范"/>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election activeCell="H13" sqref="H13"/>
    </sheetView>
  </sheetViews>
  <sheetFormatPr defaultColWidth="9.140625" defaultRowHeight="12" x14ac:dyDescent="0.15"/>
  <cols>
    <col min="1" max="1" width="17.85546875" style="70" customWidth="1"/>
    <col min="2" max="2" width="16.28515625" style="70" customWidth="1"/>
    <col min="3" max="3" width="13.28515625" style="70" bestFit="1" customWidth="1"/>
    <col min="4" max="5" width="9.140625" style="70"/>
    <col min="6" max="6" width="41.28515625" style="70" customWidth="1"/>
    <col min="7" max="16384" width="9.140625" style="70"/>
  </cols>
  <sheetData>
    <row r="1" spans="1:6" x14ac:dyDescent="0.15">
      <c r="A1" s="219" t="s">
        <v>280</v>
      </c>
      <c r="B1" s="219"/>
      <c r="C1" s="219"/>
      <c r="D1" s="219"/>
      <c r="E1" s="219"/>
      <c r="F1" s="219"/>
    </row>
    <row r="2" spans="1:6" x14ac:dyDescent="0.15">
      <c r="A2" s="219"/>
      <c r="B2" s="219"/>
      <c r="C2" s="219"/>
      <c r="D2" s="219"/>
      <c r="E2" s="219"/>
      <c r="F2" s="219"/>
    </row>
    <row r="3" spans="1:6" ht="15" customHeight="1" x14ac:dyDescent="0.15">
      <c r="A3" s="71"/>
      <c r="B3" s="71"/>
      <c r="C3" s="71"/>
      <c r="D3" s="71"/>
      <c r="E3" s="71"/>
      <c r="F3" s="71"/>
    </row>
    <row r="4" spans="1:6" ht="18.75" customHeight="1" x14ac:dyDescent="0.15">
      <c r="A4" s="72"/>
      <c r="B4" s="220" t="s">
        <v>121</v>
      </c>
      <c r="C4" s="220"/>
      <c r="D4" s="220"/>
      <c r="E4" s="220"/>
      <c r="F4" s="220"/>
    </row>
    <row r="5" spans="1:6" ht="13.5" x14ac:dyDescent="0.15">
      <c r="A5" s="72"/>
      <c r="B5" s="73" t="s">
        <v>122</v>
      </c>
      <c r="C5" s="73" t="s">
        <v>123</v>
      </c>
      <c r="D5" s="74" t="s">
        <v>124</v>
      </c>
      <c r="E5" s="73" t="s">
        <v>125</v>
      </c>
      <c r="F5" s="73" t="s">
        <v>126</v>
      </c>
    </row>
    <row r="6" spans="1:6" ht="14.1" customHeight="1" x14ac:dyDescent="0.15">
      <c r="A6" s="72"/>
      <c r="B6" s="75" t="s">
        <v>127</v>
      </c>
      <c r="C6" s="76">
        <v>40784</v>
      </c>
      <c r="D6" s="77" t="s">
        <v>128</v>
      </c>
      <c r="E6" s="77" t="s">
        <v>145</v>
      </c>
      <c r="F6" s="149" t="s">
        <v>129</v>
      </c>
    </row>
    <row r="7" spans="1:6" ht="14.1" customHeight="1" x14ac:dyDescent="0.15">
      <c r="A7" s="72"/>
      <c r="B7" s="150" t="s">
        <v>130</v>
      </c>
      <c r="C7" s="78">
        <v>40890</v>
      </c>
      <c r="D7" s="77" t="s">
        <v>131</v>
      </c>
      <c r="E7" s="77" t="s">
        <v>132</v>
      </c>
      <c r="F7" s="149" t="s">
        <v>133</v>
      </c>
    </row>
    <row r="8" spans="1:6" ht="14.1" customHeight="1" x14ac:dyDescent="0.15">
      <c r="A8" s="72"/>
      <c r="B8" s="77" t="s">
        <v>146</v>
      </c>
      <c r="C8" s="76">
        <v>41578</v>
      </c>
      <c r="D8" s="77" t="s">
        <v>131</v>
      </c>
      <c r="E8" s="77" t="s">
        <v>132</v>
      </c>
      <c r="F8" s="168" t="s">
        <v>133</v>
      </c>
    </row>
    <row r="9" spans="1:6" ht="14.1" customHeight="1" x14ac:dyDescent="0.15">
      <c r="A9" s="72"/>
      <c r="B9" s="77" t="s">
        <v>282</v>
      </c>
      <c r="C9" s="76">
        <v>42122</v>
      </c>
      <c r="D9" s="77" t="s">
        <v>278</v>
      </c>
      <c r="E9" s="77" t="s">
        <v>132</v>
      </c>
      <c r="F9" s="149" t="s">
        <v>363</v>
      </c>
    </row>
    <row r="10" spans="1:6" ht="14.1" customHeight="1" x14ac:dyDescent="0.15">
      <c r="A10" s="72"/>
      <c r="B10" s="77" t="s">
        <v>382</v>
      </c>
      <c r="C10" s="76">
        <v>42307</v>
      </c>
      <c r="D10" s="77" t="s">
        <v>384</v>
      </c>
      <c r="E10" s="77" t="s">
        <v>384</v>
      </c>
      <c r="F10" s="149" t="s">
        <v>383</v>
      </c>
    </row>
    <row r="11" spans="1:6" x14ac:dyDescent="0.15">
      <c r="A11" s="72"/>
      <c r="B11" s="72"/>
      <c r="C11" s="72"/>
      <c r="D11" s="72"/>
      <c r="E11" s="72"/>
      <c r="F11" s="72"/>
    </row>
    <row r="12" spans="1:6" ht="68.25" customHeight="1" x14ac:dyDescent="0.15">
      <c r="A12" s="221" t="s">
        <v>134</v>
      </c>
      <c r="B12" s="79" t="s">
        <v>135</v>
      </c>
      <c r="C12" s="224" t="s">
        <v>279</v>
      </c>
      <c r="D12" s="225"/>
      <c r="E12" s="225"/>
      <c r="F12" s="225"/>
    </row>
    <row r="13" spans="1:6" ht="68.25" customHeight="1" x14ac:dyDescent="0.15">
      <c r="A13" s="222"/>
      <c r="B13" s="79" t="s">
        <v>136</v>
      </c>
      <c r="C13" s="225" t="s">
        <v>137</v>
      </c>
      <c r="D13" s="225"/>
      <c r="E13" s="225"/>
      <c r="F13" s="225"/>
    </row>
    <row r="14" spans="1:6" ht="68.25" customHeight="1" x14ac:dyDescent="0.15">
      <c r="A14" s="222"/>
      <c r="B14" s="79" t="s">
        <v>138</v>
      </c>
      <c r="C14" s="225" t="s">
        <v>139</v>
      </c>
      <c r="D14" s="225"/>
      <c r="E14" s="225"/>
      <c r="F14" s="225"/>
    </row>
    <row r="15" spans="1:6" ht="68.25" customHeight="1" x14ac:dyDescent="0.15">
      <c r="A15" s="223"/>
      <c r="B15" s="79" t="s">
        <v>140</v>
      </c>
      <c r="C15" s="225" t="s">
        <v>141</v>
      </c>
      <c r="D15" s="225"/>
      <c r="E15" s="225"/>
      <c r="F15" s="225"/>
    </row>
    <row r="16" spans="1:6" ht="14.25" x14ac:dyDescent="0.15">
      <c r="A16" s="80"/>
    </row>
    <row r="17" spans="1:1" ht="14.25" x14ac:dyDescent="0.15">
      <c r="A17" s="81"/>
    </row>
    <row r="18" spans="1:1" ht="14.25" x14ac:dyDescent="0.15">
      <c r="A18" s="82" t="s">
        <v>142</v>
      </c>
    </row>
    <row r="19" spans="1:1" x14ac:dyDescent="0.15">
      <c r="A19" s="83"/>
    </row>
    <row r="20" spans="1:1" ht="14.25" x14ac:dyDescent="0.15">
      <c r="A20" s="84"/>
    </row>
    <row r="21" spans="1:1" ht="14.25" x14ac:dyDescent="0.15">
      <c r="A21" s="85"/>
    </row>
  </sheetData>
  <mergeCells count="7">
    <mergeCell ref="A1:F2"/>
    <mergeCell ref="B4:F4"/>
    <mergeCell ref="A12:A15"/>
    <mergeCell ref="C12:F12"/>
    <mergeCell ref="C13:F13"/>
    <mergeCell ref="C14:F14"/>
    <mergeCell ref="C15:F15"/>
  </mergeCells>
  <phoneticPr fontId="2"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I17" sqref="I17"/>
    </sheetView>
  </sheetViews>
  <sheetFormatPr defaultColWidth="9.140625" defaultRowHeight="12" x14ac:dyDescent="0.15"/>
  <cols>
    <col min="1" max="1" width="16.7109375" style="16" bestFit="1" customWidth="1"/>
    <col min="2" max="2" width="11.140625" style="16" bestFit="1" customWidth="1"/>
    <col min="3" max="3" width="48.7109375" style="16" bestFit="1" customWidth="1"/>
    <col min="4" max="16384" width="9.140625" style="16"/>
  </cols>
  <sheetData>
    <row r="1" spans="1:3" ht="21" customHeight="1" x14ac:dyDescent="0.15">
      <c r="A1" s="36" t="s">
        <v>70</v>
      </c>
      <c r="B1" s="37" t="s">
        <v>71</v>
      </c>
      <c r="C1" s="37" t="s">
        <v>72</v>
      </c>
    </row>
    <row r="2" spans="1:3" ht="15.95" customHeight="1" x14ac:dyDescent="0.15">
      <c r="A2" s="104">
        <v>42370</v>
      </c>
      <c r="B2" s="38" t="s">
        <v>387</v>
      </c>
      <c r="C2" s="38"/>
    </row>
    <row r="3" spans="1:3" ht="15.95" customHeight="1" x14ac:dyDescent="0.15">
      <c r="A3" s="104">
        <v>42371</v>
      </c>
      <c r="B3" s="38" t="s">
        <v>387</v>
      </c>
      <c r="C3" s="38"/>
    </row>
    <row r="4" spans="1:3" ht="15.95" customHeight="1" x14ac:dyDescent="0.15">
      <c r="A4" s="104">
        <v>42372</v>
      </c>
      <c r="B4" s="38" t="s">
        <v>387</v>
      </c>
      <c r="C4" s="38"/>
    </row>
    <row r="5" spans="1:3" ht="15.95" customHeight="1" x14ac:dyDescent="0.15">
      <c r="A5" s="104">
        <v>42405</v>
      </c>
      <c r="B5" s="38" t="s">
        <v>388</v>
      </c>
      <c r="C5" s="328"/>
    </row>
    <row r="6" spans="1:3" ht="15.95" customHeight="1" x14ac:dyDescent="0.15">
      <c r="A6" s="104">
        <v>42406</v>
      </c>
      <c r="B6" s="38" t="s">
        <v>388</v>
      </c>
      <c r="C6" s="329"/>
    </row>
    <row r="7" spans="1:3" ht="15.95" customHeight="1" x14ac:dyDescent="0.15">
      <c r="A7" s="104">
        <v>42407</v>
      </c>
      <c r="B7" s="38" t="s">
        <v>388</v>
      </c>
      <c r="C7" s="329"/>
    </row>
    <row r="8" spans="1:3" ht="15.95" customHeight="1" x14ac:dyDescent="0.15">
      <c r="A8" s="104">
        <v>42408</v>
      </c>
      <c r="B8" s="38" t="s">
        <v>388</v>
      </c>
      <c r="C8" s="329"/>
    </row>
    <row r="9" spans="1:3" ht="15.95" customHeight="1" x14ac:dyDescent="0.15">
      <c r="A9" s="104">
        <v>42409</v>
      </c>
      <c r="B9" s="38" t="s">
        <v>388</v>
      </c>
      <c r="C9" s="329"/>
    </row>
    <row r="10" spans="1:3" ht="15.95" customHeight="1" x14ac:dyDescent="0.15">
      <c r="A10" s="104">
        <v>42410</v>
      </c>
      <c r="B10" s="38" t="s">
        <v>388</v>
      </c>
      <c r="C10" s="329"/>
    </row>
    <row r="11" spans="1:3" ht="15.95" customHeight="1" x14ac:dyDescent="0.15">
      <c r="A11" s="104">
        <v>42411</v>
      </c>
      <c r="B11" s="38" t="s">
        <v>388</v>
      </c>
      <c r="C11" s="329"/>
    </row>
    <row r="12" spans="1:3" ht="15.95" customHeight="1" x14ac:dyDescent="0.15">
      <c r="A12" s="104">
        <v>42412</v>
      </c>
      <c r="B12" s="38" t="s">
        <v>388</v>
      </c>
      <c r="C12" s="329"/>
    </row>
    <row r="13" spans="1:3" ht="15.95" customHeight="1" x14ac:dyDescent="0.15">
      <c r="A13" s="104">
        <v>42413</v>
      </c>
      <c r="B13" s="38" t="s">
        <v>388</v>
      </c>
      <c r="C13" s="329"/>
    </row>
    <row r="14" spans="1:3" ht="15.95" customHeight="1" x14ac:dyDescent="0.15">
      <c r="A14" s="104">
        <v>42462</v>
      </c>
      <c r="B14" s="38" t="s">
        <v>389</v>
      </c>
      <c r="C14" s="39"/>
    </row>
    <row r="15" spans="1:3" ht="15.95" customHeight="1" x14ac:dyDescent="0.15">
      <c r="A15" s="104">
        <v>42463</v>
      </c>
      <c r="B15" s="38" t="s">
        <v>389</v>
      </c>
      <c r="C15" s="38"/>
    </row>
    <row r="16" spans="1:3" ht="15.95" customHeight="1" x14ac:dyDescent="0.15">
      <c r="A16" s="104">
        <v>42464</v>
      </c>
      <c r="B16" s="38" t="s">
        <v>389</v>
      </c>
      <c r="C16" s="38"/>
    </row>
    <row r="17" spans="1:3" ht="15.95" customHeight="1" x14ac:dyDescent="0.15">
      <c r="A17" s="104">
        <v>42490</v>
      </c>
      <c r="B17" s="38" t="s">
        <v>390</v>
      </c>
      <c r="C17" s="38"/>
    </row>
    <row r="18" spans="1:3" ht="15.95" customHeight="1" x14ac:dyDescent="0.15">
      <c r="A18" s="104">
        <v>42491</v>
      </c>
      <c r="B18" s="38" t="s">
        <v>390</v>
      </c>
      <c r="C18" s="38"/>
    </row>
    <row r="19" spans="1:3" ht="15.95" customHeight="1" x14ac:dyDescent="0.15">
      <c r="A19" s="104">
        <v>42492</v>
      </c>
      <c r="B19" s="38" t="s">
        <v>390</v>
      </c>
      <c r="C19" s="38"/>
    </row>
    <row r="20" spans="1:3" ht="15.95" customHeight="1" x14ac:dyDescent="0.15">
      <c r="A20" s="104">
        <v>42530</v>
      </c>
      <c r="B20" s="38" t="s">
        <v>391</v>
      </c>
      <c r="C20" s="38"/>
    </row>
    <row r="21" spans="1:3" ht="15.95" customHeight="1" x14ac:dyDescent="0.15">
      <c r="A21" s="104">
        <v>42531</v>
      </c>
      <c r="B21" s="38" t="s">
        <v>391</v>
      </c>
      <c r="C21" s="38"/>
    </row>
    <row r="22" spans="1:3" ht="15.95" customHeight="1" x14ac:dyDescent="0.15">
      <c r="A22" s="104">
        <v>42532</v>
      </c>
      <c r="B22" s="38" t="s">
        <v>391</v>
      </c>
      <c r="C22" s="38"/>
    </row>
    <row r="23" spans="1:3" ht="15.95" customHeight="1" x14ac:dyDescent="0.15">
      <c r="A23" s="104">
        <v>42628</v>
      </c>
      <c r="B23" s="38" t="s">
        <v>392</v>
      </c>
      <c r="C23" s="38"/>
    </row>
    <row r="24" spans="1:3" ht="15.95" customHeight="1" x14ac:dyDescent="0.15">
      <c r="A24" s="104">
        <v>42629</v>
      </c>
      <c r="B24" s="38" t="s">
        <v>392</v>
      </c>
      <c r="C24" s="169"/>
    </row>
    <row r="25" spans="1:3" ht="15.95" customHeight="1" x14ac:dyDescent="0.15">
      <c r="A25" s="104">
        <v>42630</v>
      </c>
      <c r="B25" s="38" t="s">
        <v>392</v>
      </c>
      <c r="C25" s="169"/>
    </row>
    <row r="26" spans="1:3" ht="15.95" customHeight="1" x14ac:dyDescent="0.15">
      <c r="A26" s="104">
        <v>42644</v>
      </c>
      <c r="B26" s="38" t="s">
        <v>393</v>
      </c>
      <c r="C26" s="38"/>
    </row>
    <row r="27" spans="1:3" ht="15.95" customHeight="1" x14ac:dyDescent="0.15">
      <c r="A27" s="104">
        <v>42645</v>
      </c>
      <c r="B27" s="38" t="s">
        <v>393</v>
      </c>
      <c r="C27" s="38"/>
    </row>
    <row r="28" spans="1:3" ht="15.95" customHeight="1" x14ac:dyDescent="0.15">
      <c r="A28" s="104">
        <v>42646</v>
      </c>
      <c r="B28" s="38" t="s">
        <v>393</v>
      </c>
      <c r="C28" s="38"/>
    </row>
    <row r="29" spans="1:3" ht="15.95" customHeight="1" x14ac:dyDescent="0.15">
      <c r="A29" s="104">
        <v>42647</v>
      </c>
      <c r="B29" s="38" t="s">
        <v>393</v>
      </c>
      <c r="C29" s="38"/>
    </row>
    <row r="30" spans="1:3" ht="15.95" customHeight="1" x14ac:dyDescent="0.15">
      <c r="A30" s="104">
        <v>42648</v>
      </c>
      <c r="B30" s="38" t="s">
        <v>393</v>
      </c>
      <c r="C30" s="38"/>
    </row>
    <row r="31" spans="1:3" ht="15.95" customHeight="1" x14ac:dyDescent="0.15">
      <c r="A31" s="104">
        <v>42649</v>
      </c>
      <c r="B31" s="38" t="s">
        <v>393</v>
      </c>
      <c r="C31" s="38"/>
    </row>
    <row r="32" spans="1:3" x14ac:dyDescent="0.15">
      <c r="A32" s="104">
        <v>42650</v>
      </c>
      <c r="B32" s="38" t="s">
        <v>393</v>
      </c>
      <c r="C32" s="38"/>
    </row>
  </sheetData>
  <mergeCells count="1">
    <mergeCell ref="C5:C13"/>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4"/>
  <sheetViews>
    <sheetView workbookViewId="0">
      <selection activeCell="M12" sqref="M12"/>
    </sheetView>
  </sheetViews>
  <sheetFormatPr defaultColWidth="9.140625" defaultRowHeight="12" x14ac:dyDescent="0.15"/>
  <cols>
    <col min="1" max="1" width="8.5703125" style="14" customWidth="1"/>
    <col min="2" max="2" width="17.28515625" style="1" customWidth="1"/>
    <col min="3" max="16384" width="9.140625" style="1"/>
  </cols>
  <sheetData>
    <row r="2" spans="1:11" x14ac:dyDescent="0.15">
      <c r="A2" s="14">
        <v>1</v>
      </c>
      <c r="B2" s="231" t="s">
        <v>0</v>
      </c>
      <c r="C2" s="231"/>
      <c r="D2" s="231"/>
      <c r="E2" s="231"/>
      <c r="F2" s="231"/>
      <c r="G2" s="231"/>
      <c r="H2" s="231"/>
      <c r="I2" s="231"/>
      <c r="J2" s="231"/>
      <c r="K2" s="231"/>
    </row>
    <row r="3" spans="1:11" ht="39" customHeight="1" x14ac:dyDescent="0.15">
      <c r="B3" s="228" t="s">
        <v>281</v>
      </c>
      <c r="C3" s="226"/>
      <c r="D3" s="226"/>
      <c r="E3" s="226"/>
      <c r="F3" s="226"/>
      <c r="G3" s="226"/>
      <c r="H3" s="226"/>
      <c r="I3" s="226"/>
      <c r="J3" s="226"/>
      <c r="K3" s="226"/>
    </row>
    <row r="4" spans="1:11" x14ac:dyDescent="0.15">
      <c r="B4" s="226"/>
      <c r="C4" s="226"/>
      <c r="D4" s="226"/>
      <c r="E4" s="226"/>
      <c r="F4" s="226"/>
      <c r="G4" s="226"/>
      <c r="H4" s="226"/>
      <c r="I4" s="226"/>
      <c r="J4" s="226"/>
      <c r="K4" s="226"/>
    </row>
    <row r="5" spans="1:11" x14ac:dyDescent="0.15">
      <c r="A5" s="14">
        <v>2</v>
      </c>
      <c r="B5" s="231" t="s">
        <v>1</v>
      </c>
      <c r="C5" s="231"/>
      <c r="D5" s="231"/>
      <c r="E5" s="231"/>
      <c r="F5" s="231"/>
      <c r="G5" s="231"/>
      <c r="H5" s="231"/>
      <c r="I5" s="231"/>
      <c r="J5" s="231"/>
      <c r="K5" s="231"/>
    </row>
    <row r="6" spans="1:11" ht="12" customHeight="1" x14ac:dyDescent="0.15">
      <c r="B6" s="226" t="s">
        <v>24</v>
      </c>
      <c r="C6" s="226"/>
      <c r="D6" s="226"/>
      <c r="E6" s="226"/>
      <c r="F6" s="226"/>
      <c r="G6" s="226"/>
      <c r="H6" s="226"/>
      <c r="I6" s="226"/>
      <c r="J6" s="226"/>
      <c r="K6" s="226"/>
    </row>
    <row r="7" spans="1:11" x14ac:dyDescent="0.15">
      <c r="B7" s="226"/>
      <c r="C7" s="226"/>
      <c r="D7" s="226"/>
      <c r="E7" s="226"/>
      <c r="F7" s="226"/>
      <c r="G7" s="226"/>
      <c r="H7" s="226"/>
      <c r="I7" s="226"/>
      <c r="J7" s="226"/>
      <c r="K7" s="226"/>
    </row>
    <row r="8" spans="1:11" x14ac:dyDescent="0.15">
      <c r="A8" s="14">
        <v>3</v>
      </c>
      <c r="B8" s="231" t="s">
        <v>2</v>
      </c>
      <c r="C8" s="231"/>
      <c r="D8" s="231"/>
      <c r="E8" s="231"/>
      <c r="F8" s="231"/>
      <c r="G8" s="231"/>
      <c r="H8" s="231"/>
      <c r="I8" s="231"/>
      <c r="J8" s="231"/>
      <c r="K8" s="231"/>
    </row>
    <row r="9" spans="1:11" ht="12" customHeight="1" x14ac:dyDescent="0.15">
      <c r="B9" s="226" t="s">
        <v>3</v>
      </c>
      <c r="C9" s="226"/>
      <c r="D9" s="226"/>
      <c r="E9" s="226"/>
      <c r="F9" s="226"/>
      <c r="G9" s="226"/>
      <c r="H9" s="226"/>
      <c r="I9" s="226"/>
      <c r="J9" s="226"/>
      <c r="K9" s="226"/>
    </row>
    <row r="10" spans="1:11" ht="12" customHeight="1" x14ac:dyDescent="0.15">
      <c r="B10" s="226" t="s">
        <v>4</v>
      </c>
      <c r="C10" s="226"/>
      <c r="D10" s="226"/>
      <c r="E10" s="226"/>
      <c r="F10" s="226"/>
      <c r="G10" s="226"/>
      <c r="H10" s="226"/>
      <c r="I10" s="226"/>
      <c r="J10" s="226"/>
      <c r="K10" s="226"/>
    </row>
    <row r="11" spans="1:11" ht="36" customHeight="1" x14ac:dyDescent="0.15">
      <c r="B11" s="226" t="s">
        <v>186</v>
      </c>
      <c r="C11" s="226"/>
      <c r="D11" s="226"/>
      <c r="E11" s="226"/>
      <c r="F11" s="226"/>
      <c r="G11" s="226"/>
      <c r="H11" s="226"/>
      <c r="I11" s="226"/>
      <c r="J11" s="226"/>
      <c r="K11" s="226"/>
    </row>
    <row r="12" spans="1:11" x14ac:dyDescent="0.15">
      <c r="B12" s="226"/>
      <c r="C12" s="226"/>
      <c r="D12" s="226"/>
      <c r="E12" s="226"/>
      <c r="F12" s="226"/>
      <c r="G12" s="226"/>
      <c r="H12" s="226"/>
      <c r="I12" s="226"/>
      <c r="J12" s="226"/>
      <c r="K12" s="226"/>
    </row>
    <row r="13" spans="1:11" x14ac:dyDescent="0.15">
      <c r="A13" s="14">
        <v>4</v>
      </c>
      <c r="B13" s="231" t="s">
        <v>5</v>
      </c>
      <c r="C13" s="231"/>
      <c r="D13" s="231"/>
      <c r="E13" s="231"/>
      <c r="F13" s="231"/>
      <c r="G13" s="231"/>
      <c r="H13" s="231"/>
      <c r="I13" s="231"/>
      <c r="J13" s="231"/>
      <c r="K13" s="231"/>
    </row>
    <row r="14" spans="1:11" ht="12" customHeight="1" x14ac:dyDescent="0.15">
      <c r="B14" s="226" t="s">
        <v>25</v>
      </c>
      <c r="C14" s="226"/>
      <c r="D14" s="226"/>
      <c r="E14" s="226"/>
      <c r="F14" s="226"/>
      <c r="G14" s="226"/>
      <c r="H14" s="226"/>
      <c r="I14" s="226"/>
      <c r="J14" s="226"/>
      <c r="K14" s="226"/>
    </row>
    <row r="15" spans="1:11" x14ac:dyDescent="0.15">
      <c r="B15" s="226"/>
      <c r="C15" s="226"/>
      <c r="D15" s="226"/>
      <c r="E15" s="226"/>
      <c r="F15" s="226"/>
      <c r="G15" s="226"/>
      <c r="H15" s="226"/>
      <c r="I15" s="226"/>
      <c r="J15" s="226"/>
      <c r="K15" s="226"/>
    </row>
    <row r="16" spans="1:11" x14ac:dyDescent="0.15">
      <c r="A16" s="14">
        <v>5</v>
      </c>
      <c r="B16" s="231" t="s">
        <v>6</v>
      </c>
      <c r="C16" s="231"/>
      <c r="D16" s="231"/>
      <c r="E16" s="231"/>
      <c r="F16" s="231"/>
      <c r="G16" s="231"/>
      <c r="H16" s="231"/>
      <c r="I16" s="231"/>
      <c r="J16" s="231"/>
      <c r="K16" s="231"/>
    </row>
    <row r="17" spans="1:11" x14ac:dyDescent="0.15">
      <c r="B17" s="9"/>
      <c r="C17" s="9"/>
      <c r="D17" s="9"/>
      <c r="E17" s="9"/>
      <c r="F17" s="9"/>
      <c r="G17" s="9"/>
      <c r="H17" s="9"/>
      <c r="I17" s="9"/>
      <c r="J17" s="9"/>
      <c r="K17" s="9"/>
    </row>
    <row r="18" spans="1:11" x14ac:dyDescent="0.15">
      <c r="A18" s="14">
        <v>5.0999999999999996</v>
      </c>
      <c r="B18" s="11" t="s">
        <v>30</v>
      </c>
      <c r="C18" s="9"/>
      <c r="D18" s="9"/>
      <c r="E18" s="9"/>
      <c r="F18" s="9"/>
      <c r="G18" s="9"/>
      <c r="H18" s="9"/>
      <c r="I18" s="9"/>
      <c r="J18" s="9"/>
      <c r="K18" s="9"/>
    </row>
    <row r="19" spans="1:11" ht="36.75" customHeight="1" x14ac:dyDescent="0.15">
      <c r="B19" s="227" t="s">
        <v>29</v>
      </c>
      <c r="C19" s="227"/>
      <c r="D19" s="227"/>
      <c r="E19" s="227"/>
      <c r="F19" s="227"/>
      <c r="G19" s="227"/>
      <c r="H19" s="227"/>
      <c r="I19" s="227"/>
      <c r="J19" s="227"/>
      <c r="K19" s="227"/>
    </row>
    <row r="20" spans="1:11" x14ac:dyDescent="0.15">
      <c r="B20" s="9"/>
      <c r="C20" s="9"/>
      <c r="D20" s="9"/>
      <c r="E20" s="9"/>
      <c r="F20" s="9"/>
      <c r="G20" s="9"/>
      <c r="H20" s="9"/>
      <c r="I20" s="9"/>
      <c r="J20" s="9"/>
      <c r="K20" s="9"/>
    </row>
    <row r="21" spans="1:11" x14ac:dyDescent="0.15">
      <c r="A21" s="123" t="s">
        <v>152</v>
      </c>
      <c r="B21" s="122" t="s">
        <v>26</v>
      </c>
      <c r="C21" s="9"/>
      <c r="D21" s="9"/>
      <c r="E21" s="9"/>
      <c r="F21" s="9"/>
      <c r="G21" s="9"/>
      <c r="H21" s="9"/>
      <c r="I21" s="9"/>
      <c r="J21" s="9"/>
      <c r="K21" s="9"/>
    </row>
    <row r="22" spans="1:11" ht="36.75" customHeight="1" x14ac:dyDescent="0.15">
      <c r="B22" s="232" t="s">
        <v>386</v>
      </c>
      <c r="C22" s="230"/>
      <c r="D22" s="230"/>
      <c r="E22" s="230"/>
      <c r="F22" s="230"/>
      <c r="G22" s="230"/>
      <c r="H22" s="230"/>
      <c r="I22" s="230"/>
      <c r="J22" s="230"/>
      <c r="K22" s="230"/>
    </row>
    <row r="23" spans="1:11" x14ac:dyDescent="0.15">
      <c r="B23" s="9"/>
      <c r="C23" s="9"/>
      <c r="D23" s="9"/>
      <c r="E23" s="9"/>
      <c r="F23" s="9"/>
      <c r="G23" s="9"/>
      <c r="H23" s="9"/>
      <c r="I23" s="9"/>
      <c r="J23" s="9"/>
      <c r="K23" s="9"/>
    </row>
    <row r="24" spans="1:11" x14ac:dyDescent="0.15">
      <c r="A24" s="14" t="s">
        <v>34</v>
      </c>
      <c r="B24" s="11" t="s">
        <v>27</v>
      </c>
      <c r="C24" s="9"/>
      <c r="D24" s="9"/>
      <c r="E24" s="9"/>
      <c r="F24" s="9"/>
      <c r="G24" s="9"/>
      <c r="H24" s="9"/>
      <c r="I24" s="9"/>
      <c r="J24" s="9"/>
      <c r="K24" s="9"/>
    </row>
    <row r="25" spans="1:11" ht="28.5" customHeight="1" x14ac:dyDescent="0.15">
      <c r="B25" s="230" t="s">
        <v>28</v>
      </c>
      <c r="C25" s="230"/>
      <c r="D25" s="230"/>
      <c r="E25" s="230"/>
      <c r="F25" s="230"/>
      <c r="G25" s="230"/>
      <c r="H25" s="230"/>
      <c r="I25" s="230"/>
      <c r="J25" s="230"/>
      <c r="K25" s="230"/>
    </row>
    <row r="26" spans="1:11" ht="18" customHeight="1" x14ac:dyDescent="0.15">
      <c r="B26" s="13"/>
      <c r="C26" s="13"/>
      <c r="D26" s="13"/>
      <c r="E26" s="13"/>
      <c r="F26" s="13"/>
      <c r="G26" s="13"/>
      <c r="H26" s="13"/>
      <c r="I26" s="13"/>
      <c r="J26" s="13"/>
      <c r="K26" s="13"/>
    </row>
    <row r="27" spans="1:11" x14ac:dyDescent="0.15">
      <c r="A27" s="14">
        <v>5.2</v>
      </c>
      <c r="B27" s="11" t="s">
        <v>36</v>
      </c>
      <c r="C27" s="9"/>
      <c r="D27" s="9"/>
      <c r="E27" s="9"/>
      <c r="F27" s="9"/>
      <c r="G27" s="9"/>
      <c r="H27" s="9"/>
      <c r="I27" s="9"/>
      <c r="J27" s="9"/>
      <c r="K27" s="9"/>
    </row>
    <row r="28" spans="1:11" ht="27.75" customHeight="1" x14ac:dyDescent="0.15">
      <c r="B28" s="229" t="s">
        <v>31</v>
      </c>
      <c r="C28" s="226"/>
      <c r="D28" s="226"/>
      <c r="E28" s="226"/>
      <c r="F28" s="226"/>
      <c r="G28" s="226"/>
      <c r="H28" s="226"/>
      <c r="I28" s="226"/>
      <c r="J28" s="226"/>
      <c r="K28" s="226"/>
    </row>
    <row r="29" spans="1:11" x14ac:dyDescent="0.15">
      <c r="B29" s="12"/>
      <c r="C29" s="2"/>
      <c r="D29" s="2"/>
      <c r="E29" s="2"/>
      <c r="F29" s="2"/>
      <c r="G29" s="2"/>
      <c r="H29" s="2"/>
      <c r="I29" s="2"/>
      <c r="J29" s="2"/>
      <c r="K29" s="2"/>
    </row>
    <row r="30" spans="1:11" ht="12" customHeight="1" x14ac:dyDescent="0.15">
      <c r="A30" s="14" t="s">
        <v>32</v>
      </c>
      <c r="B30" s="226" t="s">
        <v>7</v>
      </c>
      <c r="C30" s="226"/>
      <c r="D30" s="226"/>
      <c r="E30" s="226"/>
      <c r="F30" s="226"/>
      <c r="G30" s="226"/>
      <c r="H30" s="226"/>
      <c r="I30" s="226"/>
      <c r="J30" s="226"/>
      <c r="K30" s="226"/>
    </row>
    <row r="31" spans="1:11" ht="102" customHeight="1" x14ac:dyDescent="0.15">
      <c r="B31" s="228" t="s">
        <v>12</v>
      </c>
      <c r="C31" s="226"/>
      <c r="D31" s="226"/>
      <c r="E31" s="226"/>
      <c r="F31" s="226"/>
      <c r="G31" s="226"/>
      <c r="H31" s="226"/>
      <c r="I31" s="226"/>
      <c r="J31" s="226"/>
      <c r="K31" s="226"/>
    </row>
    <row r="32" spans="1:11" x14ac:dyDescent="0.15">
      <c r="B32" s="226"/>
      <c r="C32" s="226"/>
      <c r="D32" s="226"/>
      <c r="E32" s="226"/>
      <c r="F32" s="226"/>
      <c r="G32" s="226"/>
      <c r="H32" s="226"/>
      <c r="I32" s="226"/>
      <c r="J32" s="226"/>
      <c r="K32" s="226"/>
    </row>
    <row r="33" spans="1:11" ht="12" customHeight="1" x14ac:dyDescent="0.15">
      <c r="A33" s="14" t="s">
        <v>35</v>
      </c>
      <c r="B33" s="226" t="s">
        <v>8</v>
      </c>
      <c r="C33" s="226"/>
      <c r="D33" s="226"/>
      <c r="E33" s="226"/>
      <c r="F33" s="226"/>
      <c r="G33" s="226"/>
      <c r="H33" s="226"/>
      <c r="I33" s="226"/>
      <c r="J33" s="226"/>
      <c r="K33" s="226"/>
    </row>
    <row r="34" spans="1:11" ht="12" customHeight="1" x14ac:dyDescent="0.15">
      <c r="B34" s="229" t="s">
        <v>37</v>
      </c>
      <c r="C34" s="226"/>
      <c r="D34" s="226"/>
      <c r="E34" s="226"/>
      <c r="F34" s="226"/>
      <c r="G34" s="226"/>
      <c r="H34" s="226"/>
      <c r="I34" s="226"/>
      <c r="J34" s="226"/>
      <c r="K34" s="226"/>
    </row>
    <row r="35" spans="1:11" x14ac:dyDescent="0.15">
      <c r="B35" s="226"/>
      <c r="C35" s="226"/>
      <c r="D35" s="226"/>
      <c r="E35" s="226"/>
      <c r="F35" s="226"/>
      <c r="G35" s="226"/>
      <c r="H35" s="226"/>
      <c r="I35" s="226"/>
      <c r="J35" s="226"/>
      <c r="K35" s="226"/>
    </row>
    <row r="36" spans="1:11" ht="12" customHeight="1" x14ac:dyDescent="0.15">
      <c r="A36" s="14" t="s">
        <v>33</v>
      </c>
      <c r="B36" s="226" t="s">
        <v>9</v>
      </c>
      <c r="C36" s="226"/>
      <c r="D36" s="226"/>
      <c r="E36" s="226"/>
      <c r="F36" s="226"/>
      <c r="G36" s="226"/>
      <c r="H36" s="226"/>
      <c r="I36" s="226"/>
      <c r="J36" s="226"/>
      <c r="K36" s="226"/>
    </row>
    <row r="37" spans="1:11" ht="69" customHeight="1" x14ac:dyDescent="0.15">
      <c r="B37" s="228" t="s">
        <v>66</v>
      </c>
      <c r="C37" s="226"/>
      <c r="D37" s="226"/>
      <c r="E37" s="226"/>
      <c r="F37" s="226"/>
      <c r="G37" s="226"/>
      <c r="H37" s="226"/>
      <c r="I37" s="226"/>
      <c r="J37" s="226"/>
      <c r="K37" s="226"/>
    </row>
    <row r="38" spans="1:11" x14ac:dyDescent="0.15">
      <c r="B38" s="226"/>
      <c r="C38" s="226"/>
      <c r="D38" s="226"/>
      <c r="E38" s="226"/>
      <c r="F38" s="226"/>
      <c r="G38" s="226"/>
      <c r="H38" s="226"/>
      <c r="I38" s="226"/>
      <c r="J38" s="226"/>
      <c r="K38" s="226"/>
    </row>
    <row r="39" spans="1:11" x14ac:dyDescent="0.15">
      <c r="A39" s="14" t="s">
        <v>38</v>
      </c>
      <c r="B39" s="226" t="s">
        <v>10</v>
      </c>
      <c r="C39" s="226"/>
      <c r="D39" s="226"/>
      <c r="E39" s="226"/>
      <c r="F39" s="226"/>
      <c r="G39" s="226"/>
      <c r="H39" s="226"/>
      <c r="I39" s="226"/>
      <c r="J39" s="226"/>
      <c r="K39" s="226"/>
    </row>
    <row r="40" spans="1:11" x14ac:dyDescent="0.15">
      <c r="B40" s="226" t="s">
        <v>11</v>
      </c>
      <c r="C40" s="226"/>
      <c r="D40" s="226"/>
      <c r="E40" s="226"/>
      <c r="F40" s="226"/>
      <c r="G40" s="226"/>
      <c r="H40" s="226"/>
      <c r="I40" s="226"/>
      <c r="J40" s="226"/>
      <c r="K40" s="226"/>
    </row>
    <row r="42" spans="1:11" x14ac:dyDescent="0.15">
      <c r="A42" s="14">
        <v>5.3</v>
      </c>
      <c r="B42" s="15" t="s">
        <v>39</v>
      </c>
    </row>
    <row r="43" spans="1:11" ht="61.5" customHeight="1" x14ac:dyDescent="0.15">
      <c r="B43" s="227" t="s">
        <v>40</v>
      </c>
      <c r="C43" s="227"/>
      <c r="D43" s="227"/>
      <c r="E43" s="227"/>
      <c r="F43" s="227"/>
      <c r="G43" s="227"/>
      <c r="H43" s="227"/>
      <c r="I43" s="227"/>
      <c r="J43" s="227"/>
      <c r="K43" s="227"/>
    </row>
    <row r="44" spans="1:11" ht="12" customHeight="1" x14ac:dyDescent="0.15">
      <c r="A44" s="14" t="s">
        <v>41</v>
      </c>
      <c r="B44" s="228" t="s">
        <v>7</v>
      </c>
      <c r="C44" s="226"/>
      <c r="D44" s="226"/>
      <c r="E44" s="226"/>
      <c r="F44" s="226"/>
      <c r="G44" s="226"/>
      <c r="H44" s="226"/>
      <c r="I44" s="226"/>
      <c r="J44" s="226"/>
      <c r="K44" s="226"/>
    </row>
    <row r="45" spans="1:11" ht="102" customHeight="1" x14ac:dyDescent="0.15">
      <c r="B45" s="226" t="s">
        <v>12</v>
      </c>
      <c r="C45" s="226"/>
      <c r="D45" s="226"/>
      <c r="E45" s="226"/>
      <c r="F45" s="226"/>
      <c r="G45" s="226"/>
      <c r="H45" s="226"/>
      <c r="I45" s="226"/>
      <c r="J45" s="226"/>
      <c r="K45" s="226"/>
    </row>
    <row r="46" spans="1:11" x14ac:dyDescent="0.15">
      <c r="B46" s="226"/>
      <c r="C46" s="226"/>
      <c r="D46" s="226"/>
      <c r="E46" s="226"/>
      <c r="F46" s="226"/>
      <c r="G46" s="226"/>
      <c r="H46" s="226"/>
      <c r="I46" s="226"/>
      <c r="J46" s="226"/>
      <c r="K46" s="226"/>
    </row>
    <row r="47" spans="1:11" ht="12" customHeight="1" x14ac:dyDescent="0.15">
      <c r="A47" s="14" t="s">
        <v>42</v>
      </c>
      <c r="B47" s="228" t="s">
        <v>65</v>
      </c>
      <c r="C47" s="226"/>
      <c r="D47" s="226"/>
      <c r="E47" s="226"/>
      <c r="F47" s="226"/>
      <c r="G47" s="226"/>
      <c r="H47" s="226"/>
      <c r="I47" s="226"/>
      <c r="J47" s="226"/>
      <c r="K47" s="226"/>
    </row>
    <row r="48" spans="1:11" ht="12" customHeight="1" x14ac:dyDescent="0.15">
      <c r="B48" s="229" t="s">
        <v>37</v>
      </c>
      <c r="C48" s="226"/>
      <c r="D48" s="226"/>
      <c r="E48" s="226"/>
      <c r="F48" s="226"/>
      <c r="G48" s="226"/>
      <c r="H48" s="226"/>
      <c r="I48" s="226"/>
      <c r="J48" s="226"/>
      <c r="K48" s="226"/>
    </row>
    <row r="49" spans="1:11" x14ac:dyDescent="0.15">
      <c r="B49" s="226"/>
      <c r="C49" s="226"/>
      <c r="D49" s="226"/>
      <c r="E49" s="226"/>
      <c r="F49" s="226"/>
      <c r="G49" s="226"/>
      <c r="H49" s="226"/>
      <c r="I49" s="226"/>
      <c r="J49" s="226"/>
      <c r="K49" s="226"/>
    </row>
    <row r="50" spans="1:11" ht="12" customHeight="1" x14ac:dyDescent="0.15">
      <c r="A50" s="14" t="s">
        <v>43</v>
      </c>
      <c r="B50" s="226" t="s">
        <v>9</v>
      </c>
      <c r="C50" s="226"/>
      <c r="D50" s="226"/>
      <c r="E50" s="226"/>
      <c r="F50" s="226"/>
      <c r="G50" s="226"/>
      <c r="H50" s="226"/>
      <c r="I50" s="226"/>
      <c r="J50" s="226"/>
      <c r="K50" s="226"/>
    </row>
    <row r="51" spans="1:11" ht="69" customHeight="1" x14ac:dyDescent="0.15">
      <c r="B51" s="228" t="s">
        <v>66</v>
      </c>
      <c r="C51" s="226"/>
      <c r="D51" s="226"/>
      <c r="E51" s="226"/>
      <c r="F51" s="226"/>
      <c r="G51" s="226"/>
      <c r="H51" s="226"/>
      <c r="I51" s="226"/>
      <c r="J51" s="226"/>
      <c r="K51" s="226"/>
    </row>
    <row r="53" spans="1:11" x14ac:dyDescent="0.15">
      <c r="A53" s="14" t="s">
        <v>44</v>
      </c>
      <c r="B53" s="226" t="s">
        <v>10</v>
      </c>
      <c r="C53" s="226"/>
      <c r="D53" s="226"/>
      <c r="E53" s="226"/>
      <c r="F53" s="226"/>
      <c r="G53" s="226"/>
      <c r="H53" s="226"/>
      <c r="I53" s="226"/>
      <c r="J53" s="226"/>
      <c r="K53" s="226"/>
    </row>
    <row r="54" spans="1:11" x14ac:dyDescent="0.15">
      <c r="B54" s="226" t="s">
        <v>11</v>
      </c>
      <c r="C54" s="226"/>
      <c r="D54" s="226"/>
      <c r="E54" s="226"/>
      <c r="F54" s="226"/>
      <c r="G54" s="226"/>
      <c r="H54" s="226"/>
      <c r="I54" s="226"/>
      <c r="J54" s="226"/>
      <c r="K54" s="226"/>
    </row>
  </sheetData>
  <mergeCells count="41">
    <mergeCell ref="B2:K2"/>
    <mergeCell ref="B5:K5"/>
    <mergeCell ref="B8:K8"/>
    <mergeCell ref="B13:K13"/>
    <mergeCell ref="B9:K9"/>
    <mergeCell ref="B10:K10"/>
    <mergeCell ref="B6:K6"/>
    <mergeCell ref="B12:K12"/>
    <mergeCell ref="B3:K3"/>
    <mergeCell ref="B4:K4"/>
    <mergeCell ref="B7:K7"/>
    <mergeCell ref="B11:K11"/>
    <mergeCell ref="B37:K37"/>
    <mergeCell ref="B35:K35"/>
    <mergeCell ref="B32:K32"/>
    <mergeCell ref="B16:K16"/>
    <mergeCell ref="B22:K22"/>
    <mergeCell ref="B33:K33"/>
    <mergeCell ref="B14:K14"/>
    <mergeCell ref="B19:K19"/>
    <mergeCell ref="B15:K15"/>
    <mergeCell ref="B36:K36"/>
    <mergeCell ref="B25:K25"/>
    <mergeCell ref="B31:K31"/>
    <mergeCell ref="B34:K34"/>
    <mergeCell ref="B30:K30"/>
    <mergeCell ref="B28:K28"/>
    <mergeCell ref="B54:K54"/>
    <mergeCell ref="B45:K45"/>
    <mergeCell ref="B46:K46"/>
    <mergeCell ref="B47:K47"/>
    <mergeCell ref="B48:K48"/>
    <mergeCell ref="B50:K50"/>
    <mergeCell ref="B51:K51"/>
    <mergeCell ref="B53:K53"/>
    <mergeCell ref="B49:K49"/>
    <mergeCell ref="B39:K39"/>
    <mergeCell ref="B38:K38"/>
    <mergeCell ref="B43:K43"/>
    <mergeCell ref="B40:K40"/>
    <mergeCell ref="B44:K44"/>
  </mergeCells>
  <phoneticPr fontId="2" type="noConversion"/>
  <pageMargins left="0.75" right="0.75" top="1" bottom="1" header="0.5" footer="0.5"/>
  <pageSetup paperSize="9" orientation="portrait" r:id="rId1"/>
  <headerFooter alignWithMargins="0">
    <oddHeader>&amp;L样式编号：WW-SW-PP-TM-01&amp;C&lt;请键入项目名称&gt;项目估算表&amp;R版本：&lt;请键入版本号&gt;</oddHeader>
    <oddFooter>&amp;L&amp;G&amp;R&amp;"黑体,常规"第&amp;P页 共&amp;N页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election activeCell="A18" sqref="A18:E21"/>
    </sheetView>
  </sheetViews>
  <sheetFormatPr defaultRowHeight="12" x14ac:dyDescent="0.15"/>
  <cols>
    <col min="2" max="2" width="13.28515625" customWidth="1"/>
    <col min="3" max="3" width="17.85546875" customWidth="1"/>
    <col min="4" max="4" width="29.7109375" customWidth="1"/>
    <col min="5" max="5" width="34.7109375" customWidth="1"/>
  </cols>
  <sheetData>
    <row r="1" spans="1:9" ht="23.25" customHeight="1" x14ac:dyDescent="0.15">
      <c r="A1" s="171" t="s">
        <v>315</v>
      </c>
      <c r="B1" s="171"/>
      <c r="C1" s="171"/>
      <c r="D1" s="180" t="s">
        <v>316</v>
      </c>
      <c r="E1" s="195">
        <f>0.6+0.01*SUM(E3:E15)</f>
        <v>0.6</v>
      </c>
    </row>
    <row r="2" spans="1:9" ht="27" customHeight="1" x14ac:dyDescent="0.15">
      <c r="A2" s="180" t="s">
        <v>285</v>
      </c>
      <c r="B2" s="180" t="s">
        <v>286</v>
      </c>
      <c r="C2" s="180" t="s">
        <v>287</v>
      </c>
      <c r="D2" s="180" t="s">
        <v>335</v>
      </c>
      <c r="E2" s="180" t="s">
        <v>375</v>
      </c>
    </row>
    <row r="3" spans="1:9" ht="18" customHeight="1" x14ac:dyDescent="0.15">
      <c r="A3" s="197">
        <v>1</v>
      </c>
      <c r="B3" s="197" t="s">
        <v>288</v>
      </c>
      <c r="C3" s="197" t="s">
        <v>289</v>
      </c>
      <c r="D3" s="198" t="s">
        <v>290</v>
      </c>
      <c r="E3" s="170"/>
    </row>
    <row r="4" spans="1:9" ht="18" customHeight="1" x14ac:dyDescent="0.15">
      <c r="A4" s="197">
        <v>2</v>
      </c>
      <c r="B4" s="197" t="s">
        <v>291</v>
      </c>
      <c r="C4" s="197" t="s">
        <v>289</v>
      </c>
      <c r="D4" s="198" t="s">
        <v>292</v>
      </c>
      <c r="E4" s="170"/>
    </row>
    <row r="5" spans="1:9" ht="18" customHeight="1" x14ac:dyDescent="0.15">
      <c r="A5" s="197">
        <v>3</v>
      </c>
      <c r="B5" s="197" t="s">
        <v>293</v>
      </c>
      <c r="C5" s="197" t="s">
        <v>289</v>
      </c>
      <c r="D5" s="198" t="s">
        <v>294</v>
      </c>
      <c r="E5" s="170"/>
    </row>
    <row r="6" spans="1:9" ht="18" customHeight="1" x14ac:dyDescent="0.15">
      <c r="A6" s="197">
        <v>4</v>
      </c>
      <c r="B6" s="197" t="s">
        <v>295</v>
      </c>
      <c r="C6" s="197" t="s">
        <v>289</v>
      </c>
      <c r="D6" s="198" t="s">
        <v>296</v>
      </c>
      <c r="E6" s="170"/>
    </row>
    <row r="7" spans="1:9" ht="18" customHeight="1" x14ac:dyDescent="0.15">
      <c r="A7" s="197">
        <v>5</v>
      </c>
      <c r="B7" s="197" t="s">
        <v>297</v>
      </c>
      <c r="C7" s="197" t="s">
        <v>289</v>
      </c>
      <c r="D7" s="198" t="s">
        <v>298</v>
      </c>
      <c r="E7" s="170"/>
    </row>
    <row r="8" spans="1:9" ht="18" customHeight="1" x14ac:dyDescent="0.15">
      <c r="A8" s="197">
        <v>6</v>
      </c>
      <c r="B8" s="197" t="s">
        <v>299</v>
      </c>
      <c r="C8" s="197" t="s">
        <v>289</v>
      </c>
      <c r="D8" s="198" t="s">
        <v>300</v>
      </c>
      <c r="E8" s="170"/>
      <c r="H8" s="196"/>
      <c r="I8" s="196"/>
    </row>
    <row r="9" spans="1:9" ht="18" customHeight="1" x14ac:dyDescent="0.15">
      <c r="A9" s="197">
        <v>7</v>
      </c>
      <c r="B9" s="197" t="s">
        <v>301</v>
      </c>
      <c r="C9" s="197" t="s">
        <v>289</v>
      </c>
      <c r="D9" s="198" t="s">
        <v>302</v>
      </c>
      <c r="E9" s="170"/>
      <c r="H9" s="196"/>
      <c r="I9" s="196"/>
    </row>
    <row r="10" spans="1:9" ht="18" customHeight="1" x14ac:dyDescent="0.15">
      <c r="A10" s="197">
        <v>8</v>
      </c>
      <c r="B10" s="197" t="s">
        <v>303</v>
      </c>
      <c r="C10" s="197" t="s">
        <v>289</v>
      </c>
      <c r="D10" s="198" t="s">
        <v>304</v>
      </c>
      <c r="E10" s="170"/>
      <c r="H10" s="196"/>
      <c r="I10" s="196"/>
    </row>
    <row r="11" spans="1:9" ht="18" customHeight="1" x14ac:dyDescent="0.15">
      <c r="A11" s="197">
        <v>9</v>
      </c>
      <c r="B11" s="197" t="s">
        <v>305</v>
      </c>
      <c r="C11" s="197" t="s">
        <v>289</v>
      </c>
      <c r="D11" s="198" t="s">
        <v>306</v>
      </c>
      <c r="E11" s="170"/>
      <c r="H11" s="190"/>
      <c r="I11" s="196"/>
    </row>
    <row r="12" spans="1:9" ht="18" customHeight="1" x14ac:dyDescent="0.15">
      <c r="A12" s="197">
        <v>10</v>
      </c>
      <c r="B12" s="197" t="s">
        <v>307</v>
      </c>
      <c r="C12" s="197" t="s">
        <v>289</v>
      </c>
      <c r="D12" s="198" t="s">
        <v>308</v>
      </c>
      <c r="E12" s="170"/>
      <c r="H12" s="196"/>
      <c r="I12" s="196"/>
    </row>
    <row r="13" spans="1:9" ht="18" customHeight="1" x14ac:dyDescent="0.15">
      <c r="A13" s="197">
        <v>11</v>
      </c>
      <c r="B13" s="197" t="s">
        <v>309</v>
      </c>
      <c r="C13" s="197" t="s">
        <v>289</v>
      </c>
      <c r="D13" s="198" t="s">
        <v>310</v>
      </c>
      <c r="E13" s="170"/>
      <c r="H13" s="196"/>
      <c r="I13" s="196"/>
    </row>
    <row r="14" spans="1:9" ht="18" customHeight="1" x14ac:dyDescent="0.15">
      <c r="A14" s="197">
        <v>12</v>
      </c>
      <c r="B14" s="197" t="s">
        <v>311</v>
      </c>
      <c r="C14" s="197" t="s">
        <v>289</v>
      </c>
      <c r="D14" s="198" t="s">
        <v>312</v>
      </c>
      <c r="E14" s="170"/>
      <c r="H14" s="196"/>
      <c r="I14" s="196"/>
    </row>
    <row r="15" spans="1:9" ht="18" customHeight="1" x14ac:dyDescent="0.15">
      <c r="A15" s="197">
        <v>13</v>
      </c>
      <c r="B15" s="197" t="s">
        <v>313</v>
      </c>
      <c r="C15" s="197" t="s">
        <v>289</v>
      </c>
      <c r="D15" s="198" t="s">
        <v>314</v>
      </c>
      <c r="E15" s="170"/>
    </row>
    <row r="18" spans="1:5" x14ac:dyDescent="0.15">
      <c r="A18" s="233" t="s">
        <v>369</v>
      </c>
      <c r="B18" s="234"/>
      <c r="C18" s="234"/>
      <c r="D18" s="234"/>
      <c r="E18" s="235"/>
    </row>
    <row r="19" spans="1:5" x14ac:dyDescent="0.15">
      <c r="A19" s="236"/>
      <c r="B19" s="237"/>
      <c r="C19" s="237"/>
      <c r="D19" s="237"/>
      <c r="E19" s="238"/>
    </row>
    <row r="20" spans="1:5" x14ac:dyDescent="0.15">
      <c r="A20" s="236"/>
      <c r="B20" s="237"/>
      <c r="C20" s="237"/>
      <c r="D20" s="237"/>
      <c r="E20" s="238"/>
    </row>
    <row r="21" spans="1:5" ht="35.25" customHeight="1" x14ac:dyDescent="0.15">
      <c r="A21" s="239"/>
      <c r="B21" s="240"/>
      <c r="C21" s="240"/>
      <c r="D21" s="240"/>
      <c r="E21" s="241"/>
    </row>
  </sheetData>
  <mergeCells count="1">
    <mergeCell ref="A18:E2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showGridLines="0" workbookViewId="0">
      <selection activeCell="H12" sqref="H12"/>
    </sheetView>
  </sheetViews>
  <sheetFormatPr defaultRowHeight="12" x14ac:dyDescent="0.15"/>
  <cols>
    <col min="2" max="2" width="14.140625" customWidth="1"/>
    <col min="3" max="3" width="15.140625" customWidth="1"/>
    <col min="4" max="4" width="14.28515625" customWidth="1"/>
    <col min="5" max="5" width="13" customWidth="1"/>
    <col min="6" max="6" width="13.5703125" customWidth="1"/>
    <col min="7" max="7" width="44.28515625" customWidth="1"/>
    <col min="8" max="8" width="13.42578125" customWidth="1"/>
  </cols>
  <sheetData>
    <row r="1" spans="1:11" s="100" customFormat="1" ht="21" customHeight="1" x14ac:dyDescent="0.15">
      <c r="A1" s="94"/>
      <c r="B1" s="242" t="s">
        <v>13</v>
      </c>
      <c r="C1" s="242"/>
      <c r="D1" s="242"/>
      <c r="E1" s="242"/>
      <c r="F1" s="95"/>
      <c r="G1" s="95"/>
      <c r="H1" s="95"/>
      <c r="I1" s="95"/>
      <c r="J1" s="96"/>
      <c r="K1" s="95"/>
    </row>
    <row r="2" spans="1:11" s="100" customFormat="1" ht="33" customHeight="1" x14ac:dyDescent="0.15">
      <c r="A2" s="98"/>
      <c r="B2" s="243" t="s">
        <v>341</v>
      </c>
      <c r="C2" s="244"/>
      <c r="D2" s="244"/>
      <c r="E2" s="244"/>
      <c r="F2" s="244"/>
      <c r="G2" s="244"/>
      <c r="H2" s="244"/>
      <c r="I2" s="244"/>
      <c r="J2" s="99"/>
    </row>
    <row r="3" spans="1:11" s="100" customFormat="1" ht="12.75" customHeight="1" x14ac:dyDescent="0.15">
      <c r="B3" s="109"/>
      <c r="C3" s="109"/>
      <c r="D3" s="112"/>
      <c r="E3" s="109"/>
      <c r="F3" s="109"/>
      <c r="G3" s="109"/>
      <c r="H3" s="109"/>
      <c r="I3" s="109"/>
      <c r="J3" s="99"/>
    </row>
    <row r="4" spans="1:11" s="100" customFormat="1" ht="30" customHeight="1" x14ac:dyDescent="0.15">
      <c r="A4" s="111"/>
      <c r="B4" s="22" t="s">
        <v>64</v>
      </c>
      <c r="C4" s="97">
        <v>41275</v>
      </c>
      <c r="D4" s="254" t="s">
        <v>156</v>
      </c>
      <c r="E4" s="255"/>
      <c r="F4" s="138">
        <f>(C6*D6+C7*D7+C8*D8+C9*D9+C10*D10+C11*D11+C12*D12+C13*D13)/21.7</f>
        <v>18.433179723502306</v>
      </c>
      <c r="G4" s="109"/>
      <c r="H4" s="109"/>
      <c r="I4" s="109"/>
      <c r="J4" s="99"/>
    </row>
    <row r="5" spans="1:11" ht="20.100000000000001" customHeight="1" x14ac:dyDescent="0.15">
      <c r="B5" s="134" t="s">
        <v>58</v>
      </c>
      <c r="C5" s="135" t="s">
        <v>154</v>
      </c>
      <c r="D5" s="135" t="s">
        <v>324</v>
      </c>
      <c r="E5" s="136" t="s">
        <v>151</v>
      </c>
      <c r="F5" s="134" t="s">
        <v>60</v>
      </c>
      <c r="G5" s="134" t="s">
        <v>59</v>
      </c>
      <c r="I5" s="137" t="s">
        <v>155</v>
      </c>
    </row>
    <row r="6" spans="1:11" ht="20.100000000000001" customHeight="1" x14ac:dyDescent="0.15">
      <c r="B6" s="149" t="s">
        <v>182</v>
      </c>
      <c r="C6" s="54">
        <v>10</v>
      </c>
      <c r="D6" s="65">
        <v>5</v>
      </c>
      <c r="E6" s="55">
        <f>C4</f>
        <v>41275</v>
      </c>
      <c r="F6" s="55">
        <f>WORKDAY(E6,C6-1,'附录-节假日'!$A$2:$A$32)</f>
        <v>41288</v>
      </c>
      <c r="G6" s="167"/>
    </row>
    <row r="7" spans="1:11" ht="20.100000000000001" customHeight="1" x14ac:dyDescent="0.15">
      <c r="B7" s="139" t="s">
        <v>61</v>
      </c>
      <c r="C7" s="54">
        <v>10</v>
      </c>
      <c r="D7" s="65">
        <v>5</v>
      </c>
      <c r="E7" s="55">
        <f t="shared" ref="E7:E13" si="0">F6+1</f>
        <v>41289</v>
      </c>
      <c r="F7" s="55">
        <f>WORKDAY(E7,C7-1,'附录-节假日'!$A$2:$A$32)</f>
        <v>41302</v>
      </c>
      <c r="G7" s="167"/>
    </row>
    <row r="8" spans="1:11" ht="20.100000000000001" customHeight="1" x14ac:dyDescent="0.15">
      <c r="B8" s="149" t="s">
        <v>323</v>
      </c>
      <c r="C8" s="54">
        <v>10</v>
      </c>
      <c r="D8" s="65">
        <v>5</v>
      </c>
      <c r="E8" s="55">
        <f t="shared" si="0"/>
        <v>41303</v>
      </c>
      <c r="F8" s="55">
        <f>WORKDAY(E8,C8-1,'附录-节假日'!$A$2:$A$32)</f>
        <v>41316</v>
      </c>
      <c r="G8" s="167"/>
    </row>
    <row r="9" spans="1:11" ht="20.100000000000001" customHeight="1" x14ac:dyDescent="0.15">
      <c r="B9" s="149" t="s">
        <v>183</v>
      </c>
      <c r="C9" s="54">
        <v>10</v>
      </c>
      <c r="D9" s="65">
        <v>5</v>
      </c>
      <c r="E9" s="55">
        <f t="shared" si="0"/>
        <v>41317</v>
      </c>
      <c r="F9" s="55">
        <f>WORKDAY(E9,C9-1,'附录-节假日'!$A$2:$A$32)</f>
        <v>41330</v>
      </c>
      <c r="G9" s="167"/>
    </row>
    <row r="10" spans="1:11" ht="20.100000000000001" customHeight="1" x14ac:dyDescent="0.15">
      <c r="B10" s="149" t="s">
        <v>184</v>
      </c>
      <c r="C10" s="54">
        <v>10</v>
      </c>
      <c r="D10" s="65">
        <v>5</v>
      </c>
      <c r="E10" s="55">
        <f t="shared" si="0"/>
        <v>41331</v>
      </c>
      <c r="F10" s="55">
        <f>WORKDAY(E10,C10-1,'附录-节假日'!$A$2:$A$32)</f>
        <v>41344</v>
      </c>
      <c r="G10" s="167"/>
    </row>
    <row r="11" spans="1:11" ht="20.100000000000001" customHeight="1" x14ac:dyDescent="0.15">
      <c r="B11" s="149" t="s">
        <v>62</v>
      </c>
      <c r="C11" s="54">
        <v>10</v>
      </c>
      <c r="D11" s="65">
        <v>5</v>
      </c>
      <c r="E11" s="55">
        <f t="shared" si="0"/>
        <v>41345</v>
      </c>
      <c r="F11" s="55">
        <f>WORKDAY(E11,C11-1,'附录-节假日'!$A$2:$A$32)</f>
        <v>41358</v>
      </c>
      <c r="G11" s="167"/>
    </row>
    <row r="12" spans="1:11" ht="20.100000000000001" customHeight="1" x14ac:dyDescent="0.15">
      <c r="B12" s="149" t="s">
        <v>63</v>
      </c>
      <c r="C12" s="54">
        <v>10</v>
      </c>
      <c r="D12" s="65">
        <v>5</v>
      </c>
      <c r="E12" s="55">
        <f t="shared" si="0"/>
        <v>41359</v>
      </c>
      <c r="F12" s="55">
        <f>WORKDAY(E12,C12-1,'附录-节假日'!$A$2:$A$32)</f>
        <v>41372</v>
      </c>
      <c r="G12" s="167"/>
    </row>
    <row r="13" spans="1:11" ht="20.100000000000001" customHeight="1" x14ac:dyDescent="0.15">
      <c r="B13" s="149" t="s">
        <v>185</v>
      </c>
      <c r="C13" s="54">
        <v>10</v>
      </c>
      <c r="D13" s="65">
        <v>5</v>
      </c>
      <c r="E13" s="55">
        <f t="shared" si="0"/>
        <v>41373</v>
      </c>
      <c r="F13" s="55">
        <f>WORKDAY(E13,C13-1,'附录-节假日'!$A$2:$A$32)</f>
        <v>41386</v>
      </c>
      <c r="G13" s="167"/>
    </row>
    <row r="14" spans="1:11" x14ac:dyDescent="0.15">
      <c r="B14" s="140"/>
      <c r="D14" s="71"/>
    </row>
    <row r="16" spans="1:11" ht="12" customHeight="1" x14ac:dyDescent="0.15">
      <c r="B16" s="245" t="s">
        <v>189</v>
      </c>
      <c r="C16" s="246"/>
      <c r="D16" s="246"/>
      <c r="E16" s="246"/>
      <c r="F16" s="246"/>
      <c r="G16" s="247"/>
    </row>
    <row r="17" spans="2:7" x14ac:dyDescent="0.15">
      <c r="B17" s="248"/>
      <c r="C17" s="249"/>
      <c r="D17" s="249"/>
      <c r="E17" s="249"/>
      <c r="F17" s="249"/>
      <c r="G17" s="250"/>
    </row>
    <row r="18" spans="2:7" x14ac:dyDescent="0.15">
      <c r="B18" s="251"/>
      <c r="C18" s="252"/>
      <c r="D18" s="252"/>
      <c r="E18" s="252"/>
      <c r="F18" s="252"/>
      <c r="G18" s="253"/>
    </row>
  </sheetData>
  <mergeCells count="4">
    <mergeCell ref="B1:E1"/>
    <mergeCell ref="B2:I2"/>
    <mergeCell ref="B16:G18"/>
    <mergeCell ref="D4:E4"/>
  </mergeCells>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U87"/>
  <sheetViews>
    <sheetView tabSelected="1" topLeftCell="A10" workbookViewId="0">
      <selection activeCell="F2" sqref="F2"/>
    </sheetView>
  </sheetViews>
  <sheetFormatPr defaultColWidth="9.140625" defaultRowHeight="12" x14ac:dyDescent="0.15"/>
  <cols>
    <col min="1" max="1" width="3" style="16" customWidth="1"/>
    <col min="2" max="2" width="10.28515625" style="16" customWidth="1"/>
    <col min="3" max="3" width="30.140625" style="17" customWidth="1"/>
    <col min="4" max="4" width="29" style="16" customWidth="1"/>
    <col min="5" max="5" width="11.7109375" style="16" customWidth="1"/>
    <col min="6" max="6" width="11.5703125" style="16" customWidth="1"/>
    <col min="7" max="7" width="12" style="16" customWidth="1"/>
    <col min="8" max="8" width="9.85546875" style="16" customWidth="1"/>
    <col min="9" max="9" width="9.140625" style="16"/>
    <col min="10" max="10" width="9.140625" style="18" bestFit="1" customWidth="1"/>
    <col min="11" max="18" width="9.140625" style="18" customWidth="1"/>
    <col min="19" max="19" width="17.85546875" style="16" customWidth="1"/>
    <col min="20" max="20" width="9.140625" style="16"/>
    <col min="21" max="21" width="14.7109375" style="16" customWidth="1"/>
    <col min="22" max="16384" width="9.140625" style="16"/>
  </cols>
  <sheetData>
    <row r="1" spans="2:21" ht="21" customHeight="1" x14ac:dyDescent="0.15">
      <c r="B1" s="40" t="s">
        <v>78</v>
      </c>
    </row>
    <row r="2" spans="2:21" ht="90" customHeight="1" x14ac:dyDescent="0.15">
      <c r="B2" s="256" t="s">
        <v>394</v>
      </c>
      <c r="C2" s="256"/>
      <c r="D2" s="256"/>
      <c r="E2" s="206"/>
      <c r="F2" s="42"/>
      <c r="G2" s="42"/>
      <c r="H2" s="181"/>
      <c r="J2" s="19"/>
      <c r="K2" s="19"/>
      <c r="L2" s="19"/>
      <c r="M2" s="30"/>
      <c r="N2" s="30"/>
      <c r="O2" s="30"/>
      <c r="P2" s="30"/>
      <c r="Q2" s="30"/>
      <c r="R2" s="30"/>
    </row>
    <row r="3" spans="2:21" s="20" customFormat="1" ht="48.75" customHeight="1" x14ac:dyDescent="0.15">
      <c r="B3" s="21" t="s">
        <v>79</v>
      </c>
      <c r="C3" s="254" t="s">
        <v>80</v>
      </c>
      <c r="D3" s="266"/>
      <c r="E3" s="266"/>
      <c r="F3" s="266"/>
      <c r="G3" s="266"/>
      <c r="H3" s="266"/>
      <c r="I3" s="255"/>
      <c r="J3" s="23" t="s">
        <v>81</v>
      </c>
      <c r="K3" s="269" t="s">
        <v>82</v>
      </c>
      <c r="L3" s="270"/>
      <c r="M3" s="270"/>
      <c r="N3" s="270"/>
      <c r="O3" s="270"/>
      <c r="P3" s="270"/>
      <c r="Q3" s="270"/>
      <c r="R3" s="270"/>
      <c r="S3" s="257"/>
      <c r="T3" s="258"/>
      <c r="U3" s="259"/>
    </row>
    <row r="4" spans="2:21" s="20" customFormat="1" ht="27" customHeight="1" x14ac:dyDescent="0.15">
      <c r="B4" s="21" t="s">
        <v>83</v>
      </c>
      <c r="C4" s="271" t="s">
        <v>77</v>
      </c>
      <c r="D4" s="272"/>
      <c r="E4" s="272"/>
      <c r="F4" s="272"/>
      <c r="G4" s="272"/>
      <c r="H4" s="272"/>
      <c r="I4" s="272"/>
      <c r="J4" s="176" t="s">
        <v>283</v>
      </c>
      <c r="K4" s="273">
        <f>((COUNTIF(G7:G74,"有"))/(COUNTIF(G7:G74,"有")+COUNTIF(G7:G74,"无")))*100</f>
        <v>92.64705882352942</v>
      </c>
      <c r="L4" s="274"/>
      <c r="M4" s="275" t="s">
        <v>317</v>
      </c>
      <c r="N4" s="276"/>
      <c r="O4" s="273">
        <f>技术复杂度评估表!E1</f>
        <v>0.6</v>
      </c>
      <c r="P4" s="277"/>
      <c r="Q4" s="277"/>
      <c r="R4" s="274"/>
      <c r="S4" s="260"/>
      <c r="T4" s="261"/>
      <c r="U4" s="262"/>
    </row>
    <row r="5" spans="2:21" s="20" customFormat="1" ht="40.5" customHeight="1" x14ac:dyDescent="0.15">
      <c r="B5" s="24" t="s">
        <v>368</v>
      </c>
      <c r="C5" s="273">
        <f>SUM(T7:T74)</f>
        <v>184</v>
      </c>
      <c r="D5" s="277"/>
      <c r="E5" s="277"/>
      <c r="F5" s="277"/>
      <c r="G5" s="277"/>
      <c r="H5" s="277"/>
      <c r="I5" s="274"/>
      <c r="J5" s="267" t="s">
        <v>111</v>
      </c>
      <c r="K5" s="268"/>
      <c r="L5" s="268"/>
      <c r="M5" s="268"/>
      <c r="N5" s="268"/>
      <c r="O5" s="268"/>
      <c r="P5" s="268"/>
      <c r="Q5" s="268"/>
      <c r="R5" s="268"/>
      <c r="S5" s="263"/>
      <c r="T5" s="264"/>
      <c r="U5" s="265"/>
    </row>
    <row r="6" spans="2:21" s="20" customFormat="1" ht="27" customHeight="1" x14ac:dyDescent="0.15">
      <c r="B6" s="24" t="s">
        <v>84</v>
      </c>
      <c r="C6" s="25" t="s">
        <v>277</v>
      </c>
      <c r="D6" s="117" t="s">
        <v>188</v>
      </c>
      <c r="E6" s="117" t="s">
        <v>364</v>
      </c>
      <c r="F6" s="102" t="s">
        <v>147</v>
      </c>
      <c r="G6" s="67" t="s">
        <v>322</v>
      </c>
      <c r="H6" s="67" t="s">
        <v>338</v>
      </c>
      <c r="I6" s="93" t="s">
        <v>107</v>
      </c>
      <c r="J6" s="93" t="s">
        <v>98</v>
      </c>
      <c r="K6" s="93" t="s">
        <v>99</v>
      </c>
      <c r="L6" s="93" t="s">
        <v>100</v>
      </c>
      <c r="M6" s="93" t="s">
        <v>101</v>
      </c>
      <c r="N6" s="93" t="s">
        <v>102</v>
      </c>
      <c r="O6" s="93" t="s">
        <v>103</v>
      </c>
      <c r="P6" s="93" t="s">
        <v>105</v>
      </c>
      <c r="Q6" s="93" t="s">
        <v>104</v>
      </c>
      <c r="R6" s="93" t="s">
        <v>106</v>
      </c>
      <c r="S6" s="113" t="s">
        <v>108</v>
      </c>
      <c r="T6" s="113" t="s">
        <v>109</v>
      </c>
      <c r="U6" s="102" t="s">
        <v>110</v>
      </c>
    </row>
    <row r="7" spans="2:21" s="32" customFormat="1" ht="21" customHeight="1" x14ac:dyDescent="0.15">
      <c r="B7" s="56">
        <f t="shared" ref="B7:B38" ca="1" si="0">IF(ISBLANK(D7),"-",COUNT(OFFSET(B$6,0,0,ROW()-ROW(B$6)))+1)</f>
        <v>1</v>
      </c>
      <c r="C7" s="152" t="s">
        <v>191</v>
      </c>
      <c r="D7" s="153" t="s">
        <v>192</v>
      </c>
      <c r="E7" s="153" t="s">
        <v>365</v>
      </c>
      <c r="F7" s="101" t="s">
        <v>266</v>
      </c>
      <c r="G7" s="51" t="s">
        <v>336</v>
      </c>
      <c r="H7" s="51">
        <v>0</v>
      </c>
      <c r="I7" s="101" t="s">
        <v>267</v>
      </c>
      <c r="J7" s="63">
        <v>1</v>
      </c>
      <c r="K7" s="63">
        <v>2</v>
      </c>
      <c r="L7" s="63">
        <v>3</v>
      </c>
      <c r="M7" s="63">
        <v>4</v>
      </c>
      <c r="N7" s="63">
        <v>5</v>
      </c>
      <c r="O7" s="46">
        <f>IF(OR(ISNUMBER(J7),ISNUMBER(K7),ISNUMBER(L7),ISNUMBER(M7),ISNUMBER(N7)),MIN(J7:N7),"")</f>
        <v>1</v>
      </c>
      <c r="P7" s="46">
        <f>IF(OR(ISNUMBER(J7),ISNUMBER(K7),ISNUMBER(L7),ISNUMBER(M7),ISNUMBER(N7)),AVERAGE(J7:N7),"")</f>
        <v>3</v>
      </c>
      <c r="Q7" s="46">
        <f>IF(OR(ISNUMBER(J7),ISNUMBER(K7),ISNUMBER(L7),ISNUMBER(M7),ISNUMBER(N7)),MAX(J7:N7),"")</f>
        <v>5</v>
      </c>
      <c r="R7" s="47">
        <f>IF(AND(ISNUMBER(P7),P7&lt;&gt;0),MAX(P7-O7,Q7-P7)/P7,"")</f>
        <v>0.66666666666666663</v>
      </c>
      <c r="S7" s="183" t="s">
        <v>112</v>
      </c>
      <c r="T7" s="46">
        <f>IF(S7="N","",P7)</f>
        <v>3</v>
      </c>
      <c r="U7" s="114"/>
    </row>
    <row r="8" spans="2:21" s="32" customFormat="1" ht="21" customHeight="1" x14ac:dyDescent="0.15">
      <c r="B8" s="57">
        <f t="shared" ca="1" si="0"/>
        <v>2</v>
      </c>
      <c r="C8" s="152" t="s">
        <v>191</v>
      </c>
      <c r="D8" s="154" t="s">
        <v>193</v>
      </c>
      <c r="E8" s="154" t="s">
        <v>365</v>
      </c>
      <c r="F8" s="59" t="s">
        <v>266</v>
      </c>
      <c r="G8" s="51" t="s">
        <v>336</v>
      </c>
      <c r="H8" s="51">
        <v>20</v>
      </c>
      <c r="I8" s="59" t="s">
        <v>267</v>
      </c>
      <c r="J8" s="60">
        <v>2</v>
      </c>
      <c r="K8" s="60">
        <v>2</v>
      </c>
      <c r="L8" s="60"/>
      <c r="M8" s="60"/>
      <c r="N8" s="60"/>
      <c r="O8" s="46">
        <f t="shared" ref="O8:O71" si="1">IF(OR(ISNUMBER(J8),ISNUMBER(K8),ISNUMBER(L8),ISNUMBER(M8),ISNUMBER(N8)),MIN(J8:N8),"")</f>
        <v>2</v>
      </c>
      <c r="P8" s="46">
        <f t="shared" ref="P8:P71" si="2">IF(OR(ISNUMBER(J8),ISNUMBER(K8),ISNUMBER(L8),ISNUMBER(M8),ISNUMBER(N8)),AVERAGE(J8:N8),"")</f>
        <v>2</v>
      </c>
      <c r="Q8" s="46">
        <f t="shared" ref="Q8:Q71" si="3">IF(OR(ISNUMBER(J8),ISNUMBER(K8),ISNUMBER(L8),ISNUMBER(M8),ISNUMBER(N8)),MAX(J8:N8),"")</f>
        <v>2</v>
      </c>
      <c r="R8" s="47">
        <f t="shared" ref="R8:R71" si="4">IF(AND(ISNUMBER(P8),P8&lt;&gt;0),MAX(P8-O8,Q8-P8)/P8,"")</f>
        <v>0</v>
      </c>
      <c r="S8" s="184" t="s">
        <v>112</v>
      </c>
      <c r="T8" s="46">
        <f t="shared" ref="T8:T71" si="5">IF(S8="N","",P8)</f>
        <v>2</v>
      </c>
      <c r="U8" s="115"/>
    </row>
    <row r="9" spans="2:21" s="32" customFormat="1" ht="21" customHeight="1" x14ac:dyDescent="0.15">
      <c r="B9" s="57">
        <f t="shared" ca="1" si="0"/>
        <v>3</v>
      </c>
      <c r="C9" s="152" t="s">
        <v>191</v>
      </c>
      <c r="D9" s="154" t="s">
        <v>194</v>
      </c>
      <c r="E9" s="154" t="s">
        <v>365</v>
      </c>
      <c r="F9" s="59" t="s">
        <v>266</v>
      </c>
      <c r="G9" s="51" t="s">
        <v>336</v>
      </c>
      <c r="H9" s="51">
        <v>20</v>
      </c>
      <c r="I9" s="59" t="s">
        <v>267</v>
      </c>
      <c r="J9" s="60">
        <v>2</v>
      </c>
      <c r="K9" s="60">
        <v>2</v>
      </c>
      <c r="L9" s="60"/>
      <c r="M9" s="60"/>
      <c r="N9" s="60"/>
      <c r="O9" s="46">
        <f t="shared" si="1"/>
        <v>2</v>
      </c>
      <c r="P9" s="46">
        <f t="shared" si="2"/>
        <v>2</v>
      </c>
      <c r="Q9" s="46">
        <f t="shared" si="3"/>
        <v>2</v>
      </c>
      <c r="R9" s="47">
        <f t="shared" si="4"/>
        <v>0</v>
      </c>
      <c r="S9" s="184" t="s">
        <v>112</v>
      </c>
      <c r="T9" s="46">
        <f t="shared" si="5"/>
        <v>2</v>
      </c>
      <c r="U9" s="116"/>
    </row>
    <row r="10" spans="2:21" s="32" customFormat="1" ht="21" customHeight="1" x14ac:dyDescent="0.15">
      <c r="B10" s="57">
        <f t="shared" ca="1" si="0"/>
        <v>4</v>
      </c>
      <c r="C10" s="152" t="s">
        <v>191</v>
      </c>
      <c r="D10" s="154" t="s">
        <v>195</v>
      </c>
      <c r="E10" s="154" t="s">
        <v>365</v>
      </c>
      <c r="F10" s="59" t="s">
        <v>266</v>
      </c>
      <c r="G10" s="51" t="s">
        <v>336</v>
      </c>
      <c r="H10" s="51">
        <v>20</v>
      </c>
      <c r="I10" s="59" t="s">
        <v>267</v>
      </c>
      <c r="J10" s="60">
        <v>2</v>
      </c>
      <c r="K10" s="60">
        <v>2</v>
      </c>
      <c r="L10" s="60"/>
      <c r="M10" s="60"/>
      <c r="N10" s="60"/>
      <c r="O10" s="46">
        <f t="shared" si="1"/>
        <v>2</v>
      </c>
      <c r="P10" s="46">
        <f t="shared" si="2"/>
        <v>2</v>
      </c>
      <c r="Q10" s="46">
        <f t="shared" si="3"/>
        <v>2</v>
      </c>
      <c r="R10" s="47">
        <f t="shared" si="4"/>
        <v>0</v>
      </c>
      <c r="S10" s="184" t="s">
        <v>112</v>
      </c>
      <c r="T10" s="46">
        <f t="shared" si="5"/>
        <v>2</v>
      </c>
      <c r="U10" s="116"/>
    </row>
    <row r="11" spans="2:21" s="32" customFormat="1" ht="21" customHeight="1" x14ac:dyDescent="0.15">
      <c r="B11" s="57">
        <f t="shared" ca="1" si="0"/>
        <v>5</v>
      </c>
      <c r="C11" s="152" t="s">
        <v>191</v>
      </c>
      <c r="D11" s="154" t="s">
        <v>196</v>
      </c>
      <c r="E11" s="154" t="s">
        <v>365</v>
      </c>
      <c r="F11" s="59" t="s">
        <v>266</v>
      </c>
      <c r="G11" s="51" t="s">
        <v>337</v>
      </c>
      <c r="H11" s="51">
        <v>20</v>
      </c>
      <c r="I11" s="59" t="s">
        <v>267</v>
      </c>
      <c r="J11" s="60">
        <v>2</v>
      </c>
      <c r="K11" s="60">
        <v>2</v>
      </c>
      <c r="L11" s="60"/>
      <c r="M11" s="60"/>
      <c r="N11" s="60"/>
      <c r="O11" s="46">
        <f t="shared" si="1"/>
        <v>2</v>
      </c>
      <c r="P11" s="46">
        <f t="shared" si="2"/>
        <v>2</v>
      </c>
      <c r="Q11" s="46">
        <f t="shared" si="3"/>
        <v>2</v>
      </c>
      <c r="R11" s="47">
        <f t="shared" si="4"/>
        <v>0</v>
      </c>
      <c r="S11" s="184" t="s">
        <v>112</v>
      </c>
      <c r="T11" s="46">
        <f t="shared" si="5"/>
        <v>2</v>
      </c>
      <c r="U11" s="116"/>
    </row>
    <row r="12" spans="2:21" s="32" customFormat="1" ht="21" customHeight="1" x14ac:dyDescent="0.15">
      <c r="B12" s="57">
        <f t="shared" ca="1" si="0"/>
        <v>6</v>
      </c>
      <c r="C12" s="152" t="s">
        <v>191</v>
      </c>
      <c r="D12" s="154" t="s">
        <v>197</v>
      </c>
      <c r="E12" s="154" t="s">
        <v>365</v>
      </c>
      <c r="F12" s="59" t="s">
        <v>266</v>
      </c>
      <c r="G12" s="51" t="s">
        <v>337</v>
      </c>
      <c r="H12" s="51">
        <v>20</v>
      </c>
      <c r="I12" s="59" t="s">
        <v>267</v>
      </c>
      <c r="J12" s="60">
        <v>2</v>
      </c>
      <c r="K12" s="60">
        <v>2</v>
      </c>
      <c r="L12" s="60"/>
      <c r="M12" s="60"/>
      <c r="N12" s="60"/>
      <c r="O12" s="46">
        <f t="shared" si="1"/>
        <v>2</v>
      </c>
      <c r="P12" s="46">
        <f t="shared" si="2"/>
        <v>2</v>
      </c>
      <c r="Q12" s="46">
        <f t="shared" si="3"/>
        <v>2</v>
      </c>
      <c r="R12" s="47">
        <f t="shared" si="4"/>
        <v>0</v>
      </c>
      <c r="S12" s="184" t="s">
        <v>112</v>
      </c>
      <c r="T12" s="46">
        <f t="shared" si="5"/>
        <v>2</v>
      </c>
      <c r="U12" s="116"/>
    </row>
    <row r="13" spans="2:21" s="32" customFormat="1" ht="21" customHeight="1" x14ac:dyDescent="0.15">
      <c r="B13" s="57">
        <f t="shared" ca="1" si="0"/>
        <v>7</v>
      </c>
      <c r="C13" s="152" t="s">
        <v>191</v>
      </c>
      <c r="D13" s="154" t="s">
        <v>268</v>
      </c>
      <c r="E13" s="154" t="s">
        <v>365</v>
      </c>
      <c r="F13" s="59" t="s">
        <v>266</v>
      </c>
      <c r="G13" s="51" t="s">
        <v>337</v>
      </c>
      <c r="H13" s="51">
        <v>0</v>
      </c>
      <c r="I13" s="59" t="s">
        <v>267</v>
      </c>
      <c r="J13" s="60">
        <v>2</v>
      </c>
      <c r="K13" s="60">
        <v>2</v>
      </c>
      <c r="L13" s="60"/>
      <c r="M13" s="60"/>
      <c r="N13" s="60"/>
      <c r="O13" s="46">
        <f t="shared" si="1"/>
        <v>2</v>
      </c>
      <c r="P13" s="46">
        <f t="shared" si="2"/>
        <v>2</v>
      </c>
      <c r="Q13" s="46">
        <f t="shared" si="3"/>
        <v>2</v>
      </c>
      <c r="R13" s="47">
        <f t="shared" si="4"/>
        <v>0</v>
      </c>
      <c r="S13" s="184" t="s">
        <v>112</v>
      </c>
      <c r="T13" s="46">
        <f t="shared" si="5"/>
        <v>2</v>
      </c>
      <c r="U13" s="116"/>
    </row>
    <row r="14" spans="2:21" s="32" customFormat="1" ht="21" customHeight="1" x14ac:dyDescent="0.15">
      <c r="B14" s="57">
        <f t="shared" ca="1" si="0"/>
        <v>8</v>
      </c>
      <c r="C14" s="151" t="s">
        <v>198</v>
      </c>
      <c r="D14" s="58" t="s">
        <v>199</v>
      </c>
      <c r="E14" s="154" t="s">
        <v>365</v>
      </c>
      <c r="F14" s="59" t="s">
        <v>266</v>
      </c>
      <c r="G14" s="51" t="s">
        <v>337</v>
      </c>
      <c r="H14" s="51">
        <v>0</v>
      </c>
      <c r="I14" s="59" t="s">
        <v>267</v>
      </c>
      <c r="J14" s="60">
        <v>3</v>
      </c>
      <c r="K14" s="60">
        <v>3</v>
      </c>
      <c r="L14" s="60"/>
      <c r="M14" s="60"/>
      <c r="N14" s="60"/>
      <c r="O14" s="46">
        <f t="shared" si="1"/>
        <v>3</v>
      </c>
      <c r="P14" s="46">
        <f t="shared" si="2"/>
        <v>3</v>
      </c>
      <c r="Q14" s="46">
        <f t="shared" si="3"/>
        <v>3</v>
      </c>
      <c r="R14" s="47">
        <f t="shared" si="4"/>
        <v>0</v>
      </c>
      <c r="S14" s="184" t="s">
        <v>112</v>
      </c>
      <c r="T14" s="46">
        <f t="shared" si="5"/>
        <v>3</v>
      </c>
      <c r="U14" s="116"/>
    </row>
    <row r="15" spans="2:21" s="32" customFormat="1" ht="21" customHeight="1" x14ac:dyDescent="0.15">
      <c r="B15" s="57">
        <f t="shared" ca="1" si="0"/>
        <v>9</v>
      </c>
      <c r="C15" s="151" t="s">
        <v>198</v>
      </c>
      <c r="D15" s="58" t="s">
        <v>200</v>
      </c>
      <c r="E15" s="154" t="s">
        <v>365</v>
      </c>
      <c r="F15" s="59" t="s">
        <v>266</v>
      </c>
      <c r="G15" s="51" t="s">
        <v>337</v>
      </c>
      <c r="H15" s="51">
        <v>0</v>
      </c>
      <c r="I15" s="59" t="s">
        <v>267</v>
      </c>
      <c r="J15" s="60">
        <v>5</v>
      </c>
      <c r="K15" s="60">
        <v>5</v>
      </c>
      <c r="L15" s="60"/>
      <c r="M15" s="60"/>
      <c r="N15" s="60"/>
      <c r="O15" s="46">
        <f t="shared" si="1"/>
        <v>5</v>
      </c>
      <c r="P15" s="46">
        <f t="shared" si="2"/>
        <v>5</v>
      </c>
      <c r="Q15" s="46">
        <f t="shared" si="3"/>
        <v>5</v>
      </c>
      <c r="R15" s="47">
        <f t="shared" si="4"/>
        <v>0</v>
      </c>
      <c r="S15" s="184" t="s">
        <v>112</v>
      </c>
      <c r="T15" s="46">
        <f t="shared" si="5"/>
        <v>5</v>
      </c>
      <c r="U15" s="116"/>
    </row>
    <row r="16" spans="2:21" s="32" customFormat="1" ht="21" customHeight="1" x14ac:dyDescent="0.15">
      <c r="B16" s="57">
        <f t="shared" ca="1" si="0"/>
        <v>10</v>
      </c>
      <c r="C16" s="151" t="s">
        <v>198</v>
      </c>
      <c r="D16" s="58" t="s">
        <v>201</v>
      </c>
      <c r="E16" s="154" t="s">
        <v>365</v>
      </c>
      <c r="F16" s="59" t="s">
        <v>266</v>
      </c>
      <c r="G16" s="51" t="s">
        <v>336</v>
      </c>
      <c r="H16" s="51">
        <v>0</v>
      </c>
      <c r="I16" s="59" t="s">
        <v>267</v>
      </c>
      <c r="J16" s="60">
        <v>2</v>
      </c>
      <c r="K16" s="60">
        <v>2</v>
      </c>
      <c r="L16" s="60"/>
      <c r="M16" s="60"/>
      <c r="N16" s="60"/>
      <c r="O16" s="46">
        <f t="shared" si="1"/>
        <v>2</v>
      </c>
      <c r="P16" s="46">
        <f t="shared" si="2"/>
        <v>2</v>
      </c>
      <c r="Q16" s="46">
        <f t="shared" si="3"/>
        <v>2</v>
      </c>
      <c r="R16" s="47">
        <f t="shared" si="4"/>
        <v>0</v>
      </c>
      <c r="S16" s="184" t="s">
        <v>112</v>
      </c>
      <c r="T16" s="46">
        <f t="shared" si="5"/>
        <v>2</v>
      </c>
      <c r="U16" s="116"/>
    </row>
    <row r="17" spans="2:21" s="32" customFormat="1" ht="21" customHeight="1" x14ac:dyDescent="0.15">
      <c r="B17" s="57">
        <f t="shared" ca="1" si="0"/>
        <v>11</v>
      </c>
      <c r="C17" s="151" t="s">
        <v>198</v>
      </c>
      <c r="D17" s="58" t="s">
        <v>202</v>
      </c>
      <c r="E17" s="154" t="s">
        <v>365</v>
      </c>
      <c r="F17" s="59" t="s">
        <v>266</v>
      </c>
      <c r="G17" s="51" t="s">
        <v>336</v>
      </c>
      <c r="H17" s="51">
        <v>0</v>
      </c>
      <c r="I17" s="59" t="s">
        <v>267</v>
      </c>
      <c r="J17" s="60">
        <v>1</v>
      </c>
      <c r="K17" s="60">
        <v>1</v>
      </c>
      <c r="L17" s="60"/>
      <c r="M17" s="60"/>
      <c r="N17" s="60"/>
      <c r="O17" s="46">
        <f t="shared" si="1"/>
        <v>1</v>
      </c>
      <c r="P17" s="46">
        <f t="shared" si="2"/>
        <v>1</v>
      </c>
      <c r="Q17" s="46">
        <f t="shared" si="3"/>
        <v>1</v>
      </c>
      <c r="R17" s="47">
        <f t="shared" si="4"/>
        <v>0</v>
      </c>
      <c r="S17" s="184" t="s">
        <v>112</v>
      </c>
      <c r="T17" s="46">
        <f t="shared" si="5"/>
        <v>1</v>
      </c>
      <c r="U17" s="116"/>
    </row>
    <row r="18" spans="2:21" s="32" customFormat="1" ht="21" customHeight="1" x14ac:dyDescent="0.15">
      <c r="B18" s="57">
        <f ca="1">IF(ISBLANK(D18),"-",COUNT(OFFSET(B$6,0,0,ROW()-ROW(B$6)))+1)</f>
        <v>12</v>
      </c>
      <c r="C18" s="151" t="s">
        <v>198</v>
      </c>
      <c r="D18" s="58" t="s">
        <v>203</v>
      </c>
      <c r="E18" s="154" t="s">
        <v>365</v>
      </c>
      <c r="F18" s="59" t="s">
        <v>266</v>
      </c>
      <c r="G18" s="51" t="s">
        <v>336</v>
      </c>
      <c r="H18" s="51">
        <v>0</v>
      </c>
      <c r="I18" s="59" t="s">
        <v>53</v>
      </c>
      <c r="J18" s="60">
        <v>2</v>
      </c>
      <c r="K18" s="60">
        <v>2</v>
      </c>
      <c r="L18" s="60"/>
      <c r="M18" s="60"/>
      <c r="N18" s="60"/>
      <c r="O18" s="46">
        <f t="shared" si="1"/>
        <v>2</v>
      </c>
      <c r="P18" s="46">
        <f t="shared" si="2"/>
        <v>2</v>
      </c>
      <c r="Q18" s="46">
        <f t="shared" si="3"/>
        <v>2</v>
      </c>
      <c r="R18" s="47">
        <f t="shared" si="4"/>
        <v>0</v>
      </c>
      <c r="S18" s="184" t="s">
        <v>112</v>
      </c>
      <c r="T18" s="46">
        <f t="shared" si="5"/>
        <v>2</v>
      </c>
      <c r="U18" s="116"/>
    </row>
    <row r="19" spans="2:21" s="32" customFormat="1" ht="21" customHeight="1" x14ac:dyDescent="0.15">
      <c r="B19" s="57">
        <f t="shared" ca="1" si="0"/>
        <v>13</v>
      </c>
      <c r="C19" s="151" t="s">
        <v>198</v>
      </c>
      <c r="D19" s="58" t="s">
        <v>204</v>
      </c>
      <c r="E19" s="154" t="s">
        <v>365</v>
      </c>
      <c r="F19" s="59" t="s">
        <v>266</v>
      </c>
      <c r="G19" s="51" t="s">
        <v>336</v>
      </c>
      <c r="H19" s="51">
        <v>0</v>
      </c>
      <c r="I19" s="59" t="s">
        <v>53</v>
      </c>
      <c r="J19" s="60">
        <v>5</v>
      </c>
      <c r="K19" s="60">
        <v>5</v>
      </c>
      <c r="L19" s="60"/>
      <c r="M19" s="60"/>
      <c r="N19" s="60"/>
      <c r="O19" s="46">
        <f t="shared" si="1"/>
        <v>5</v>
      </c>
      <c r="P19" s="46">
        <f t="shared" si="2"/>
        <v>5</v>
      </c>
      <c r="Q19" s="46">
        <f t="shared" si="3"/>
        <v>5</v>
      </c>
      <c r="R19" s="47">
        <f t="shared" si="4"/>
        <v>0</v>
      </c>
      <c r="S19" s="184"/>
      <c r="T19" s="46">
        <f t="shared" si="5"/>
        <v>5</v>
      </c>
      <c r="U19" s="116"/>
    </row>
    <row r="20" spans="2:21" s="32" customFormat="1" ht="21" customHeight="1" x14ac:dyDescent="0.15">
      <c r="B20" s="57">
        <f t="shared" ca="1" si="0"/>
        <v>14</v>
      </c>
      <c r="C20" s="151" t="s">
        <v>198</v>
      </c>
      <c r="D20" s="58" t="s">
        <v>205</v>
      </c>
      <c r="E20" s="154" t="s">
        <v>365</v>
      </c>
      <c r="F20" s="59" t="s">
        <v>266</v>
      </c>
      <c r="G20" s="51" t="s">
        <v>336</v>
      </c>
      <c r="H20" s="51">
        <v>0</v>
      </c>
      <c r="I20" s="59" t="s">
        <v>53</v>
      </c>
      <c r="J20" s="60">
        <v>2</v>
      </c>
      <c r="K20" s="60">
        <v>2</v>
      </c>
      <c r="L20" s="60"/>
      <c r="M20" s="60"/>
      <c r="N20" s="60"/>
      <c r="O20" s="46">
        <f t="shared" si="1"/>
        <v>2</v>
      </c>
      <c r="P20" s="46">
        <f t="shared" si="2"/>
        <v>2</v>
      </c>
      <c r="Q20" s="46">
        <f t="shared" si="3"/>
        <v>2</v>
      </c>
      <c r="R20" s="47">
        <f t="shared" si="4"/>
        <v>0</v>
      </c>
      <c r="S20" s="184"/>
      <c r="T20" s="46">
        <f t="shared" si="5"/>
        <v>2</v>
      </c>
      <c r="U20" s="116"/>
    </row>
    <row r="21" spans="2:21" s="32" customFormat="1" ht="21" customHeight="1" x14ac:dyDescent="0.15">
      <c r="B21" s="57">
        <f t="shared" ca="1" si="0"/>
        <v>15</v>
      </c>
      <c r="C21" s="151" t="s">
        <v>198</v>
      </c>
      <c r="D21" s="58" t="s">
        <v>206</v>
      </c>
      <c r="E21" s="154" t="s">
        <v>365</v>
      </c>
      <c r="F21" s="59" t="s">
        <v>266</v>
      </c>
      <c r="G21" s="51" t="s">
        <v>336</v>
      </c>
      <c r="H21" s="51">
        <v>0</v>
      </c>
      <c r="I21" s="59" t="s">
        <v>53</v>
      </c>
      <c r="J21" s="60">
        <v>1</v>
      </c>
      <c r="K21" s="60">
        <v>1</v>
      </c>
      <c r="L21" s="60"/>
      <c r="M21" s="60"/>
      <c r="N21" s="60"/>
      <c r="O21" s="46">
        <f t="shared" si="1"/>
        <v>1</v>
      </c>
      <c r="P21" s="46">
        <f t="shared" si="2"/>
        <v>1</v>
      </c>
      <c r="Q21" s="46">
        <f t="shared" si="3"/>
        <v>1</v>
      </c>
      <c r="R21" s="47">
        <f t="shared" si="4"/>
        <v>0</v>
      </c>
      <c r="S21" s="184"/>
      <c r="T21" s="46">
        <f t="shared" si="5"/>
        <v>1</v>
      </c>
      <c r="U21" s="116"/>
    </row>
    <row r="22" spans="2:21" s="32" customFormat="1" ht="21" customHeight="1" x14ac:dyDescent="0.15">
      <c r="B22" s="57">
        <f t="shared" ca="1" si="0"/>
        <v>16</v>
      </c>
      <c r="C22" s="151" t="s">
        <v>198</v>
      </c>
      <c r="D22" s="58" t="s">
        <v>207</v>
      </c>
      <c r="E22" s="154" t="s">
        <v>365</v>
      </c>
      <c r="F22" s="59" t="s">
        <v>269</v>
      </c>
      <c r="G22" s="51" t="s">
        <v>336</v>
      </c>
      <c r="H22" s="51">
        <v>30</v>
      </c>
      <c r="I22" s="59" t="s">
        <v>53</v>
      </c>
      <c r="J22" s="60">
        <v>3</v>
      </c>
      <c r="K22" s="60">
        <v>5</v>
      </c>
      <c r="L22" s="60"/>
      <c r="M22" s="60"/>
      <c r="N22" s="60"/>
      <c r="O22" s="46">
        <f t="shared" si="1"/>
        <v>3</v>
      </c>
      <c r="P22" s="46">
        <f t="shared" si="2"/>
        <v>4</v>
      </c>
      <c r="Q22" s="46">
        <f t="shared" si="3"/>
        <v>5</v>
      </c>
      <c r="R22" s="47">
        <f t="shared" si="4"/>
        <v>0.25</v>
      </c>
      <c r="S22" s="184"/>
      <c r="T22" s="46">
        <f t="shared" si="5"/>
        <v>4</v>
      </c>
      <c r="U22" s="116"/>
    </row>
    <row r="23" spans="2:21" s="32" customFormat="1" ht="21" customHeight="1" x14ac:dyDescent="0.15">
      <c r="B23" s="57">
        <f t="shared" ca="1" si="0"/>
        <v>17</v>
      </c>
      <c r="C23" s="151" t="s">
        <v>198</v>
      </c>
      <c r="D23" s="58" t="s">
        <v>208</v>
      </c>
      <c r="E23" s="154" t="s">
        <v>365</v>
      </c>
      <c r="F23" s="59" t="s">
        <v>266</v>
      </c>
      <c r="G23" s="51" t="s">
        <v>336</v>
      </c>
      <c r="H23" s="51">
        <v>30</v>
      </c>
      <c r="I23" s="59" t="s">
        <v>53</v>
      </c>
      <c r="J23" s="60">
        <v>2</v>
      </c>
      <c r="K23" s="60">
        <v>2</v>
      </c>
      <c r="L23" s="60"/>
      <c r="M23" s="60"/>
      <c r="N23" s="60"/>
      <c r="O23" s="46">
        <f t="shared" si="1"/>
        <v>2</v>
      </c>
      <c r="P23" s="46">
        <f t="shared" si="2"/>
        <v>2</v>
      </c>
      <c r="Q23" s="46">
        <f t="shared" si="3"/>
        <v>2</v>
      </c>
      <c r="R23" s="47">
        <f t="shared" si="4"/>
        <v>0</v>
      </c>
      <c r="S23" s="184"/>
      <c r="T23" s="46">
        <f t="shared" si="5"/>
        <v>2</v>
      </c>
      <c r="U23" s="116"/>
    </row>
    <row r="24" spans="2:21" s="32" customFormat="1" ht="21" customHeight="1" x14ac:dyDescent="0.15">
      <c r="B24" s="57">
        <f t="shared" ca="1" si="0"/>
        <v>18</v>
      </c>
      <c r="C24" s="151" t="s">
        <v>198</v>
      </c>
      <c r="D24" s="58" t="s">
        <v>209</v>
      </c>
      <c r="E24" s="154" t="s">
        <v>365</v>
      </c>
      <c r="F24" s="59" t="s">
        <v>266</v>
      </c>
      <c r="G24" s="51" t="s">
        <v>336</v>
      </c>
      <c r="H24" s="51">
        <v>30</v>
      </c>
      <c r="I24" s="59" t="s">
        <v>53</v>
      </c>
      <c r="J24" s="60">
        <v>3</v>
      </c>
      <c r="K24" s="60">
        <v>3</v>
      </c>
      <c r="L24" s="60"/>
      <c r="M24" s="60"/>
      <c r="N24" s="60"/>
      <c r="O24" s="46">
        <f t="shared" si="1"/>
        <v>3</v>
      </c>
      <c r="P24" s="46">
        <f t="shared" si="2"/>
        <v>3</v>
      </c>
      <c r="Q24" s="46">
        <f t="shared" si="3"/>
        <v>3</v>
      </c>
      <c r="R24" s="47">
        <f t="shared" si="4"/>
        <v>0</v>
      </c>
      <c r="S24" s="184"/>
      <c r="T24" s="46">
        <f t="shared" si="5"/>
        <v>3</v>
      </c>
      <c r="U24" s="116"/>
    </row>
    <row r="25" spans="2:21" s="32" customFormat="1" ht="21" customHeight="1" x14ac:dyDescent="0.15">
      <c r="B25" s="57">
        <f t="shared" ca="1" si="0"/>
        <v>19</v>
      </c>
      <c r="C25" s="151" t="s">
        <v>198</v>
      </c>
      <c r="D25" s="58" t="s">
        <v>210</v>
      </c>
      <c r="E25" s="154" t="s">
        <v>365</v>
      </c>
      <c r="F25" s="59" t="s">
        <v>266</v>
      </c>
      <c r="G25" s="51" t="s">
        <v>336</v>
      </c>
      <c r="H25" s="51">
        <v>30</v>
      </c>
      <c r="I25" s="59" t="s">
        <v>53</v>
      </c>
      <c r="J25" s="60">
        <v>2</v>
      </c>
      <c r="K25" s="60">
        <v>2</v>
      </c>
      <c r="L25" s="60"/>
      <c r="M25" s="60"/>
      <c r="N25" s="60"/>
      <c r="O25" s="46">
        <f t="shared" si="1"/>
        <v>2</v>
      </c>
      <c r="P25" s="46">
        <f t="shared" si="2"/>
        <v>2</v>
      </c>
      <c r="Q25" s="46">
        <f t="shared" si="3"/>
        <v>2</v>
      </c>
      <c r="R25" s="47">
        <f t="shared" si="4"/>
        <v>0</v>
      </c>
      <c r="S25" s="184"/>
      <c r="T25" s="46">
        <f t="shared" si="5"/>
        <v>2</v>
      </c>
      <c r="U25" s="116"/>
    </row>
    <row r="26" spans="2:21" s="32" customFormat="1" ht="21" customHeight="1" x14ac:dyDescent="0.15">
      <c r="B26" s="57">
        <f t="shared" ca="1" si="0"/>
        <v>20</v>
      </c>
      <c r="C26" s="151" t="s">
        <v>198</v>
      </c>
      <c r="D26" s="58" t="s">
        <v>211</v>
      </c>
      <c r="E26" s="154" t="s">
        <v>365</v>
      </c>
      <c r="F26" s="59" t="s">
        <v>266</v>
      </c>
      <c r="G26" s="51" t="s">
        <v>336</v>
      </c>
      <c r="H26" s="51">
        <v>30</v>
      </c>
      <c r="I26" s="59" t="s">
        <v>53</v>
      </c>
      <c r="J26" s="60">
        <v>2</v>
      </c>
      <c r="K26" s="60">
        <v>2</v>
      </c>
      <c r="L26" s="60"/>
      <c r="M26" s="60"/>
      <c r="N26" s="60"/>
      <c r="O26" s="46">
        <f t="shared" si="1"/>
        <v>2</v>
      </c>
      <c r="P26" s="46">
        <f t="shared" si="2"/>
        <v>2</v>
      </c>
      <c r="Q26" s="46">
        <f t="shared" si="3"/>
        <v>2</v>
      </c>
      <c r="R26" s="47">
        <f t="shared" si="4"/>
        <v>0</v>
      </c>
      <c r="S26" s="184"/>
      <c r="T26" s="46">
        <f t="shared" si="5"/>
        <v>2</v>
      </c>
      <c r="U26" s="116"/>
    </row>
    <row r="27" spans="2:21" s="32" customFormat="1" ht="21" customHeight="1" x14ac:dyDescent="0.15">
      <c r="B27" s="57">
        <f t="shared" ca="1" si="0"/>
        <v>21</v>
      </c>
      <c r="C27" s="151" t="s">
        <v>198</v>
      </c>
      <c r="D27" s="58" t="s">
        <v>212</v>
      </c>
      <c r="E27" s="154" t="s">
        <v>365</v>
      </c>
      <c r="F27" s="59" t="s">
        <v>266</v>
      </c>
      <c r="G27" s="51" t="s">
        <v>336</v>
      </c>
      <c r="H27" s="51">
        <v>30</v>
      </c>
      <c r="I27" s="59" t="s">
        <v>53</v>
      </c>
      <c r="J27" s="60">
        <v>3</v>
      </c>
      <c r="K27" s="60">
        <v>3</v>
      </c>
      <c r="L27" s="60"/>
      <c r="M27" s="60"/>
      <c r="N27" s="60"/>
      <c r="O27" s="46">
        <f t="shared" si="1"/>
        <v>3</v>
      </c>
      <c r="P27" s="46">
        <f t="shared" si="2"/>
        <v>3</v>
      </c>
      <c r="Q27" s="46">
        <f t="shared" si="3"/>
        <v>3</v>
      </c>
      <c r="R27" s="47">
        <f t="shared" si="4"/>
        <v>0</v>
      </c>
      <c r="S27" s="184"/>
      <c r="T27" s="46">
        <f t="shared" si="5"/>
        <v>3</v>
      </c>
      <c r="U27" s="116"/>
    </row>
    <row r="28" spans="2:21" s="32" customFormat="1" ht="21" customHeight="1" x14ac:dyDescent="0.15">
      <c r="B28" s="57">
        <f t="shared" ca="1" si="0"/>
        <v>22</v>
      </c>
      <c r="C28" s="151" t="s">
        <v>198</v>
      </c>
      <c r="D28" s="58" t="s">
        <v>213</v>
      </c>
      <c r="E28" s="154" t="s">
        <v>365</v>
      </c>
      <c r="F28" s="59" t="s">
        <v>266</v>
      </c>
      <c r="G28" s="51" t="s">
        <v>336</v>
      </c>
      <c r="H28" s="51">
        <v>0</v>
      </c>
      <c r="I28" s="59" t="s">
        <v>53</v>
      </c>
      <c r="J28" s="60">
        <v>4</v>
      </c>
      <c r="K28" s="60">
        <v>4</v>
      </c>
      <c r="L28" s="60"/>
      <c r="M28" s="60"/>
      <c r="N28" s="60"/>
      <c r="O28" s="46">
        <f t="shared" si="1"/>
        <v>4</v>
      </c>
      <c r="P28" s="46">
        <f t="shared" si="2"/>
        <v>4</v>
      </c>
      <c r="Q28" s="46">
        <f t="shared" si="3"/>
        <v>4</v>
      </c>
      <c r="R28" s="47">
        <f t="shared" si="4"/>
        <v>0</v>
      </c>
      <c r="S28" s="184"/>
      <c r="T28" s="46">
        <f t="shared" si="5"/>
        <v>4</v>
      </c>
      <c r="U28" s="116"/>
    </row>
    <row r="29" spans="2:21" s="32" customFormat="1" ht="21" customHeight="1" x14ac:dyDescent="0.15">
      <c r="B29" s="57">
        <f t="shared" ca="1" si="0"/>
        <v>23</v>
      </c>
      <c r="C29" s="151" t="s">
        <v>198</v>
      </c>
      <c r="D29" s="58" t="s">
        <v>214</v>
      </c>
      <c r="E29" s="154" t="s">
        <v>365</v>
      </c>
      <c r="F29" s="59" t="s">
        <v>266</v>
      </c>
      <c r="G29" s="51" t="s">
        <v>336</v>
      </c>
      <c r="H29" s="51">
        <v>0</v>
      </c>
      <c r="I29" s="59" t="s">
        <v>54</v>
      </c>
      <c r="J29" s="60">
        <v>1</v>
      </c>
      <c r="K29" s="60">
        <v>1</v>
      </c>
      <c r="L29" s="60"/>
      <c r="M29" s="60"/>
      <c r="N29" s="60"/>
      <c r="O29" s="46">
        <f t="shared" si="1"/>
        <v>1</v>
      </c>
      <c r="P29" s="46">
        <f t="shared" si="2"/>
        <v>1</v>
      </c>
      <c r="Q29" s="46">
        <f t="shared" si="3"/>
        <v>1</v>
      </c>
      <c r="R29" s="47">
        <f t="shared" si="4"/>
        <v>0</v>
      </c>
      <c r="S29" s="184"/>
      <c r="T29" s="46">
        <f t="shared" si="5"/>
        <v>1</v>
      </c>
      <c r="U29" s="116"/>
    </row>
    <row r="30" spans="2:21" s="32" customFormat="1" ht="21" customHeight="1" x14ac:dyDescent="0.15">
      <c r="B30" s="57">
        <f t="shared" ca="1" si="0"/>
        <v>24</v>
      </c>
      <c r="C30" s="151" t="s">
        <v>198</v>
      </c>
      <c r="D30" s="58" t="s">
        <v>215</v>
      </c>
      <c r="E30" s="154" t="s">
        <v>365</v>
      </c>
      <c r="F30" s="59" t="s">
        <v>266</v>
      </c>
      <c r="G30" s="51" t="s">
        <v>336</v>
      </c>
      <c r="H30" s="51">
        <v>40</v>
      </c>
      <c r="I30" s="59" t="s">
        <v>53</v>
      </c>
      <c r="J30" s="60">
        <v>3</v>
      </c>
      <c r="K30" s="60">
        <v>3</v>
      </c>
      <c r="L30" s="60"/>
      <c r="M30" s="60"/>
      <c r="N30" s="60"/>
      <c r="O30" s="46">
        <f t="shared" si="1"/>
        <v>3</v>
      </c>
      <c r="P30" s="46">
        <f t="shared" si="2"/>
        <v>3</v>
      </c>
      <c r="Q30" s="46">
        <f t="shared" si="3"/>
        <v>3</v>
      </c>
      <c r="R30" s="47">
        <f t="shared" si="4"/>
        <v>0</v>
      </c>
      <c r="S30" s="184"/>
      <c r="T30" s="46">
        <f t="shared" si="5"/>
        <v>3</v>
      </c>
      <c r="U30" s="116"/>
    </row>
    <row r="31" spans="2:21" s="32" customFormat="1" ht="21" customHeight="1" x14ac:dyDescent="0.15">
      <c r="B31" s="57">
        <f t="shared" ca="1" si="0"/>
        <v>25</v>
      </c>
      <c r="C31" s="151" t="s">
        <v>198</v>
      </c>
      <c r="D31" s="58" t="s">
        <v>216</v>
      </c>
      <c r="E31" s="154" t="s">
        <v>365</v>
      </c>
      <c r="F31" s="59" t="s">
        <v>266</v>
      </c>
      <c r="G31" s="51" t="s">
        <v>336</v>
      </c>
      <c r="H31" s="51">
        <v>40</v>
      </c>
      <c r="I31" s="59" t="s">
        <v>53</v>
      </c>
      <c r="J31" s="60">
        <v>5</v>
      </c>
      <c r="K31" s="60">
        <v>5</v>
      </c>
      <c r="L31" s="60"/>
      <c r="M31" s="60"/>
      <c r="N31" s="60"/>
      <c r="O31" s="46">
        <f t="shared" si="1"/>
        <v>5</v>
      </c>
      <c r="P31" s="46">
        <f t="shared" si="2"/>
        <v>5</v>
      </c>
      <c r="Q31" s="46">
        <f t="shared" si="3"/>
        <v>5</v>
      </c>
      <c r="R31" s="47">
        <f t="shared" si="4"/>
        <v>0</v>
      </c>
      <c r="S31" s="184"/>
      <c r="T31" s="46">
        <f t="shared" si="5"/>
        <v>5</v>
      </c>
      <c r="U31" s="116"/>
    </row>
    <row r="32" spans="2:21" s="32" customFormat="1" ht="21" customHeight="1" x14ac:dyDescent="0.15">
      <c r="B32" s="57">
        <f t="shared" ca="1" si="0"/>
        <v>26</v>
      </c>
      <c r="C32" s="151" t="s">
        <v>198</v>
      </c>
      <c r="D32" s="58" t="s">
        <v>217</v>
      </c>
      <c r="E32" s="154" t="s">
        <v>365</v>
      </c>
      <c r="F32" s="59" t="s">
        <v>266</v>
      </c>
      <c r="G32" s="51" t="s">
        <v>336</v>
      </c>
      <c r="H32" s="51">
        <v>40</v>
      </c>
      <c r="I32" s="59" t="s">
        <v>53</v>
      </c>
      <c r="J32" s="60">
        <v>3</v>
      </c>
      <c r="K32" s="60">
        <v>3</v>
      </c>
      <c r="L32" s="60"/>
      <c r="M32" s="60"/>
      <c r="N32" s="60"/>
      <c r="O32" s="46">
        <f t="shared" si="1"/>
        <v>3</v>
      </c>
      <c r="P32" s="46">
        <f t="shared" si="2"/>
        <v>3</v>
      </c>
      <c r="Q32" s="46">
        <f t="shared" si="3"/>
        <v>3</v>
      </c>
      <c r="R32" s="47">
        <f t="shared" si="4"/>
        <v>0</v>
      </c>
      <c r="S32" s="184"/>
      <c r="T32" s="46">
        <f t="shared" si="5"/>
        <v>3</v>
      </c>
      <c r="U32" s="116"/>
    </row>
    <row r="33" spans="2:21" s="32" customFormat="1" ht="21" customHeight="1" x14ac:dyDescent="0.15">
      <c r="B33" s="57">
        <f t="shared" ca="1" si="0"/>
        <v>27</v>
      </c>
      <c r="C33" s="151" t="s">
        <v>198</v>
      </c>
      <c r="D33" s="58" t="s">
        <v>218</v>
      </c>
      <c r="E33" s="154" t="s">
        <v>365</v>
      </c>
      <c r="F33" s="59" t="s">
        <v>266</v>
      </c>
      <c r="G33" s="51" t="s">
        <v>336</v>
      </c>
      <c r="H33" s="51">
        <v>40</v>
      </c>
      <c r="I33" s="59" t="s">
        <v>53</v>
      </c>
      <c r="J33" s="60">
        <v>3</v>
      </c>
      <c r="K33" s="60">
        <v>3</v>
      </c>
      <c r="L33" s="60"/>
      <c r="M33" s="60"/>
      <c r="N33" s="60"/>
      <c r="O33" s="46">
        <f t="shared" si="1"/>
        <v>3</v>
      </c>
      <c r="P33" s="46">
        <f t="shared" si="2"/>
        <v>3</v>
      </c>
      <c r="Q33" s="46">
        <f t="shared" si="3"/>
        <v>3</v>
      </c>
      <c r="R33" s="47">
        <f t="shared" si="4"/>
        <v>0</v>
      </c>
      <c r="S33" s="184"/>
      <c r="T33" s="46">
        <f t="shared" si="5"/>
        <v>3</v>
      </c>
      <c r="U33" s="116"/>
    </row>
    <row r="34" spans="2:21" s="32" customFormat="1" ht="21" customHeight="1" x14ac:dyDescent="0.15">
      <c r="B34" s="57">
        <f t="shared" ca="1" si="0"/>
        <v>28</v>
      </c>
      <c r="C34" s="151" t="s">
        <v>198</v>
      </c>
      <c r="D34" s="58" t="s">
        <v>219</v>
      </c>
      <c r="E34" s="154" t="s">
        <v>365</v>
      </c>
      <c r="F34" s="59" t="s">
        <v>266</v>
      </c>
      <c r="G34" s="51" t="s">
        <v>336</v>
      </c>
      <c r="H34" s="51">
        <v>40</v>
      </c>
      <c r="I34" s="59" t="s">
        <v>53</v>
      </c>
      <c r="J34" s="60">
        <v>3</v>
      </c>
      <c r="K34" s="60">
        <v>3</v>
      </c>
      <c r="L34" s="60"/>
      <c r="M34" s="60"/>
      <c r="N34" s="60"/>
      <c r="O34" s="46">
        <f t="shared" si="1"/>
        <v>3</v>
      </c>
      <c r="P34" s="46">
        <f t="shared" si="2"/>
        <v>3</v>
      </c>
      <c r="Q34" s="46">
        <f t="shared" si="3"/>
        <v>3</v>
      </c>
      <c r="R34" s="47">
        <f t="shared" si="4"/>
        <v>0</v>
      </c>
      <c r="S34" s="184"/>
      <c r="T34" s="46">
        <f t="shared" si="5"/>
        <v>3</v>
      </c>
      <c r="U34" s="116"/>
    </row>
    <row r="35" spans="2:21" s="32" customFormat="1" ht="21" customHeight="1" x14ac:dyDescent="0.15">
      <c r="B35" s="57">
        <f t="shared" ca="1" si="0"/>
        <v>29</v>
      </c>
      <c r="C35" s="151" t="s">
        <v>198</v>
      </c>
      <c r="D35" s="58" t="s">
        <v>220</v>
      </c>
      <c r="E35" s="154" t="s">
        <v>365</v>
      </c>
      <c r="F35" s="59" t="s">
        <v>266</v>
      </c>
      <c r="G35" s="51" t="s">
        <v>336</v>
      </c>
      <c r="H35" s="51">
        <v>40</v>
      </c>
      <c r="I35" s="59" t="s">
        <v>53</v>
      </c>
      <c r="J35" s="60">
        <v>2</v>
      </c>
      <c r="K35" s="60">
        <v>2</v>
      </c>
      <c r="L35" s="60"/>
      <c r="M35" s="60"/>
      <c r="N35" s="60"/>
      <c r="O35" s="46">
        <f t="shared" si="1"/>
        <v>2</v>
      </c>
      <c r="P35" s="46">
        <f t="shared" si="2"/>
        <v>2</v>
      </c>
      <c r="Q35" s="46">
        <f t="shared" si="3"/>
        <v>2</v>
      </c>
      <c r="R35" s="47">
        <f t="shared" si="4"/>
        <v>0</v>
      </c>
      <c r="S35" s="184"/>
      <c r="T35" s="46">
        <f t="shared" si="5"/>
        <v>2</v>
      </c>
      <c r="U35" s="116"/>
    </row>
    <row r="36" spans="2:21" s="32" customFormat="1" ht="21" customHeight="1" x14ac:dyDescent="0.15">
      <c r="B36" s="57">
        <f t="shared" ca="1" si="0"/>
        <v>30</v>
      </c>
      <c r="C36" s="151" t="s">
        <v>198</v>
      </c>
      <c r="D36" s="58" t="s">
        <v>221</v>
      </c>
      <c r="E36" s="154" t="s">
        <v>365</v>
      </c>
      <c r="F36" s="59" t="s">
        <v>266</v>
      </c>
      <c r="G36" s="51" t="s">
        <v>336</v>
      </c>
      <c r="H36" s="51">
        <v>40</v>
      </c>
      <c r="I36" s="59" t="s">
        <v>53</v>
      </c>
      <c r="J36" s="60">
        <v>1</v>
      </c>
      <c r="K36" s="60">
        <v>1</v>
      </c>
      <c r="L36" s="60"/>
      <c r="M36" s="60"/>
      <c r="N36" s="60"/>
      <c r="O36" s="46">
        <f t="shared" si="1"/>
        <v>1</v>
      </c>
      <c r="P36" s="46">
        <f t="shared" si="2"/>
        <v>1</v>
      </c>
      <c r="Q36" s="46">
        <f t="shared" si="3"/>
        <v>1</v>
      </c>
      <c r="R36" s="47">
        <f t="shared" si="4"/>
        <v>0</v>
      </c>
      <c r="S36" s="184"/>
      <c r="T36" s="46">
        <f t="shared" si="5"/>
        <v>1</v>
      </c>
      <c r="U36" s="116"/>
    </row>
    <row r="37" spans="2:21" s="32" customFormat="1" ht="21" customHeight="1" x14ac:dyDescent="0.15">
      <c r="B37" s="57">
        <f t="shared" ca="1" si="0"/>
        <v>31</v>
      </c>
      <c r="C37" s="151" t="s">
        <v>198</v>
      </c>
      <c r="D37" s="58" t="s">
        <v>222</v>
      </c>
      <c r="E37" s="154" t="s">
        <v>365</v>
      </c>
      <c r="F37" s="59" t="s">
        <v>266</v>
      </c>
      <c r="G37" s="51" t="s">
        <v>336</v>
      </c>
      <c r="H37" s="51">
        <v>40</v>
      </c>
      <c r="I37" s="59" t="s">
        <v>53</v>
      </c>
      <c r="J37" s="60">
        <v>2</v>
      </c>
      <c r="K37" s="60">
        <v>2</v>
      </c>
      <c r="L37" s="60"/>
      <c r="M37" s="60"/>
      <c r="N37" s="60"/>
      <c r="O37" s="46">
        <f t="shared" si="1"/>
        <v>2</v>
      </c>
      <c r="P37" s="46">
        <f t="shared" si="2"/>
        <v>2</v>
      </c>
      <c r="Q37" s="46">
        <f t="shared" si="3"/>
        <v>2</v>
      </c>
      <c r="R37" s="47">
        <f t="shared" si="4"/>
        <v>0</v>
      </c>
      <c r="S37" s="184"/>
      <c r="T37" s="46">
        <f t="shared" si="5"/>
        <v>2</v>
      </c>
      <c r="U37" s="116"/>
    </row>
    <row r="38" spans="2:21" s="32" customFormat="1" ht="21" customHeight="1" x14ac:dyDescent="0.15">
      <c r="B38" s="57">
        <f t="shared" ca="1" si="0"/>
        <v>32</v>
      </c>
      <c r="C38" s="151" t="s">
        <v>198</v>
      </c>
      <c r="D38" s="58" t="s">
        <v>223</v>
      </c>
      <c r="E38" s="154" t="s">
        <v>365</v>
      </c>
      <c r="F38" s="59" t="s">
        <v>266</v>
      </c>
      <c r="G38" s="51" t="s">
        <v>336</v>
      </c>
      <c r="H38" s="51">
        <v>40</v>
      </c>
      <c r="I38" s="59" t="s">
        <v>53</v>
      </c>
      <c r="J38" s="60">
        <v>2</v>
      </c>
      <c r="K38" s="60">
        <v>2</v>
      </c>
      <c r="L38" s="60"/>
      <c r="M38" s="60"/>
      <c r="N38" s="60"/>
      <c r="O38" s="46">
        <f t="shared" si="1"/>
        <v>2</v>
      </c>
      <c r="P38" s="46">
        <f t="shared" si="2"/>
        <v>2</v>
      </c>
      <c r="Q38" s="46">
        <f t="shared" si="3"/>
        <v>2</v>
      </c>
      <c r="R38" s="47">
        <f t="shared" si="4"/>
        <v>0</v>
      </c>
      <c r="S38" s="184"/>
      <c r="T38" s="46">
        <f t="shared" si="5"/>
        <v>2</v>
      </c>
      <c r="U38" s="116"/>
    </row>
    <row r="39" spans="2:21" s="32" customFormat="1" ht="21" customHeight="1" x14ac:dyDescent="0.15">
      <c r="B39" s="57">
        <f t="shared" ref="B39:B74" ca="1" si="6">IF(ISBLANK(D39),"-",COUNT(OFFSET(B$6,0,0,ROW()-ROW(B$6)))+1)</f>
        <v>33</v>
      </c>
      <c r="C39" s="151" t="s">
        <v>198</v>
      </c>
      <c r="D39" s="58" t="s">
        <v>224</v>
      </c>
      <c r="E39" s="154" t="s">
        <v>365</v>
      </c>
      <c r="F39" s="59" t="s">
        <v>266</v>
      </c>
      <c r="G39" s="51" t="s">
        <v>336</v>
      </c>
      <c r="H39" s="51">
        <v>40</v>
      </c>
      <c r="I39" s="59" t="s">
        <v>53</v>
      </c>
      <c r="J39" s="60">
        <v>2</v>
      </c>
      <c r="K39" s="60">
        <v>2</v>
      </c>
      <c r="L39" s="60"/>
      <c r="M39" s="60"/>
      <c r="N39" s="60"/>
      <c r="O39" s="46">
        <f t="shared" si="1"/>
        <v>2</v>
      </c>
      <c r="P39" s="46">
        <f t="shared" si="2"/>
        <v>2</v>
      </c>
      <c r="Q39" s="46">
        <f t="shared" si="3"/>
        <v>2</v>
      </c>
      <c r="R39" s="47">
        <f t="shared" si="4"/>
        <v>0</v>
      </c>
      <c r="S39" s="184"/>
      <c r="T39" s="46">
        <f t="shared" si="5"/>
        <v>2</v>
      </c>
      <c r="U39" s="116"/>
    </row>
    <row r="40" spans="2:21" s="32" customFormat="1" ht="21" customHeight="1" x14ac:dyDescent="0.15">
      <c r="B40" s="57">
        <f t="shared" ca="1" si="6"/>
        <v>34</v>
      </c>
      <c r="C40" s="151" t="s">
        <v>225</v>
      </c>
      <c r="D40" s="58" t="s">
        <v>207</v>
      </c>
      <c r="E40" s="154" t="s">
        <v>365</v>
      </c>
      <c r="F40" s="59" t="s">
        <v>269</v>
      </c>
      <c r="G40" s="51" t="s">
        <v>336</v>
      </c>
      <c r="H40" s="51">
        <v>40</v>
      </c>
      <c r="I40" s="59" t="s">
        <v>53</v>
      </c>
      <c r="J40" s="60">
        <v>1</v>
      </c>
      <c r="K40" s="60">
        <v>1</v>
      </c>
      <c r="L40" s="60"/>
      <c r="M40" s="60"/>
      <c r="N40" s="60"/>
      <c r="O40" s="46">
        <f t="shared" si="1"/>
        <v>1</v>
      </c>
      <c r="P40" s="46">
        <f t="shared" si="2"/>
        <v>1</v>
      </c>
      <c r="Q40" s="46">
        <f t="shared" si="3"/>
        <v>1</v>
      </c>
      <c r="R40" s="47">
        <f t="shared" si="4"/>
        <v>0</v>
      </c>
      <c r="S40" s="184"/>
      <c r="T40" s="46">
        <f t="shared" si="5"/>
        <v>1</v>
      </c>
      <c r="U40" s="116"/>
    </row>
    <row r="41" spans="2:21" s="32" customFormat="1" ht="21" customHeight="1" x14ac:dyDescent="0.15">
      <c r="B41" s="57">
        <f t="shared" ca="1" si="6"/>
        <v>35</v>
      </c>
      <c r="C41" s="151" t="s">
        <v>225</v>
      </c>
      <c r="D41" s="58" t="s">
        <v>226</v>
      </c>
      <c r="E41" s="154" t="s">
        <v>365</v>
      </c>
      <c r="F41" s="59" t="s">
        <v>266</v>
      </c>
      <c r="G41" s="51" t="s">
        <v>336</v>
      </c>
      <c r="H41" s="51">
        <v>40</v>
      </c>
      <c r="I41" s="59" t="s">
        <v>53</v>
      </c>
      <c r="J41" s="60">
        <v>5</v>
      </c>
      <c r="K41" s="60">
        <v>5</v>
      </c>
      <c r="L41" s="60"/>
      <c r="M41" s="60"/>
      <c r="N41" s="60"/>
      <c r="O41" s="46">
        <f t="shared" si="1"/>
        <v>5</v>
      </c>
      <c r="P41" s="46">
        <f t="shared" si="2"/>
        <v>5</v>
      </c>
      <c r="Q41" s="46">
        <f t="shared" si="3"/>
        <v>5</v>
      </c>
      <c r="R41" s="47">
        <f t="shared" si="4"/>
        <v>0</v>
      </c>
      <c r="S41" s="184"/>
      <c r="T41" s="46">
        <f t="shared" si="5"/>
        <v>5</v>
      </c>
      <c r="U41" s="116"/>
    </row>
    <row r="42" spans="2:21" s="33" customFormat="1" ht="21" customHeight="1" x14ac:dyDescent="0.15">
      <c r="B42" s="57">
        <f t="shared" ca="1" si="6"/>
        <v>36</v>
      </c>
      <c r="C42" s="151" t="s">
        <v>225</v>
      </c>
      <c r="D42" s="58" t="s">
        <v>227</v>
      </c>
      <c r="E42" s="154" t="s">
        <v>365</v>
      </c>
      <c r="F42" s="59" t="s">
        <v>266</v>
      </c>
      <c r="G42" s="51" t="s">
        <v>336</v>
      </c>
      <c r="H42" s="51">
        <v>40</v>
      </c>
      <c r="I42" s="59" t="s">
        <v>53</v>
      </c>
      <c r="J42" s="60">
        <v>1</v>
      </c>
      <c r="K42" s="60">
        <v>1</v>
      </c>
      <c r="L42" s="60"/>
      <c r="M42" s="60"/>
      <c r="N42" s="60"/>
      <c r="O42" s="46">
        <f t="shared" si="1"/>
        <v>1</v>
      </c>
      <c r="P42" s="46">
        <f t="shared" si="2"/>
        <v>1</v>
      </c>
      <c r="Q42" s="46">
        <f t="shared" si="3"/>
        <v>1</v>
      </c>
      <c r="R42" s="47">
        <f t="shared" si="4"/>
        <v>0</v>
      </c>
      <c r="S42" s="184"/>
      <c r="T42" s="46">
        <f t="shared" si="5"/>
        <v>1</v>
      </c>
      <c r="U42" s="116"/>
    </row>
    <row r="43" spans="2:21" s="33" customFormat="1" ht="21" customHeight="1" x14ac:dyDescent="0.15">
      <c r="B43" s="57">
        <f t="shared" ca="1" si="6"/>
        <v>37</v>
      </c>
      <c r="C43" s="151" t="s">
        <v>228</v>
      </c>
      <c r="D43" s="58" t="s">
        <v>229</v>
      </c>
      <c r="E43" s="154" t="s">
        <v>365</v>
      </c>
      <c r="F43" s="59" t="s">
        <v>266</v>
      </c>
      <c r="G43" s="51" t="s">
        <v>336</v>
      </c>
      <c r="H43" s="51">
        <v>0</v>
      </c>
      <c r="I43" s="59" t="s">
        <v>53</v>
      </c>
      <c r="J43" s="60">
        <v>5</v>
      </c>
      <c r="K43" s="60">
        <v>5</v>
      </c>
      <c r="L43" s="60"/>
      <c r="M43" s="60"/>
      <c r="N43" s="60"/>
      <c r="O43" s="46">
        <f t="shared" si="1"/>
        <v>5</v>
      </c>
      <c r="P43" s="46">
        <f t="shared" si="2"/>
        <v>5</v>
      </c>
      <c r="Q43" s="46">
        <f t="shared" si="3"/>
        <v>5</v>
      </c>
      <c r="R43" s="47">
        <f t="shared" si="4"/>
        <v>0</v>
      </c>
      <c r="S43" s="184"/>
      <c r="T43" s="46">
        <f t="shared" si="5"/>
        <v>5</v>
      </c>
      <c r="U43" s="116"/>
    </row>
    <row r="44" spans="2:21" s="33" customFormat="1" ht="21" customHeight="1" x14ac:dyDescent="0.15">
      <c r="B44" s="57">
        <f t="shared" ca="1" si="6"/>
        <v>38</v>
      </c>
      <c r="C44" s="151" t="s">
        <v>228</v>
      </c>
      <c r="D44" s="58" t="s">
        <v>230</v>
      </c>
      <c r="E44" s="154" t="s">
        <v>365</v>
      </c>
      <c r="F44" s="59" t="s">
        <v>266</v>
      </c>
      <c r="G44" s="51" t="s">
        <v>336</v>
      </c>
      <c r="H44" s="51">
        <v>0</v>
      </c>
      <c r="I44" s="59" t="s">
        <v>53</v>
      </c>
      <c r="J44" s="60">
        <v>3</v>
      </c>
      <c r="K44" s="60">
        <v>3</v>
      </c>
      <c r="L44" s="60"/>
      <c r="M44" s="60"/>
      <c r="N44" s="60"/>
      <c r="O44" s="46">
        <f t="shared" si="1"/>
        <v>3</v>
      </c>
      <c r="P44" s="46">
        <f t="shared" si="2"/>
        <v>3</v>
      </c>
      <c r="Q44" s="46">
        <f t="shared" si="3"/>
        <v>3</v>
      </c>
      <c r="R44" s="47">
        <f t="shared" si="4"/>
        <v>0</v>
      </c>
      <c r="S44" s="184"/>
      <c r="T44" s="46">
        <f t="shared" si="5"/>
        <v>3</v>
      </c>
      <c r="U44" s="116"/>
    </row>
    <row r="45" spans="2:21" s="33" customFormat="1" ht="21" customHeight="1" x14ac:dyDescent="0.15">
      <c r="B45" s="57">
        <f t="shared" ca="1" si="6"/>
        <v>39</v>
      </c>
      <c r="C45" s="151" t="s">
        <v>228</v>
      </c>
      <c r="D45" s="58" t="s">
        <v>231</v>
      </c>
      <c r="E45" s="154" t="s">
        <v>365</v>
      </c>
      <c r="F45" s="59" t="s">
        <v>266</v>
      </c>
      <c r="G45" s="51" t="s">
        <v>336</v>
      </c>
      <c r="H45" s="51">
        <v>0</v>
      </c>
      <c r="I45" s="59" t="s">
        <v>53</v>
      </c>
      <c r="J45" s="60">
        <v>2</v>
      </c>
      <c r="K45" s="60">
        <v>2</v>
      </c>
      <c r="L45" s="60"/>
      <c r="M45" s="60"/>
      <c r="N45" s="60"/>
      <c r="O45" s="46">
        <f t="shared" si="1"/>
        <v>2</v>
      </c>
      <c r="P45" s="46">
        <f t="shared" si="2"/>
        <v>2</v>
      </c>
      <c r="Q45" s="46">
        <f t="shared" si="3"/>
        <v>2</v>
      </c>
      <c r="R45" s="47">
        <f t="shared" si="4"/>
        <v>0</v>
      </c>
      <c r="S45" s="184"/>
      <c r="T45" s="46">
        <f t="shared" si="5"/>
        <v>2</v>
      </c>
      <c r="U45" s="116"/>
    </row>
    <row r="46" spans="2:21" s="33" customFormat="1" ht="21" customHeight="1" x14ac:dyDescent="0.15">
      <c r="B46" s="57">
        <f t="shared" ca="1" si="6"/>
        <v>40</v>
      </c>
      <c r="C46" s="151" t="s">
        <v>232</v>
      </c>
      <c r="D46" s="58" t="s">
        <v>207</v>
      </c>
      <c r="E46" s="154" t="s">
        <v>365</v>
      </c>
      <c r="F46" s="59" t="s">
        <v>269</v>
      </c>
      <c r="G46" s="51" t="s">
        <v>336</v>
      </c>
      <c r="H46" s="51">
        <v>0</v>
      </c>
      <c r="I46" s="59" t="s">
        <v>53</v>
      </c>
      <c r="J46" s="60">
        <v>3</v>
      </c>
      <c r="K46" s="60">
        <v>3</v>
      </c>
      <c r="L46" s="60"/>
      <c r="M46" s="60"/>
      <c r="N46" s="60"/>
      <c r="O46" s="46">
        <f t="shared" si="1"/>
        <v>3</v>
      </c>
      <c r="P46" s="46">
        <f t="shared" si="2"/>
        <v>3</v>
      </c>
      <c r="Q46" s="46">
        <f t="shared" si="3"/>
        <v>3</v>
      </c>
      <c r="R46" s="47">
        <f t="shared" si="4"/>
        <v>0</v>
      </c>
      <c r="S46" s="184"/>
      <c r="T46" s="46">
        <f t="shared" si="5"/>
        <v>3</v>
      </c>
      <c r="U46" s="116"/>
    </row>
    <row r="47" spans="2:21" s="33" customFormat="1" ht="21" customHeight="1" x14ac:dyDescent="0.15">
      <c r="B47" s="57">
        <f t="shared" ca="1" si="6"/>
        <v>41</v>
      </c>
      <c r="C47" s="151" t="s">
        <v>232</v>
      </c>
      <c r="D47" s="58" t="s">
        <v>233</v>
      </c>
      <c r="E47" s="154" t="s">
        <v>365</v>
      </c>
      <c r="F47" s="59" t="s">
        <v>266</v>
      </c>
      <c r="G47" s="51" t="s">
        <v>336</v>
      </c>
      <c r="H47" s="51">
        <v>0</v>
      </c>
      <c r="I47" s="59" t="s">
        <v>53</v>
      </c>
      <c r="J47" s="60">
        <v>3</v>
      </c>
      <c r="K47" s="60">
        <v>3</v>
      </c>
      <c r="L47" s="60"/>
      <c r="M47" s="60"/>
      <c r="N47" s="60"/>
      <c r="O47" s="46">
        <f t="shared" si="1"/>
        <v>3</v>
      </c>
      <c r="P47" s="46">
        <f t="shared" si="2"/>
        <v>3</v>
      </c>
      <c r="Q47" s="46">
        <f t="shared" si="3"/>
        <v>3</v>
      </c>
      <c r="R47" s="47">
        <f t="shared" si="4"/>
        <v>0</v>
      </c>
      <c r="S47" s="184"/>
      <c r="T47" s="46">
        <f t="shared" si="5"/>
        <v>3</v>
      </c>
      <c r="U47" s="116"/>
    </row>
    <row r="48" spans="2:21" s="33" customFormat="1" ht="21" customHeight="1" x14ac:dyDescent="0.15">
      <c r="B48" s="57">
        <f t="shared" ca="1" si="6"/>
        <v>42</v>
      </c>
      <c r="C48" s="151" t="s">
        <v>232</v>
      </c>
      <c r="D48" s="58" t="s">
        <v>234</v>
      </c>
      <c r="E48" s="154" t="s">
        <v>365</v>
      </c>
      <c r="F48" s="59" t="s">
        <v>266</v>
      </c>
      <c r="G48" s="51" t="s">
        <v>336</v>
      </c>
      <c r="H48" s="51">
        <v>0</v>
      </c>
      <c r="I48" s="59" t="s">
        <v>53</v>
      </c>
      <c r="J48" s="60">
        <v>1</v>
      </c>
      <c r="K48" s="60">
        <v>1</v>
      </c>
      <c r="L48" s="60"/>
      <c r="M48" s="60"/>
      <c r="N48" s="60"/>
      <c r="O48" s="46">
        <f t="shared" si="1"/>
        <v>1</v>
      </c>
      <c r="P48" s="46">
        <f t="shared" si="2"/>
        <v>1</v>
      </c>
      <c r="Q48" s="46">
        <f t="shared" si="3"/>
        <v>1</v>
      </c>
      <c r="R48" s="47">
        <f t="shared" si="4"/>
        <v>0</v>
      </c>
      <c r="S48" s="184"/>
      <c r="T48" s="46">
        <f t="shared" si="5"/>
        <v>1</v>
      </c>
      <c r="U48" s="116"/>
    </row>
    <row r="49" spans="2:21" s="33" customFormat="1" ht="21" customHeight="1" x14ac:dyDescent="0.15">
      <c r="B49" s="57">
        <f t="shared" ca="1" si="6"/>
        <v>43</v>
      </c>
      <c r="C49" s="151" t="s">
        <v>232</v>
      </c>
      <c r="D49" s="58" t="s">
        <v>235</v>
      </c>
      <c r="E49" s="154" t="s">
        <v>365</v>
      </c>
      <c r="F49" s="59" t="s">
        <v>266</v>
      </c>
      <c r="G49" s="51" t="s">
        <v>336</v>
      </c>
      <c r="H49" s="51">
        <v>0</v>
      </c>
      <c r="I49" s="59" t="s">
        <v>53</v>
      </c>
      <c r="J49" s="60">
        <v>5</v>
      </c>
      <c r="K49" s="60">
        <v>5</v>
      </c>
      <c r="L49" s="60"/>
      <c r="M49" s="60"/>
      <c r="N49" s="60"/>
      <c r="O49" s="46">
        <f t="shared" si="1"/>
        <v>5</v>
      </c>
      <c r="P49" s="46">
        <f t="shared" si="2"/>
        <v>5</v>
      </c>
      <c r="Q49" s="46">
        <f t="shared" si="3"/>
        <v>5</v>
      </c>
      <c r="R49" s="47">
        <f t="shared" si="4"/>
        <v>0</v>
      </c>
      <c r="S49" s="184"/>
      <c r="T49" s="46">
        <f t="shared" si="5"/>
        <v>5</v>
      </c>
      <c r="U49" s="116"/>
    </row>
    <row r="50" spans="2:21" s="33" customFormat="1" ht="21" customHeight="1" x14ac:dyDescent="0.15">
      <c r="B50" s="57">
        <f t="shared" ca="1" si="6"/>
        <v>44</v>
      </c>
      <c r="C50" s="151" t="s">
        <v>232</v>
      </c>
      <c r="D50" s="58" t="s">
        <v>236</v>
      </c>
      <c r="E50" s="154" t="s">
        <v>365</v>
      </c>
      <c r="F50" s="59" t="s">
        <v>266</v>
      </c>
      <c r="G50" s="51" t="s">
        <v>336</v>
      </c>
      <c r="H50" s="51">
        <v>0</v>
      </c>
      <c r="I50" s="59" t="s">
        <v>53</v>
      </c>
      <c r="J50" s="60">
        <v>10</v>
      </c>
      <c r="K50" s="60">
        <v>10</v>
      </c>
      <c r="L50" s="60"/>
      <c r="M50" s="60"/>
      <c r="N50" s="60"/>
      <c r="O50" s="46">
        <f t="shared" si="1"/>
        <v>10</v>
      </c>
      <c r="P50" s="46">
        <f t="shared" si="2"/>
        <v>10</v>
      </c>
      <c r="Q50" s="46">
        <f t="shared" si="3"/>
        <v>10</v>
      </c>
      <c r="R50" s="47">
        <f t="shared" si="4"/>
        <v>0</v>
      </c>
      <c r="S50" s="184"/>
      <c r="T50" s="46">
        <f t="shared" si="5"/>
        <v>10</v>
      </c>
      <c r="U50" s="116"/>
    </row>
    <row r="51" spans="2:21" s="33" customFormat="1" ht="21" customHeight="1" x14ac:dyDescent="0.15">
      <c r="B51" s="57">
        <f t="shared" ca="1" si="6"/>
        <v>45</v>
      </c>
      <c r="C51" s="151" t="s">
        <v>232</v>
      </c>
      <c r="D51" s="58" t="s">
        <v>237</v>
      </c>
      <c r="E51" s="154" t="s">
        <v>365</v>
      </c>
      <c r="F51" s="59" t="s">
        <v>266</v>
      </c>
      <c r="G51" s="51" t="s">
        <v>336</v>
      </c>
      <c r="H51" s="51">
        <v>0</v>
      </c>
      <c r="I51" s="59" t="s">
        <v>53</v>
      </c>
      <c r="J51" s="60">
        <v>5</v>
      </c>
      <c r="K51" s="60">
        <v>5</v>
      </c>
      <c r="L51" s="60"/>
      <c r="M51" s="60"/>
      <c r="N51" s="60"/>
      <c r="O51" s="46">
        <f t="shared" si="1"/>
        <v>5</v>
      </c>
      <c r="P51" s="46">
        <f t="shared" si="2"/>
        <v>5</v>
      </c>
      <c r="Q51" s="46">
        <f t="shared" si="3"/>
        <v>5</v>
      </c>
      <c r="R51" s="47">
        <f t="shared" si="4"/>
        <v>0</v>
      </c>
      <c r="S51" s="184"/>
      <c r="T51" s="46">
        <f t="shared" si="5"/>
        <v>5</v>
      </c>
      <c r="U51" s="116"/>
    </row>
    <row r="52" spans="2:21" s="33" customFormat="1" ht="21" customHeight="1" x14ac:dyDescent="0.15">
      <c r="B52" s="57">
        <f t="shared" ca="1" si="6"/>
        <v>46</v>
      </c>
      <c r="C52" s="151" t="s">
        <v>232</v>
      </c>
      <c r="D52" s="59" t="s">
        <v>238</v>
      </c>
      <c r="E52" s="154" t="s">
        <v>365</v>
      </c>
      <c r="F52" s="59" t="s">
        <v>266</v>
      </c>
      <c r="G52" s="51" t="s">
        <v>336</v>
      </c>
      <c r="H52" s="51">
        <v>0</v>
      </c>
      <c r="I52" s="59" t="s">
        <v>53</v>
      </c>
      <c r="J52" s="60">
        <v>3</v>
      </c>
      <c r="K52" s="60">
        <v>3</v>
      </c>
      <c r="L52" s="60"/>
      <c r="M52" s="60"/>
      <c r="N52" s="60"/>
      <c r="O52" s="46">
        <f t="shared" si="1"/>
        <v>3</v>
      </c>
      <c r="P52" s="46">
        <f t="shared" si="2"/>
        <v>3</v>
      </c>
      <c r="Q52" s="46">
        <f t="shared" si="3"/>
        <v>3</v>
      </c>
      <c r="R52" s="47">
        <f t="shared" si="4"/>
        <v>0</v>
      </c>
      <c r="S52" s="184"/>
      <c r="T52" s="46">
        <f t="shared" si="5"/>
        <v>3</v>
      </c>
      <c r="U52" s="116"/>
    </row>
    <row r="53" spans="2:21" s="33" customFormat="1" ht="21" customHeight="1" x14ac:dyDescent="0.15">
      <c r="B53" s="57">
        <f t="shared" ca="1" si="6"/>
        <v>47</v>
      </c>
      <c r="C53" s="151" t="s">
        <v>239</v>
      </c>
      <c r="D53" s="59" t="s">
        <v>240</v>
      </c>
      <c r="E53" s="154" t="s">
        <v>365</v>
      </c>
      <c r="F53" s="59" t="s">
        <v>269</v>
      </c>
      <c r="G53" s="51" t="s">
        <v>336</v>
      </c>
      <c r="H53" s="51">
        <v>0</v>
      </c>
      <c r="I53" s="59" t="s">
        <v>53</v>
      </c>
      <c r="J53" s="60">
        <v>3</v>
      </c>
      <c r="K53" s="60">
        <v>3</v>
      </c>
      <c r="L53" s="60"/>
      <c r="M53" s="60"/>
      <c r="N53" s="60"/>
      <c r="O53" s="46">
        <f t="shared" si="1"/>
        <v>3</v>
      </c>
      <c r="P53" s="46">
        <f t="shared" si="2"/>
        <v>3</v>
      </c>
      <c r="Q53" s="46">
        <f t="shared" si="3"/>
        <v>3</v>
      </c>
      <c r="R53" s="47">
        <f t="shared" si="4"/>
        <v>0</v>
      </c>
      <c r="S53" s="184"/>
      <c r="T53" s="46">
        <f t="shared" si="5"/>
        <v>3</v>
      </c>
      <c r="U53" s="116"/>
    </row>
    <row r="54" spans="2:21" s="33" customFormat="1" ht="21" customHeight="1" x14ac:dyDescent="0.15">
      <c r="B54" s="57">
        <f t="shared" ca="1" si="6"/>
        <v>48</v>
      </c>
      <c r="C54" s="151" t="s">
        <v>239</v>
      </c>
      <c r="D54" s="58" t="s">
        <v>241</v>
      </c>
      <c r="E54" s="154" t="s">
        <v>365</v>
      </c>
      <c r="F54" s="59" t="s">
        <v>266</v>
      </c>
      <c r="G54" s="51" t="s">
        <v>336</v>
      </c>
      <c r="H54" s="51">
        <v>0</v>
      </c>
      <c r="I54" s="59" t="s">
        <v>53</v>
      </c>
      <c r="J54" s="60">
        <v>4</v>
      </c>
      <c r="K54" s="60">
        <v>4</v>
      </c>
      <c r="L54" s="60"/>
      <c r="M54" s="60"/>
      <c r="N54" s="60"/>
      <c r="O54" s="46">
        <f t="shared" si="1"/>
        <v>4</v>
      </c>
      <c r="P54" s="46">
        <f t="shared" si="2"/>
        <v>4</v>
      </c>
      <c r="Q54" s="46">
        <f t="shared" si="3"/>
        <v>4</v>
      </c>
      <c r="R54" s="47">
        <f t="shared" si="4"/>
        <v>0</v>
      </c>
      <c r="S54" s="184"/>
      <c r="T54" s="46">
        <f t="shared" si="5"/>
        <v>4</v>
      </c>
      <c r="U54" s="116"/>
    </row>
    <row r="55" spans="2:21" s="33" customFormat="1" ht="21" customHeight="1" x14ac:dyDescent="0.15">
      <c r="B55" s="57">
        <f t="shared" ca="1" si="6"/>
        <v>49</v>
      </c>
      <c r="C55" s="151" t="s">
        <v>242</v>
      </c>
      <c r="D55" s="58" t="s">
        <v>243</v>
      </c>
      <c r="E55" s="154" t="s">
        <v>365</v>
      </c>
      <c r="F55" s="59" t="s">
        <v>266</v>
      </c>
      <c r="G55" s="51" t="s">
        <v>336</v>
      </c>
      <c r="H55" s="51">
        <v>0</v>
      </c>
      <c r="I55" s="59" t="s">
        <v>53</v>
      </c>
      <c r="J55" s="60">
        <v>5</v>
      </c>
      <c r="K55" s="60">
        <v>5</v>
      </c>
      <c r="L55" s="60"/>
      <c r="M55" s="60"/>
      <c r="N55" s="60"/>
      <c r="O55" s="46">
        <f t="shared" si="1"/>
        <v>5</v>
      </c>
      <c r="P55" s="46">
        <f t="shared" si="2"/>
        <v>5</v>
      </c>
      <c r="Q55" s="46">
        <f t="shared" si="3"/>
        <v>5</v>
      </c>
      <c r="R55" s="47">
        <f t="shared" si="4"/>
        <v>0</v>
      </c>
      <c r="S55" s="184"/>
      <c r="T55" s="46">
        <f t="shared" si="5"/>
        <v>5</v>
      </c>
      <c r="U55" s="116"/>
    </row>
    <row r="56" spans="2:21" s="33" customFormat="1" ht="21" customHeight="1" x14ac:dyDescent="0.15">
      <c r="B56" s="57">
        <f t="shared" ca="1" si="6"/>
        <v>50</v>
      </c>
      <c r="C56" s="151" t="s">
        <v>242</v>
      </c>
      <c r="D56" s="58" t="s">
        <v>244</v>
      </c>
      <c r="E56" s="154" t="s">
        <v>365</v>
      </c>
      <c r="F56" s="59" t="s">
        <v>266</v>
      </c>
      <c r="G56" s="51" t="s">
        <v>336</v>
      </c>
      <c r="H56" s="51">
        <v>0</v>
      </c>
      <c r="I56" s="59" t="s">
        <v>53</v>
      </c>
      <c r="J56" s="60">
        <v>2</v>
      </c>
      <c r="K56" s="60">
        <v>2</v>
      </c>
      <c r="L56" s="60"/>
      <c r="M56" s="60"/>
      <c r="N56" s="60"/>
      <c r="O56" s="46">
        <f t="shared" si="1"/>
        <v>2</v>
      </c>
      <c r="P56" s="46">
        <f t="shared" si="2"/>
        <v>2</v>
      </c>
      <c r="Q56" s="46">
        <f t="shared" si="3"/>
        <v>2</v>
      </c>
      <c r="R56" s="47">
        <f t="shared" si="4"/>
        <v>0</v>
      </c>
      <c r="S56" s="184"/>
      <c r="T56" s="46">
        <f t="shared" si="5"/>
        <v>2</v>
      </c>
      <c r="U56" s="116"/>
    </row>
    <row r="57" spans="2:21" s="33" customFormat="1" ht="21" customHeight="1" x14ac:dyDescent="0.15">
      <c r="B57" s="57">
        <f t="shared" ca="1" si="6"/>
        <v>51</v>
      </c>
      <c r="C57" s="151" t="s">
        <v>242</v>
      </c>
      <c r="D57" s="58" t="s">
        <v>245</v>
      </c>
      <c r="E57" s="154" t="s">
        <v>365</v>
      </c>
      <c r="F57" s="59" t="s">
        <v>266</v>
      </c>
      <c r="G57" s="51" t="s">
        <v>336</v>
      </c>
      <c r="H57" s="51">
        <v>0</v>
      </c>
      <c r="I57" s="59" t="s">
        <v>53</v>
      </c>
      <c r="J57" s="60">
        <v>3</v>
      </c>
      <c r="K57" s="60">
        <v>3</v>
      </c>
      <c r="L57" s="60"/>
      <c r="M57" s="60"/>
      <c r="N57" s="60"/>
      <c r="O57" s="46">
        <f t="shared" si="1"/>
        <v>3</v>
      </c>
      <c r="P57" s="46">
        <f t="shared" si="2"/>
        <v>3</v>
      </c>
      <c r="Q57" s="46">
        <f t="shared" si="3"/>
        <v>3</v>
      </c>
      <c r="R57" s="47">
        <f t="shared" si="4"/>
        <v>0</v>
      </c>
      <c r="S57" s="184"/>
      <c r="T57" s="46">
        <f t="shared" si="5"/>
        <v>3</v>
      </c>
      <c r="U57" s="116"/>
    </row>
    <row r="58" spans="2:21" s="33" customFormat="1" ht="21" customHeight="1" x14ac:dyDescent="0.15">
      <c r="B58" s="57">
        <f t="shared" ca="1" si="6"/>
        <v>52</v>
      </c>
      <c r="C58" s="151" t="s">
        <v>246</v>
      </c>
      <c r="D58" s="58" t="s">
        <v>247</v>
      </c>
      <c r="E58" s="154" t="s">
        <v>365</v>
      </c>
      <c r="F58" s="59" t="s">
        <v>269</v>
      </c>
      <c r="G58" s="51" t="s">
        <v>336</v>
      </c>
      <c r="H58" s="51">
        <v>0</v>
      </c>
      <c r="I58" s="59" t="s">
        <v>54</v>
      </c>
      <c r="J58" s="60">
        <v>3</v>
      </c>
      <c r="K58" s="60">
        <v>3</v>
      </c>
      <c r="L58" s="60"/>
      <c r="M58" s="60"/>
      <c r="N58" s="60"/>
      <c r="O58" s="46">
        <f t="shared" si="1"/>
        <v>3</v>
      </c>
      <c r="P58" s="46">
        <f t="shared" si="2"/>
        <v>3</v>
      </c>
      <c r="Q58" s="46">
        <f t="shared" si="3"/>
        <v>3</v>
      </c>
      <c r="R58" s="47">
        <f t="shared" si="4"/>
        <v>0</v>
      </c>
      <c r="S58" s="184"/>
      <c r="T58" s="46">
        <f t="shared" si="5"/>
        <v>3</v>
      </c>
      <c r="U58" s="116"/>
    </row>
    <row r="59" spans="2:21" s="33" customFormat="1" ht="21" customHeight="1" x14ac:dyDescent="0.15">
      <c r="B59" s="57">
        <f t="shared" ca="1" si="6"/>
        <v>53</v>
      </c>
      <c r="C59" s="151" t="s">
        <v>248</v>
      </c>
      <c r="D59" s="58" t="s">
        <v>249</v>
      </c>
      <c r="E59" s="154" t="s">
        <v>365</v>
      </c>
      <c r="F59" s="59" t="s">
        <v>266</v>
      </c>
      <c r="G59" s="51" t="s">
        <v>336</v>
      </c>
      <c r="H59" s="51">
        <v>0</v>
      </c>
      <c r="I59" s="59" t="s">
        <v>53</v>
      </c>
      <c r="J59" s="60">
        <v>4</v>
      </c>
      <c r="K59" s="60">
        <v>4</v>
      </c>
      <c r="L59" s="60"/>
      <c r="M59" s="60"/>
      <c r="N59" s="60"/>
      <c r="O59" s="46">
        <f t="shared" si="1"/>
        <v>4</v>
      </c>
      <c r="P59" s="46">
        <f t="shared" si="2"/>
        <v>4</v>
      </c>
      <c r="Q59" s="46">
        <f t="shared" si="3"/>
        <v>4</v>
      </c>
      <c r="R59" s="47">
        <f t="shared" si="4"/>
        <v>0</v>
      </c>
      <c r="S59" s="184"/>
      <c r="T59" s="46">
        <f t="shared" si="5"/>
        <v>4</v>
      </c>
      <c r="U59" s="116"/>
    </row>
    <row r="60" spans="2:21" s="33" customFormat="1" ht="21" customHeight="1" x14ac:dyDescent="0.15">
      <c r="B60" s="57">
        <f t="shared" ca="1" si="6"/>
        <v>54</v>
      </c>
      <c r="C60" s="151" t="s">
        <v>248</v>
      </c>
      <c r="D60" s="58" t="s">
        <v>250</v>
      </c>
      <c r="E60" s="154" t="s">
        <v>365</v>
      </c>
      <c r="F60" s="59" t="s">
        <v>266</v>
      </c>
      <c r="G60" s="51" t="s">
        <v>336</v>
      </c>
      <c r="H60" s="51">
        <v>0</v>
      </c>
      <c r="I60" s="59" t="s">
        <v>53</v>
      </c>
      <c r="J60" s="60">
        <v>5</v>
      </c>
      <c r="K60" s="60">
        <v>5</v>
      </c>
      <c r="L60" s="60"/>
      <c r="M60" s="60"/>
      <c r="N60" s="60"/>
      <c r="O60" s="46">
        <f t="shared" si="1"/>
        <v>5</v>
      </c>
      <c r="P60" s="46">
        <f t="shared" si="2"/>
        <v>5</v>
      </c>
      <c r="Q60" s="46">
        <f t="shared" si="3"/>
        <v>5</v>
      </c>
      <c r="R60" s="47">
        <f t="shared" si="4"/>
        <v>0</v>
      </c>
      <c r="S60" s="184"/>
      <c r="T60" s="46">
        <f t="shared" si="5"/>
        <v>5</v>
      </c>
      <c r="U60" s="116"/>
    </row>
    <row r="61" spans="2:21" s="33" customFormat="1" ht="21" customHeight="1" x14ac:dyDescent="0.15">
      <c r="B61" s="57">
        <f t="shared" ca="1" si="6"/>
        <v>55</v>
      </c>
      <c r="C61" s="151" t="s">
        <v>248</v>
      </c>
      <c r="D61" s="58" t="s">
        <v>251</v>
      </c>
      <c r="E61" s="154" t="s">
        <v>365</v>
      </c>
      <c r="F61" s="59" t="s">
        <v>266</v>
      </c>
      <c r="G61" s="51" t="s">
        <v>336</v>
      </c>
      <c r="H61" s="51">
        <v>0</v>
      </c>
      <c r="I61" s="59" t="s">
        <v>53</v>
      </c>
      <c r="J61" s="60">
        <v>1</v>
      </c>
      <c r="K61" s="60">
        <v>1</v>
      </c>
      <c r="L61" s="60"/>
      <c r="M61" s="60"/>
      <c r="N61" s="60"/>
      <c r="O61" s="46">
        <f t="shared" si="1"/>
        <v>1</v>
      </c>
      <c r="P61" s="46">
        <f t="shared" si="2"/>
        <v>1</v>
      </c>
      <c r="Q61" s="46">
        <f t="shared" si="3"/>
        <v>1</v>
      </c>
      <c r="R61" s="47">
        <f t="shared" si="4"/>
        <v>0</v>
      </c>
      <c r="S61" s="184"/>
      <c r="T61" s="46">
        <f t="shared" si="5"/>
        <v>1</v>
      </c>
      <c r="U61" s="116"/>
    </row>
    <row r="62" spans="2:21" s="33" customFormat="1" ht="21" customHeight="1" x14ac:dyDescent="0.15">
      <c r="B62" s="57">
        <f t="shared" ca="1" si="6"/>
        <v>56</v>
      </c>
      <c r="C62" s="151" t="s">
        <v>248</v>
      </c>
      <c r="D62" s="59" t="s">
        <v>252</v>
      </c>
      <c r="E62" s="154" t="s">
        <v>365</v>
      </c>
      <c r="F62" s="59" t="s">
        <v>266</v>
      </c>
      <c r="G62" s="51" t="s">
        <v>336</v>
      </c>
      <c r="H62" s="51">
        <v>0</v>
      </c>
      <c r="I62" s="59" t="s">
        <v>53</v>
      </c>
      <c r="J62" s="60">
        <v>1</v>
      </c>
      <c r="K62" s="60">
        <v>1</v>
      </c>
      <c r="L62" s="60"/>
      <c r="M62" s="60"/>
      <c r="N62" s="60"/>
      <c r="O62" s="46">
        <f t="shared" si="1"/>
        <v>1</v>
      </c>
      <c r="P62" s="46">
        <f t="shared" si="2"/>
        <v>1</v>
      </c>
      <c r="Q62" s="46">
        <f t="shared" si="3"/>
        <v>1</v>
      </c>
      <c r="R62" s="47">
        <f t="shared" si="4"/>
        <v>0</v>
      </c>
      <c r="S62" s="184"/>
      <c r="T62" s="46">
        <f t="shared" si="5"/>
        <v>1</v>
      </c>
      <c r="U62" s="116"/>
    </row>
    <row r="63" spans="2:21" s="33" customFormat="1" ht="21" customHeight="1" x14ac:dyDescent="0.15">
      <c r="B63" s="57">
        <f t="shared" ca="1" si="6"/>
        <v>57</v>
      </c>
      <c r="C63" s="151" t="s">
        <v>248</v>
      </c>
      <c r="D63" s="59" t="s">
        <v>253</v>
      </c>
      <c r="E63" s="154" t="s">
        <v>365</v>
      </c>
      <c r="F63" s="59" t="s">
        <v>266</v>
      </c>
      <c r="G63" s="51" t="s">
        <v>336</v>
      </c>
      <c r="H63" s="51">
        <v>0</v>
      </c>
      <c r="I63" s="59" t="s">
        <v>53</v>
      </c>
      <c r="J63" s="60">
        <v>1</v>
      </c>
      <c r="K63" s="60">
        <v>1</v>
      </c>
      <c r="L63" s="60"/>
      <c r="M63" s="60"/>
      <c r="N63" s="60"/>
      <c r="O63" s="46">
        <f t="shared" si="1"/>
        <v>1</v>
      </c>
      <c r="P63" s="46">
        <f t="shared" si="2"/>
        <v>1</v>
      </c>
      <c r="Q63" s="46">
        <f t="shared" si="3"/>
        <v>1</v>
      </c>
      <c r="R63" s="47">
        <f t="shared" si="4"/>
        <v>0</v>
      </c>
      <c r="S63" s="184"/>
      <c r="T63" s="46">
        <f t="shared" si="5"/>
        <v>1</v>
      </c>
      <c r="U63" s="116"/>
    </row>
    <row r="64" spans="2:21" s="33" customFormat="1" ht="21" customHeight="1" x14ac:dyDescent="0.15">
      <c r="B64" s="57">
        <f t="shared" ca="1" si="6"/>
        <v>58</v>
      </c>
      <c r="C64" s="151" t="s">
        <v>248</v>
      </c>
      <c r="D64" s="59" t="s">
        <v>254</v>
      </c>
      <c r="E64" s="154" t="s">
        <v>365</v>
      </c>
      <c r="F64" s="59" t="s">
        <v>266</v>
      </c>
      <c r="G64" s="51" t="s">
        <v>336</v>
      </c>
      <c r="H64" s="51">
        <v>0</v>
      </c>
      <c r="I64" s="59" t="s">
        <v>53</v>
      </c>
      <c r="J64" s="60">
        <v>1</v>
      </c>
      <c r="K64" s="60">
        <v>1</v>
      </c>
      <c r="L64" s="60"/>
      <c r="M64" s="60"/>
      <c r="N64" s="60"/>
      <c r="O64" s="46">
        <f t="shared" si="1"/>
        <v>1</v>
      </c>
      <c r="P64" s="46">
        <f t="shared" si="2"/>
        <v>1</v>
      </c>
      <c r="Q64" s="46">
        <f t="shared" si="3"/>
        <v>1</v>
      </c>
      <c r="R64" s="47">
        <f t="shared" si="4"/>
        <v>0</v>
      </c>
      <c r="S64" s="184"/>
      <c r="T64" s="46">
        <f t="shared" si="5"/>
        <v>1</v>
      </c>
      <c r="U64" s="116"/>
    </row>
    <row r="65" spans="2:21" s="33" customFormat="1" ht="21" customHeight="1" x14ac:dyDescent="0.15">
      <c r="B65" s="57">
        <f t="shared" ca="1" si="6"/>
        <v>59</v>
      </c>
      <c r="C65" s="151" t="s">
        <v>248</v>
      </c>
      <c r="D65" s="59" t="s">
        <v>255</v>
      </c>
      <c r="E65" s="154" t="s">
        <v>365</v>
      </c>
      <c r="F65" s="59" t="s">
        <v>266</v>
      </c>
      <c r="G65" s="51" t="s">
        <v>336</v>
      </c>
      <c r="H65" s="51">
        <v>0</v>
      </c>
      <c r="I65" s="59" t="s">
        <v>53</v>
      </c>
      <c r="J65" s="60">
        <v>1</v>
      </c>
      <c r="K65" s="60">
        <v>1</v>
      </c>
      <c r="L65" s="60"/>
      <c r="M65" s="60"/>
      <c r="N65" s="60"/>
      <c r="O65" s="46">
        <f t="shared" si="1"/>
        <v>1</v>
      </c>
      <c r="P65" s="46">
        <f t="shared" si="2"/>
        <v>1</v>
      </c>
      <c r="Q65" s="46">
        <f t="shared" si="3"/>
        <v>1</v>
      </c>
      <c r="R65" s="47">
        <f t="shared" si="4"/>
        <v>0</v>
      </c>
      <c r="S65" s="184"/>
      <c r="T65" s="46">
        <f t="shared" si="5"/>
        <v>1</v>
      </c>
      <c r="U65" s="116"/>
    </row>
    <row r="66" spans="2:21" s="33" customFormat="1" ht="21" customHeight="1" x14ac:dyDescent="0.15">
      <c r="B66" s="57">
        <f t="shared" ca="1" si="6"/>
        <v>60</v>
      </c>
      <c r="C66" s="151" t="s">
        <v>248</v>
      </c>
      <c r="D66" s="59" t="s">
        <v>256</v>
      </c>
      <c r="E66" s="154" t="s">
        <v>365</v>
      </c>
      <c r="F66" s="59" t="s">
        <v>266</v>
      </c>
      <c r="G66" s="51" t="s">
        <v>336</v>
      </c>
      <c r="H66" s="51">
        <v>0</v>
      </c>
      <c r="I66" s="59" t="s">
        <v>54</v>
      </c>
      <c r="J66" s="60">
        <v>5</v>
      </c>
      <c r="K66" s="60">
        <v>5</v>
      </c>
      <c r="L66" s="60"/>
      <c r="M66" s="60"/>
      <c r="N66" s="60"/>
      <c r="O66" s="46">
        <f t="shared" si="1"/>
        <v>5</v>
      </c>
      <c r="P66" s="46">
        <f t="shared" si="2"/>
        <v>5</v>
      </c>
      <c r="Q66" s="46">
        <f t="shared" si="3"/>
        <v>5</v>
      </c>
      <c r="R66" s="47">
        <f t="shared" si="4"/>
        <v>0</v>
      </c>
      <c r="S66" s="184"/>
      <c r="T66" s="46">
        <f t="shared" si="5"/>
        <v>5</v>
      </c>
      <c r="U66" s="116"/>
    </row>
    <row r="67" spans="2:21" s="33" customFormat="1" ht="21" customHeight="1" x14ac:dyDescent="0.15">
      <c r="B67" s="57">
        <f t="shared" ca="1" si="6"/>
        <v>61</v>
      </c>
      <c r="C67" s="151" t="s">
        <v>248</v>
      </c>
      <c r="D67" s="59" t="s">
        <v>257</v>
      </c>
      <c r="E67" s="154" t="s">
        <v>365</v>
      </c>
      <c r="F67" s="59" t="s">
        <v>266</v>
      </c>
      <c r="G67" s="51" t="s">
        <v>336</v>
      </c>
      <c r="H67" s="51">
        <v>0</v>
      </c>
      <c r="I67" s="59" t="s">
        <v>54</v>
      </c>
      <c r="J67" s="60">
        <v>5</v>
      </c>
      <c r="K67" s="60">
        <v>5</v>
      </c>
      <c r="L67" s="60"/>
      <c r="M67" s="60"/>
      <c r="N67" s="60"/>
      <c r="O67" s="46">
        <f t="shared" si="1"/>
        <v>5</v>
      </c>
      <c r="P67" s="46">
        <f t="shared" si="2"/>
        <v>5</v>
      </c>
      <c r="Q67" s="46">
        <f t="shared" si="3"/>
        <v>5</v>
      </c>
      <c r="R67" s="47">
        <f t="shared" si="4"/>
        <v>0</v>
      </c>
      <c r="S67" s="184"/>
      <c r="T67" s="46">
        <f t="shared" si="5"/>
        <v>5</v>
      </c>
      <c r="U67" s="116"/>
    </row>
    <row r="68" spans="2:21" s="33" customFormat="1" ht="21" customHeight="1" x14ac:dyDescent="0.15">
      <c r="B68" s="57">
        <f t="shared" ca="1" si="6"/>
        <v>62</v>
      </c>
      <c r="C68" s="151" t="s">
        <v>248</v>
      </c>
      <c r="D68" s="59" t="s">
        <v>258</v>
      </c>
      <c r="E68" s="154" t="s">
        <v>365</v>
      </c>
      <c r="F68" s="59" t="s">
        <v>266</v>
      </c>
      <c r="G68" s="51" t="s">
        <v>336</v>
      </c>
      <c r="H68" s="51">
        <v>0</v>
      </c>
      <c r="I68" s="59" t="s">
        <v>54</v>
      </c>
      <c r="J68" s="60">
        <v>1</v>
      </c>
      <c r="K68" s="60">
        <v>1</v>
      </c>
      <c r="L68" s="60"/>
      <c r="M68" s="60"/>
      <c r="N68" s="60"/>
      <c r="O68" s="46">
        <f t="shared" si="1"/>
        <v>1</v>
      </c>
      <c r="P68" s="46">
        <f t="shared" si="2"/>
        <v>1</v>
      </c>
      <c r="Q68" s="46">
        <f t="shared" si="3"/>
        <v>1</v>
      </c>
      <c r="R68" s="47">
        <f t="shared" si="4"/>
        <v>0</v>
      </c>
      <c r="S68" s="184"/>
      <c r="T68" s="46">
        <f t="shared" si="5"/>
        <v>1</v>
      </c>
      <c r="U68" s="116"/>
    </row>
    <row r="69" spans="2:21" s="33" customFormat="1" ht="21" customHeight="1" x14ac:dyDescent="0.15">
      <c r="B69" s="57">
        <f t="shared" ca="1" si="6"/>
        <v>63</v>
      </c>
      <c r="C69" s="151" t="s">
        <v>248</v>
      </c>
      <c r="D69" s="59" t="s">
        <v>259</v>
      </c>
      <c r="E69" s="154" t="s">
        <v>365</v>
      </c>
      <c r="F69" s="59" t="s">
        <v>266</v>
      </c>
      <c r="G69" s="51" t="s">
        <v>336</v>
      </c>
      <c r="H69" s="51">
        <v>0</v>
      </c>
      <c r="I69" s="59" t="s">
        <v>54</v>
      </c>
      <c r="J69" s="60">
        <v>1</v>
      </c>
      <c r="K69" s="60">
        <v>1</v>
      </c>
      <c r="L69" s="60"/>
      <c r="M69" s="60"/>
      <c r="N69" s="60"/>
      <c r="O69" s="46">
        <f t="shared" si="1"/>
        <v>1</v>
      </c>
      <c r="P69" s="46">
        <f t="shared" si="2"/>
        <v>1</v>
      </c>
      <c r="Q69" s="46">
        <f t="shared" si="3"/>
        <v>1</v>
      </c>
      <c r="R69" s="47">
        <f t="shared" si="4"/>
        <v>0</v>
      </c>
      <c r="S69" s="184"/>
      <c r="T69" s="46">
        <f t="shared" si="5"/>
        <v>1</v>
      </c>
      <c r="U69" s="116"/>
    </row>
    <row r="70" spans="2:21" s="33" customFormat="1" ht="21" customHeight="1" x14ac:dyDescent="0.15">
      <c r="B70" s="57">
        <f t="shared" ca="1" si="6"/>
        <v>64</v>
      </c>
      <c r="C70" s="151" t="s">
        <v>248</v>
      </c>
      <c r="D70" s="59" t="s">
        <v>260</v>
      </c>
      <c r="E70" s="154" t="s">
        <v>365</v>
      </c>
      <c r="F70" s="59" t="s">
        <v>266</v>
      </c>
      <c r="G70" s="51" t="s">
        <v>336</v>
      </c>
      <c r="H70" s="51">
        <v>0</v>
      </c>
      <c r="I70" s="59" t="s">
        <v>54</v>
      </c>
      <c r="J70" s="60">
        <v>1</v>
      </c>
      <c r="K70" s="60">
        <v>1</v>
      </c>
      <c r="L70" s="162"/>
      <c r="M70" s="162"/>
      <c r="N70" s="162"/>
      <c r="O70" s="46">
        <f t="shared" si="1"/>
        <v>1</v>
      </c>
      <c r="P70" s="46">
        <f t="shared" si="2"/>
        <v>1</v>
      </c>
      <c r="Q70" s="46">
        <f t="shared" si="3"/>
        <v>1</v>
      </c>
      <c r="R70" s="47">
        <f t="shared" si="4"/>
        <v>0</v>
      </c>
      <c r="S70" s="185"/>
      <c r="T70" s="164">
        <f t="shared" si="5"/>
        <v>1</v>
      </c>
      <c r="U70" s="182"/>
    </row>
    <row r="71" spans="2:21" ht="21" customHeight="1" x14ac:dyDescent="0.15">
      <c r="B71" s="57">
        <f t="shared" ca="1" si="6"/>
        <v>65</v>
      </c>
      <c r="C71" s="151" t="s">
        <v>261</v>
      </c>
      <c r="D71" s="59" t="s">
        <v>262</v>
      </c>
      <c r="E71" s="154" t="s">
        <v>365</v>
      </c>
      <c r="F71" s="59" t="s">
        <v>266</v>
      </c>
      <c r="G71" s="51" t="s">
        <v>336</v>
      </c>
      <c r="H71" s="51">
        <v>0</v>
      </c>
      <c r="I71" s="59" t="s">
        <v>53</v>
      </c>
      <c r="J71" s="60">
        <v>1</v>
      </c>
      <c r="K71" s="60">
        <v>1</v>
      </c>
      <c r="L71" s="156"/>
      <c r="M71" s="156"/>
      <c r="N71" s="156"/>
      <c r="O71" s="46">
        <f t="shared" si="1"/>
        <v>1</v>
      </c>
      <c r="P71" s="46">
        <f t="shared" si="2"/>
        <v>1</v>
      </c>
      <c r="Q71" s="46">
        <f t="shared" si="3"/>
        <v>1</v>
      </c>
      <c r="R71" s="47">
        <f t="shared" si="4"/>
        <v>0</v>
      </c>
      <c r="S71" s="186"/>
      <c r="T71" s="61">
        <f t="shared" si="5"/>
        <v>1</v>
      </c>
      <c r="U71" s="158"/>
    </row>
    <row r="72" spans="2:21" ht="21" customHeight="1" x14ac:dyDescent="0.15">
      <c r="B72" s="57">
        <f t="shared" ca="1" si="6"/>
        <v>66</v>
      </c>
      <c r="C72" s="151" t="s">
        <v>261</v>
      </c>
      <c r="D72" s="59" t="s">
        <v>263</v>
      </c>
      <c r="E72" s="154" t="s">
        <v>365</v>
      </c>
      <c r="F72" s="59" t="s">
        <v>266</v>
      </c>
      <c r="G72" s="51" t="s">
        <v>336</v>
      </c>
      <c r="H72" s="51">
        <v>0</v>
      </c>
      <c r="I72" s="59" t="s">
        <v>53</v>
      </c>
      <c r="J72" s="60">
        <v>3</v>
      </c>
      <c r="K72" s="60">
        <v>3</v>
      </c>
      <c r="L72" s="156"/>
      <c r="M72" s="156"/>
      <c r="N72" s="156"/>
      <c r="O72" s="46">
        <f t="shared" ref="O72:O74" si="7">IF(OR(ISNUMBER(J72),ISNUMBER(K72),ISNUMBER(L72),ISNUMBER(M72),ISNUMBER(N72)),MIN(J72:N72),"")</f>
        <v>3</v>
      </c>
      <c r="P72" s="46">
        <f t="shared" ref="P72:P74" si="8">IF(OR(ISNUMBER(J72),ISNUMBER(K72),ISNUMBER(L72),ISNUMBER(M72),ISNUMBER(N72)),AVERAGE(J72:N72),"")</f>
        <v>3</v>
      </c>
      <c r="Q72" s="46">
        <f t="shared" ref="Q72:Q74" si="9">IF(OR(ISNUMBER(J72),ISNUMBER(K72),ISNUMBER(L72),ISNUMBER(M72),ISNUMBER(N72)),MAX(J72:N72),"")</f>
        <v>3</v>
      </c>
      <c r="R72" s="47">
        <f t="shared" ref="R72:R74" si="10">IF(AND(ISNUMBER(P72),P72&lt;&gt;0),MAX(P72-O72,Q72-P72)/P72,"")</f>
        <v>0</v>
      </c>
      <c r="S72" s="186"/>
      <c r="T72" s="46">
        <f t="shared" ref="T72:T74" si="11">IF(S72="N","",P72)</f>
        <v>3</v>
      </c>
      <c r="U72" s="158"/>
    </row>
    <row r="73" spans="2:21" ht="21" customHeight="1" x14ac:dyDescent="0.15">
      <c r="B73" s="57">
        <f t="shared" ca="1" si="6"/>
        <v>67</v>
      </c>
      <c r="C73" s="151" t="s">
        <v>261</v>
      </c>
      <c r="D73" s="59" t="s">
        <v>264</v>
      </c>
      <c r="E73" s="154" t="s">
        <v>365</v>
      </c>
      <c r="F73" s="59" t="s">
        <v>266</v>
      </c>
      <c r="G73" s="59" t="s">
        <v>336</v>
      </c>
      <c r="H73" s="51">
        <v>0</v>
      </c>
      <c r="I73" s="59" t="s">
        <v>53</v>
      </c>
      <c r="J73" s="60">
        <v>1</v>
      </c>
      <c r="K73" s="60">
        <v>1</v>
      </c>
      <c r="L73" s="156"/>
      <c r="M73" s="156"/>
      <c r="N73" s="156"/>
      <c r="O73" s="46">
        <f t="shared" si="7"/>
        <v>1</v>
      </c>
      <c r="P73" s="46">
        <f t="shared" si="8"/>
        <v>1</v>
      </c>
      <c r="Q73" s="46">
        <f t="shared" si="9"/>
        <v>1</v>
      </c>
      <c r="R73" s="47">
        <f t="shared" si="10"/>
        <v>0</v>
      </c>
      <c r="S73" s="186"/>
      <c r="T73" s="46">
        <f t="shared" si="11"/>
        <v>1</v>
      </c>
      <c r="U73" s="158"/>
    </row>
    <row r="74" spans="2:21" ht="21" customHeight="1" x14ac:dyDescent="0.15">
      <c r="B74" s="57">
        <f t="shared" ca="1" si="6"/>
        <v>68</v>
      </c>
      <c r="C74" s="160" t="s">
        <v>261</v>
      </c>
      <c r="D74" s="27" t="s">
        <v>265</v>
      </c>
      <c r="E74" s="209" t="s">
        <v>366</v>
      </c>
      <c r="F74" s="27" t="s">
        <v>266</v>
      </c>
      <c r="G74" s="199" t="s">
        <v>336</v>
      </c>
      <c r="H74" s="51">
        <v>0</v>
      </c>
      <c r="I74" s="27" t="s">
        <v>53</v>
      </c>
      <c r="J74" s="62">
        <v>2</v>
      </c>
      <c r="K74" s="62">
        <v>2</v>
      </c>
      <c r="L74" s="161"/>
      <c r="M74" s="161"/>
      <c r="N74" s="161"/>
      <c r="O74" s="87">
        <f t="shared" si="7"/>
        <v>2</v>
      </c>
      <c r="P74" s="87">
        <f t="shared" si="8"/>
        <v>2</v>
      </c>
      <c r="Q74" s="87">
        <f t="shared" si="9"/>
        <v>2</v>
      </c>
      <c r="R74" s="88">
        <f t="shared" si="10"/>
        <v>0</v>
      </c>
      <c r="S74" s="186"/>
      <c r="T74" s="87">
        <f t="shared" si="11"/>
        <v>2</v>
      </c>
      <c r="U74" s="159"/>
    </row>
    <row r="75" spans="2:21" ht="21" customHeight="1" x14ac:dyDescent="0.15"/>
    <row r="76" spans="2:21" ht="21" customHeight="1" x14ac:dyDescent="0.15"/>
    <row r="77" spans="2:21" ht="21" customHeight="1" x14ac:dyDescent="0.15"/>
    <row r="78" spans="2:21" ht="21" customHeight="1" x14ac:dyDescent="0.15"/>
    <row r="79" spans="2:21" ht="21" customHeight="1" x14ac:dyDescent="0.15"/>
    <row r="80" spans="2:21" ht="21" customHeight="1" x14ac:dyDescent="0.15"/>
    <row r="81" spans="5:5" ht="21" customHeight="1" x14ac:dyDescent="0.15"/>
    <row r="82" spans="5:5" ht="21" customHeight="1" x14ac:dyDescent="0.15"/>
    <row r="83" spans="5:5" ht="21" customHeight="1" x14ac:dyDescent="0.15"/>
    <row r="84" spans="5:5" ht="21" customHeight="1" x14ac:dyDescent="0.15"/>
    <row r="85" spans="5:5" ht="21" customHeight="1" x14ac:dyDescent="0.15"/>
    <row r="86" spans="5:5" ht="21" customHeight="1" x14ac:dyDescent="0.15"/>
    <row r="87" spans="5:5" ht="21" customHeight="1" x14ac:dyDescent="0.15">
      <c r="E87" s="207"/>
    </row>
  </sheetData>
  <mergeCells count="10">
    <mergeCell ref="B2:D2"/>
    <mergeCell ref="S3:U5"/>
    <mergeCell ref="C3:I3"/>
    <mergeCell ref="J5:R5"/>
    <mergeCell ref="K3:R3"/>
    <mergeCell ref="C4:I4"/>
    <mergeCell ref="K4:L4"/>
    <mergeCell ref="M4:N4"/>
    <mergeCell ref="O4:R4"/>
    <mergeCell ref="C5:I5"/>
  </mergeCells>
  <phoneticPr fontId="2" type="noConversion"/>
  <dataValidations xWindow="674" yWindow="498" count="7">
    <dataValidation type="list" allowBlank="1" showInputMessage="1" showErrorMessage="1" sqref="S7:S70">
      <formula1>"Y,N"</formula1>
    </dataValidation>
    <dataValidation type="list" allowBlank="1" showInputMessage="1" showErrorMessage="1" sqref="I7:I74">
      <formula1>"高,中,低"</formula1>
    </dataValidation>
    <dataValidation allowBlank="1" showInputMessage="1" showErrorMessage="1" prompt="功能需求项内容=功能需求编号+功能需求内容描述_x000a__x000a_非功能需求项=非功能需求属性+内容描述" sqref="D7:D51 C7:C13 D54:D61"/>
    <dataValidation allowBlank="1" showInputMessage="1" showErrorMessage="1" promptTitle="标准差判断" prompt="一般应小于期望值的40%，若超出，则需要重新估算。" sqref="C6"/>
    <dataValidation type="list" allowBlank="1" showInputMessage="1" showErrorMessage="1" sqref="H7:H74">
      <formula1>"0,10,20,30,40,50,60,70,80,90,100"</formula1>
    </dataValidation>
    <dataValidation type="list" allowBlank="1" showInputMessage="1" showErrorMessage="1" sqref="G7:G74">
      <formula1>"有,无"</formula1>
    </dataValidation>
    <dataValidation type="list" allowBlank="1" showInputMessage="1" showErrorMessage="1" prompt="功能需求项内容=功能需求编号+功能需求内容描述_x000a__x000a_非功能需求项=非功能需求属性+内容描述" sqref="E7:E74">
      <formula1>"软件业务,3D建模,U3D,Bug修复,其他"</formula1>
    </dataValidation>
  </dataValidations>
  <pageMargins left="0.75" right="0.75" top="1" bottom="1" header="0.5" footer="0.5"/>
  <pageSetup paperSize="9" orientation="landscape" r:id="rId1"/>
  <headerFooter alignWithMargins="0">
    <oddHeader>&amp;L样式编号：WW-SW-PP-TM-01&amp;C&lt;请键入项目名称&gt;项目估算表&amp;R版本：&lt;请键入版本号&gt;</oddHeader>
    <oddFooter>&amp;L&amp;G&amp;R&amp;"黑体,常规"第&amp;P页 共&amp;N页</oddFooter>
  </headerFooter>
  <legacy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8"/>
  <sheetViews>
    <sheetView showGridLines="0" topLeftCell="A7" workbookViewId="0">
      <selection activeCell="H24" sqref="H24"/>
    </sheetView>
  </sheetViews>
  <sheetFormatPr defaultColWidth="9.140625" defaultRowHeight="12" x14ac:dyDescent="0.15"/>
  <cols>
    <col min="1" max="1" width="3" style="3" customWidth="1"/>
    <col min="2" max="2" width="14.85546875" style="3" customWidth="1"/>
    <col min="3" max="7" width="12.140625" style="3" customWidth="1"/>
    <col min="8" max="8" width="12.140625" style="4" customWidth="1"/>
    <col min="9" max="9" width="13" style="3" customWidth="1"/>
    <col min="10" max="16384" width="9.140625" style="3"/>
  </cols>
  <sheetData>
    <row r="1" spans="2:9" ht="21" customHeight="1" x14ac:dyDescent="0.15">
      <c r="B1" s="291" t="s">
        <v>161</v>
      </c>
      <c r="C1" s="291"/>
    </row>
    <row r="2" spans="2:9" ht="93" customHeight="1" x14ac:dyDescent="0.15">
      <c r="B2" s="290" t="s">
        <v>339</v>
      </c>
      <c r="C2" s="290"/>
      <c r="D2" s="290"/>
      <c r="E2" s="290"/>
      <c r="F2" s="290"/>
      <c r="G2" s="290"/>
      <c r="H2" s="8"/>
    </row>
    <row r="3" spans="2:9" ht="30.75" customHeight="1" x14ac:dyDescent="0.15">
      <c r="B3" s="10" t="s">
        <v>19</v>
      </c>
      <c r="C3" s="103">
        <v>41530</v>
      </c>
      <c r="D3" s="28"/>
      <c r="E3" s="28"/>
      <c r="F3" s="28"/>
      <c r="G3" s="28"/>
      <c r="H3" s="8"/>
    </row>
    <row r="4" spans="2:9" ht="32.25" customHeight="1" x14ac:dyDescent="0.15">
      <c r="B4" s="10" t="s">
        <v>21</v>
      </c>
      <c r="C4" s="103">
        <v>41690</v>
      </c>
      <c r="D4" s="44" t="s">
        <v>88</v>
      </c>
      <c r="E4" s="5">
        <f>预算估算表!C5</f>
        <v>184</v>
      </c>
      <c r="F4" s="41"/>
      <c r="G4" s="142" t="s">
        <v>157</v>
      </c>
      <c r="H4" s="142" t="s">
        <v>158</v>
      </c>
      <c r="I4" s="8"/>
    </row>
    <row r="5" spans="2:9" ht="45.75" customHeight="1" x14ac:dyDescent="0.15">
      <c r="B5" s="44" t="s">
        <v>86</v>
      </c>
      <c r="C5" s="5">
        <f>预算估算表!C5/(D17+E17)</f>
        <v>408.88888888888891</v>
      </c>
      <c r="D5" s="43" t="s">
        <v>14</v>
      </c>
      <c r="E5" s="5">
        <f>IF(C5=0,"-",C5/21)</f>
        <v>19.470899470899472</v>
      </c>
      <c r="F5" s="44" t="s">
        <v>89</v>
      </c>
      <c r="G5" s="120">
        <v>0.75</v>
      </c>
      <c r="H5" s="45">
        <v>0.75</v>
      </c>
    </row>
    <row r="6" spans="2:9" ht="45.75" customHeight="1" x14ac:dyDescent="0.15">
      <c r="B6" s="44" t="s">
        <v>90</v>
      </c>
      <c r="C6" s="5">
        <f>C10*G6</f>
        <v>54.518518518518526</v>
      </c>
      <c r="D6" s="43" t="s">
        <v>14</v>
      </c>
      <c r="E6" s="5">
        <f t="shared" ref="E6:E9" si="0">IF(C6=0,"-",C6/21)</f>
        <v>2.5961199294532631</v>
      </c>
      <c r="F6" s="44" t="s">
        <v>91</v>
      </c>
      <c r="G6" s="120">
        <v>0.1</v>
      </c>
      <c r="H6" s="45">
        <v>0.1</v>
      </c>
    </row>
    <row r="7" spans="2:9" ht="45.75" customHeight="1" x14ac:dyDescent="0.15">
      <c r="B7" s="44" t="s">
        <v>92</v>
      </c>
      <c r="C7" s="5">
        <f>C10*G7</f>
        <v>27.259259259259263</v>
      </c>
      <c r="D7" s="43" t="s">
        <v>14</v>
      </c>
      <c r="E7" s="5">
        <f t="shared" si="0"/>
        <v>1.2980599647266315</v>
      </c>
      <c r="F7" s="44" t="s">
        <v>94</v>
      </c>
      <c r="G7" s="120">
        <v>0.05</v>
      </c>
      <c r="H7" s="45">
        <v>0.05</v>
      </c>
    </row>
    <row r="8" spans="2:9" ht="45.75" customHeight="1" x14ac:dyDescent="0.15">
      <c r="B8" s="44" t="s">
        <v>93</v>
      </c>
      <c r="C8" s="5">
        <f>C10*G8</f>
        <v>27.259259259259263</v>
      </c>
      <c r="D8" s="43" t="s">
        <v>14</v>
      </c>
      <c r="E8" s="5">
        <f t="shared" si="0"/>
        <v>1.2980599647266315</v>
      </c>
      <c r="F8" s="44" t="s">
        <v>95</v>
      </c>
      <c r="G8" s="120">
        <v>0.05</v>
      </c>
      <c r="H8" s="45">
        <v>0.05</v>
      </c>
    </row>
    <row r="9" spans="2:9" ht="45.75" customHeight="1" x14ac:dyDescent="0.15">
      <c r="B9" s="66" t="s">
        <v>120</v>
      </c>
      <c r="C9" s="5">
        <f>C10*G9</f>
        <v>27.259259259259263</v>
      </c>
      <c r="D9" s="43" t="s">
        <v>14</v>
      </c>
      <c r="E9" s="5">
        <f t="shared" si="0"/>
        <v>1.2980599647266315</v>
      </c>
      <c r="F9" s="44" t="s">
        <v>96</v>
      </c>
      <c r="G9" s="120">
        <v>0.05</v>
      </c>
      <c r="H9" s="45">
        <v>0.05</v>
      </c>
    </row>
    <row r="10" spans="2:9" ht="45.75" customHeight="1" x14ac:dyDescent="0.15">
      <c r="B10" s="44" t="s">
        <v>87</v>
      </c>
      <c r="C10" s="5">
        <f>(C5/G5)</f>
        <v>545.18518518518522</v>
      </c>
      <c r="D10" s="43" t="s">
        <v>14</v>
      </c>
      <c r="E10" s="5">
        <f>IF(C10=0,"-",(C10/21)+G10)</f>
        <v>25.96119929453263</v>
      </c>
      <c r="G10" s="208"/>
      <c r="H10" s="3"/>
    </row>
    <row r="11" spans="2:9" s="20" customFormat="1" ht="21" customHeight="1" x14ac:dyDescent="0.15">
      <c r="B11" s="281" t="s">
        <v>162</v>
      </c>
      <c r="C11" s="281"/>
      <c r="H11" s="34"/>
    </row>
    <row r="12" spans="2:9" s="20" customFormat="1" ht="57" customHeight="1" x14ac:dyDescent="0.15">
      <c r="B12" s="290" t="s">
        <v>190</v>
      </c>
      <c r="C12" s="290"/>
      <c r="D12" s="290"/>
      <c r="E12" s="290"/>
      <c r="H12" s="34"/>
    </row>
    <row r="13" spans="2:9" ht="27" customHeight="1" x14ac:dyDescent="0.15">
      <c r="B13" s="8"/>
      <c r="C13" s="278" t="s">
        <v>113</v>
      </c>
      <c r="D13" s="279"/>
      <c r="E13" s="279"/>
      <c r="F13" s="280"/>
      <c r="H13" s="3"/>
    </row>
    <row r="14" spans="2:9" ht="27" customHeight="1" x14ac:dyDescent="0.15">
      <c r="B14" s="35" t="s">
        <v>67</v>
      </c>
      <c r="C14" s="142" t="s">
        <v>160</v>
      </c>
      <c r="D14" s="44" t="s">
        <v>97</v>
      </c>
      <c r="E14" s="142" t="s">
        <v>159</v>
      </c>
      <c r="F14" s="43" t="s">
        <v>55</v>
      </c>
      <c r="G14" s="43" t="s">
        <v>56</v>
      </c>
      <c r="H14" s="3"/>
    </row>
    <row r="15" spans="2:9" ht="27" customHeight="1" x14ac:dyDescent="0.15">
      <c r="B15" s="53" t="s">
        <v>118</v>
      </c>
      <c r="C15" s="5">
        <f>IF(C10=0,"-",C10*C17)</f>
        <v>109.03703703703705</v>
      </c>
      <c r="D15" s="5">
        <f>IF(C10=0,"-",C10*D17)</f>
        <v>81.777777777777786</v>
      </c>
      <c r="E15" s="5">
        <f>IF(C10=0,"-",C10*E17)</f>
        <v>163.55555555555557</v>
      </c>
      <c r="F15" s="5">
        <f>IF(C10=0,"-",C10*F17)</f>
        <v>163.55555555555557</v>
      </c>
      <c r="G15" s="5">
        <f>IF(C10=0,"-",C10*G17)</f>
        <v>27.259259259259263</v>
      </c>
      <c r="H15" s="3"/>
    </row>
    <row r="16" spans="2:9" ht="27" customHeight="1" x14ac:dyDescent="0.15">
      <c r="C16" s="278" t="s">
        <v>180</v>
      </c>
      <c r="D16" s="279"/>
      <c r="E16" s="279"/>
      <c r="F16" s="279"/>
      <c r="G16" s="280"/>
    </row>
    <row r="17" spans="2:11" ht="27" customHeight="1" x14ac:dyDescent="0.15">
      <c r="C17" s="120">
        <v>0.2</v>
      </c>
      <c r="D17" s="120">
        <v>0.15</v>
      </c>
      <c r="E17" s="120">
        <v>0.3</v>
      </c>
      <c r="F17" s="120">
        <v>0.3</v>
      </c>
      <c r="G17" s="120">
        <v>0.05</v>
      </c>
      <c r="H17" s="210"/>
    </row>
    <row r="18" spans="2:11" s="127" customFormat="1" ht="27" customHeight="1" x14ac:dyDescent="0.15">
      <c r="C18" s="278" t="s">
        <v>385</v>
      </c>
      <c r="D18" s="279"/>
      <c r="E18" s="279"/>
      <c r="F18" s="279"/>
      <c r="G18" s="280"/>
      <c r="H18" s="143"/>
      <c r="I18" s="143"/>
    </row>
    <row r="19" spans="2:11" s="127" customFormat="1" ht="27" customHeight="1" x14ac:dyDescent="0.15">
      <c r="C19" s="45">
        <v>0.2</v>
      </c>
      <c r="D19" s="45">
        <v>0.15</v>
      </c>
      <c r="E19" s="45">
        <v>0.3</v>
      </c>
      <c r="F19" s="45">
        <v>0.3</v>
      </c>
      <c r="G19" s="45">
        <v>0.05</v>
      </c>
      <c r="H19" s="143"/>
      <c r="I19" s="143"/>
    </row>
    <row r="20" spans="2:11" s="127" customFormat="1" ht="27" customHeight="1" x14ac:dyDescent="0.15">
      <c r="B20" s="281" t="s">
        <v>164</v>
      </c>
      <c r="C20" s="281"/>
      <c r="D20" s="143"/>
      <c r="E20" s="143"/>
      <c r="F20" s="143"/>
      <c r="G20" s="143"/>
      <c r="H20" s="143"/>
      <c r="I20" s="143"/>
    </row>
    <row r="21" spans="2:11" s="127" customFormat="1" ht="27" customHeight="1" x14ac:dyDescent="0.15">
      <c r="B21" s="142" t="s">
        <v>165</v>
      </c>
      <c r="C21" s="5">
        <f>SUM(C23:C27)</f>
        <v>408.88888888888891</v>
      </c>
      <c r="D21" s="5">
        <f t="shared" ref="D21:F21" si="1">SUM(D23:D27)</f>
        <v>37.25</v>
      </c>
      <c r="E21" s="5">
        <f t="shared" si="1"/>
        <v>70.767926418097403</v>
      </c>
      <c r="F21" s="5">
        <f t="shared" si="1"/>
        <v>98.197175332389889</v>
      </c>
      <c r="G21" s="145"/>
      <c r="H21" s="145"/>
      <c r="I21" s="145"/>
    </row>
    <row r="22" spans="2:11" s="127" customFormat="1" ht="36.6" customHeight="1" x14ac:dyDescent="0.15">
      <c r="B22" s="141" t="s">
        <v>166</v>
      </c>
      <c r="C22" s="142" t="s">
        <v>181</v>
      </c>
      <c r="D22" s="142" t="s">
        <v>179</v>
      </c>
      <c r="E22" s="142" t="s">
        <v>172</v>
      </c>
      <c r="F22" s="142" t="s">
        <v>173</v>
      </c>
      <c r="G22" s="142" t="s">
        <v>174</v>
      </c>
      <c r="H22" s="142" t="s">
        <v>175</v>
      </c>
      <c r="I22" s="142" t="s">
        <v>176</v>
      </c>
    </row>
    <row r="23" spans="2:11" s="20" customFormat="1" ht="27" customHeight="1" x14ac:dyDescent="0.15">
      <c r="B23" s="142" t="s">
        <v>167</v>
      </c>
      <c r="C23" s="5">
        <f>IF(C5=0,"-",C5*C17)</f>
        <v>81.777777777777786</v>
      </c>
      <c r="D23" s="5">
        <f>I30</f>
        <v>5.8500000000000005</v>
      </c>
      <c r="E23" s="5">
        <f>IF(ISBLANK(D23),"-",C23*(1/(1-G9))/D23)</f>
        <v>14.7148498025691</v>
      </c>
      <c r="F23" s="5">
        <f>E23*30/21.75</f>
        <v>20.296344555267726</v>
      </c>
      <c r="G23" s="166">
        <v>42005</v>
      </c>
      <c r="H23" s="192">
        <f>IF(INT(E23)-E23,WORKDAY(G23,E23,'附录-节假日'!$A$2:$A$32),WORKDAY(G23,E23-1,'附录-节假日'!$A$2:$A$32))</f>
        <v>42025</v>
      </c>
      <c r="I23" s="202"/>
    </row>
    <row r="24" spans="2:11" s="20" customFormat="1" ht="27" customHeight="1" x14ac:dyDescent="0.15">
      <c r="B24" s="142" t="s">
        <v>168</v>
      </c>
      <c r="C24" s="5">
        <f>IF(C5=0,"-",C5*D17)</f>
        <v>61.333333333333336</v>
      </c>
      <c r="D24" s="5">
        <f>I31</f>
        <v>12.85</v>
      </c>
      <c r="E24" s="5">
        <f>IF(ISBLANK(D24),"-",C24*(1/(1-G9))/D24)</f>
        <v>5.0242337360912011</v>
      </c>
      <c r="F24" s="5">
        <f>E24*30/21.75</f>
        <v>6.9299775670223456</v>
      </c>
      <c r="G24" s="167">
        <v>42289</v>
      </c>
      <c r="H24" s="192">
        <f>IF(INT(E24)-E24,WORKDAY(G24,E24,'附录-节假日'!$A$2:$A$32),WORKDAY(G24,E24-1,'附录-节假日'!$A$2:$A$32))</f>
        <v>42296</v>
      </c>
      <c r="I24" s="202"/>
    </row>
    <row r="25" spans="2:11" ht="27" customHeight="1" x14ac:dyDescent="0.15">
      <c r="B25" s="142" t="s">
        <v>169</v>
      </c>
      <c r="C25" s="5">
        <f>IF(C5=0,"-",C5*E17)</f>
        <v>122.66666666666667</v>
      </c>
      <c r="D25" s="5">
        <f>I32</f>
        <v>3.85</v>
      </c>
      <c r="E25" s="5">
        <f>IF(ISBLANK(D25),"-",C25*(1/(1-G9))/D25)</f>
        <v>33.538391433128275</v>
      </c>
      <c r="F25" s="5">
        <f>E25*30/21.75</f>
        <v>46.259850252590724</v>
      </c>
      <c r="G25" s="167">
        <v>42295</v>
      </c>
      <c r="H25" s="192">
        <f>IF(INT(E25)-E25,WORKDAY(G25,E25,'附录-节假日'!$A$2:$A$32),WORKDAY(G25,E25-1,'附录-节假日'!$A$2:$A$32))</f>
        <v>42340</v>
      </c>
      <c r="I25" s="202"/>
    </row>
    <row r="26" spans="2:11" ht="27" customHeight="1" x14ac:dyDescent="0.15">
      <c r="B26" s="142" t="s">
        <v>170</v>
      </c>
      <c r="C26" s="5">
        <f>IF(C5=0,"-",C5*F17)</f>
        <v>122.66666666666667</v>
      </c>
      <c r="D26" s="5">
        <f>I33</f>
        <v>10.85</v>
      </c>
      <c r="E26" s="5">
        <f>IF(ISBLANK(D26),"-",C26*(1/(1-G9))/D26)</f>
        <v>11.900719540787453</v>
      </c>
      <c r="F26" s="5">
        <f>E26*30/21</f>
        <v>17.001027915410646</v>
      </c>
      <c r="G26" s="167">
        <v>42354</v>
      </c>
      <c r="H26" s="192">
        <f>IF(INT(E26)-E26,WORKDAY(G26,E26,'附录-节假日'!$A$2:$A$32),WORKDAY(G26,E26-1,'附录-节假日'!$A$2:$A$32))</f>
        <v>42369</v>
      </c>
      <c r="I26" s="202"/>
    </row>
    <row r="27" spans="2:11" ht="27" customHeight="1" x14ac:dyDescent="0.15">
      <c r="B27" s="142" t="s">
        <v>171</v>
      </c>
      <c r="C27" s="5">
        <f>IF(C5=0,"-",C5*G17)</f>
        <v>20.444444444444446</v>
      </c>
      <c r="D27" s="5">
        <f>I34</f>
        <v>3.85</v>
      </c>
      <c r="E27" s="5">
        <f>IF(ISBLANK(D27),"-",C27*(1/(1-G9))/D27)</f>
        <v>5.5897319055213792</v>
      </c>
      <c r="F27" s="5">
        <f>E27*30/21.75</f>
        <v>7.7099750420984545</v>
      </c>
      <c r="G27" s="167">
        <v>42048</v>
      </c>
      <c r="H27" s="192">
        <f>IF(INT(E27)-E27,WORKDAY(G27,E27,'附录-节假日'!$A$2:$A$32),WORKDAY(G27,E27-1,'附录-节假日'!$A$2:$A$32))</f>
        <v>42055</v>
      </c>
      <c r="I27" s="202"/>
    </row>
    <row r="28" spans="2:11" ht="27" customHeight="1" x14ac:dyDescent="0.15">
      <c r="B28"/>
      <c r="C28"/>
      <c r="D28"/>
      <c r="E28"/>
      <c r="F28"/>
      <c r="G28"/>
      <c r="H28"/>
      <c r="I28"/>
    </row>
    <row r="29" spans="2:11" ht="35.25" customHeight="1" x14ac:dyDescent="0.15">
      <c r="B29" s="142" t="s">
        <v>177</v>
      </c>
      <c r="C29" s="142" t="s">
        <v>273</v>
      </c>
      <c r="D29" s="142" t="s">
        <v>272</v>
      </c>
      <c r="E29" s="142" t="s">
        <v>271</v>
      </c>
      <c r="F29" s="142" t="s">
        <v>274</v>
      </c>
      <c r="G29" s="142" t="s">
        <v>275</v>
      </c>
      <c r="H29" s="142" t="s">
        <v>270</v>
      </c>
      <c r="I29" s="142" t="s">
        <v>178</v>
      </c>
      <c r="J29"/>
      <c r="K29"/>
    </row>
    <row r="30" spans="2:11" ht="27" customHeight="1" x14ac:dyDescent="0.15">
      <c r="B30" s="142" t="s">
        <v>167</v>
      </c>
      <c r="C30" s="65">
        <v>1</v>
      </c>
      <c r="D30" s="65">
        <v>1</v>
      </c>
      <c r="E30" s="65">
        <v>1</v>
      </c>
      <c r="F30" s="65">
        <v>1</v>
      </c>
      <c r="G30" s="65">
        <v>1</v>
      </c>
      <c r="H30" s="65">
        <v>1</v>
      </c>
      <c r="I30" s="5">
        <f>C30*1.6+D30*1.25+E30*1+F30*0.8+G30*0.7+H30*0.5</f>
        <v>5.8500000000000005</v>
      </c>
      <c r="J30"/>
      <c r="K30"/>
    </row>
    <row r="31" spans="2:11" ht="27" customHeight="1" x14ac:dyDescent="0.15">
      <c r="B31" s="142" t="s">
        <v>168</v>
      </c>
      <c r="C31" s="65">
        <v>1</v>
      </c>
      <c r="D31" s="65">
        <v>1</v>
      </c>
      <c r="E31" s="65">
        <v>10</v>
      </c>
      <c r="F31" s="65">
        <v>0</v>
      </c>
      <c r="G31" s="65">
        <v>0</v>
      </c>
      <c r="H31" s="65">
        <v>0</v>
      </c>
      <c r="I31" s="5">
        <f>C31*1.6+D31*1.25+E31*1+F31*0.8+G31*0.7+H31*0.5</f>
        <v>12.85</v>
      </c>
      <c r="J31"/>
      <c r="K31"/>
    </row>
    <row r="32" spans="2:11" ht="27" customHeight="1" x14ac:dyDescent="0.15">
      <c r="B32" s="142" t="s">
        <v>169</v>
      </c>
      <c r="C32" s="65">
        <v>1</v>
      </c>
      <c r="D32" s="65">
        <v>1</v>
      </c>
      <c r="E32" s="65">
        <v>1</v>
      </c>
      <c r="F32" s="65">
        <v>0</v>
      </c>
      <c r="G32" s="65">
        <v>0</v>
      </c>
      <c r="H32" s="65">
        <v>0</v>
      </c>
      <c r="I32" s="5">
        <f>C32*1.6+D32*1.25+E32*1+F32*0.8+G32*0.7+H32*0.5</f>
        <v>3.85</v>
      </c>
      <c r="J32"/>
      <c r="K32"/>
    </row>
    <row r="33" spans="2:11" ht="27" customHeight="1" x14ac:dyDescent="0.15">
      <c r="B33" s="142" t="s">
        <v>170</v>
      </c>
      <c r="C33" s="65">
        <v>1</v>
      </c>
      <c r="D33" s="65">
        <v>1</v>
      </c>
      <c r="E33" s="65">
        <v>8</v>
      </c>
      <c r="F33" s="65">
        <v>0</v>
      </c>
      <c r="G33" s="65">
        <v>0</v>
      </c>
      <c r="H33" s="65">
        <v>0</v>
      </c>
      <c r="I33" s="5">
        <f>C33*1.6+D33*1.25+E33*1+F33*0.8+G33*0.7+H33*0.5</f>
        <v>10.85</v>
      </c>
      <c r="J33"/>
      <c r="K33"/>
    </row>
    <row r="34" spans="2:11" ht="27" customHeight="1" x14ac:dyDescent="0.15">
      <c r="B34" s="142" t="s">
        <v>171</v>
      </c>
      <c r="C34" s="65">
        <v>1</v>
      </c>
      <c r="D34" s="65">
        <v>1</v>
      </c>
      <c r="E34" s="65">
        <v>1</v>
      </c>
      <c r="F34" s="65">
        <v>0</v>
      </c>
      <c r="G34" s="65">
        <v>0</v>
      </c>
      <c r="H34" s="65">
        <v>0</v>
      </c>
      <c r="I34" s="5">
        <f>C34*1.6+D34*1.25+E34*1+F34*0.8+G34*0.7+H34*0.5</f>
        <v>3.85</v>
      </c>
      <c r="J34"/>
      <c r="K34"/>
    </row>
    <row r="35" spans="2:11" ht="27" customHeight="1" x14ac:dyDescent="0.15">
      <c r="B35" s="281" t="s">
        <v>163</v>
      </c>
      <c r="C35" s="281"/>
      <c r="D35" s="20"/>
      <c r="E35" s="20"/>
      <c r="F35" s="20"/>
      <c r="G35" s="20"/>
      <c r="H35" s="34"/>
      <c r="I35" s="20"/>
    </row>
    <row r="36" spans="2:11" ht="51.6" customHeight="1" x14ac:dyDescent="0.15">
      <c r="B36" s="290" t="s">
        <v>148</v>
      </c>
      <c r="C36" s="290"/>
      <c r="D36" s="290"/>
      <c r="E36" s="290"/>
      <c r="F36" s="20"/>
      <c r="G36" s="20"/>
      <c r="H36" s="34"/>
      <c r="I36" s="20"/>
    </row>
    <row r="37" spans="2:11" ht="27" customHeight="1" x14ac:dyDescent="0.15">
      <c r="B37" s="288" t="s">
        <v>68</v>
      </c>
      <c r="C37" s="278" t="s">
        <v>69</v>
      </c>
      <c r="D37" s="280"/>
      <c r="E37" s="288" t="s">
        <v>17</v>
      </c>
      <c r="F37" s="288" t="s">
        <v>15</v>
      </c>
      <c r="G37" s="288" t="s">
        <v>117</v>
      </c>
      <c r="H37" s="288" t="s">
        <v>23</v>
      </c>
    </row>
    <row r="38" spans="2:11" ht="27" customHeight="1" x14ac:dyDescent="0.15">
      <c r="B38" s="289"/>
      <c r="C38" s="44" t="s">
        <v>69</v>
      </c>
      <c r="D38" s="43" t="s">
        <v>16</v>
      </c>
      <c r="E38" s="289"/>
      <c r="F38" s="289"/>
      <c r="G38" s="289"/>
      <c r="H38" s="289"/>
    </row>
    <row r="39" spans="2:11" ht="27" customHeight="1" x14ac:dyDescent="0.15">
      <c r="B39" s="7" t="s">
        <v>22</v>
      </c>
      <c r="C39" s="6">
        <v>4</v>
      </c>
      <c r="D39" s="5">
        <f>IF(ISERROR($H39*D40),"-",$H39*D40)</f>
        <v>0.5</v>
      </c>
      <c r="E39" s="5">
        <f>IF(ISERROR($H39*E40),"-",$H39*E40)</f>
        <v>2</v>
      </c>
      <c r="F39" s="5">
        <f>IF(ISERROR($H39*F40),"-",$H39*F40)</f>
        <v>3</v>
      </c>
      <c r="G39" s="5">
        <f>H39*G40</f>
        <v>0.5</v>
      </c>
      <c r="H39" s="5">
        <f>C39/C40</f>
        <v>10</v>
      </c>
    </row>
    <row r="40" spans="2:11" ht="27" customHeight="1" x14ac:dyDescent="0.15">
      <c r="B40" s="35"/>
      <c r="C40" s="119">
        <v>0.4</v>
      </c>
      <c r="D40" s="119">
        <v>0.05</v>
      </c>
      <c r="E40" s="119">
        <v>0.2</v>
      </c>
      <c r="F40" s="119">
        <v>0.3</v>
      </c>
      <c r="G40" s="119">
        <v>0.05</v>
      </c>
      <c r="H40" s="3"/>
    </row>
    <row r="41" spans="2:11" ht="27" customHeight="1" x14ac:dyDescent="0.15">
      <c r="B41" s="8"/>
      <c r="C41" s="278" t="s">
        <v>85</v>
      </c>
      <c r="D41" s="279"/>
      <c r="E41" s="279"/>
      <c r="F41" s="279"/>
      <c r="G41" s="280"/>
      <c r="H41" s="3"/>
    </row>
    <row r="42" spans="2:11" ht="27" customHeight="1" x14ac:dyDescent="0.15">
      <c r="H42" s="3"/>
    </row>
    <row r="43" spans="2:11" ht="27" customHeight="1" x14ac:dyDescent="0.15">
      <c r="B43" s="282" t="s">
        <v>153</v>
      </c>
      <c r="C43" s="283"/>
      <c r="D43" s="283"/>
      <c r="E43" s="283"/>
      <c r="F43" s="283"/>
      <c r="G43" s="283"/>
      <c r="H43" s="284"/>
    </row>
    <row r="44" spans="2:11" ht="27" customHeight="1" x14ac:dyDescent="0.15">
      <c r="B44" s="285"/>
      <c r="C44" s="286"/>
      <c r="D44" s="286"/>
      <c r="E44" s="286"/>
      <c r="F44" s="286"/>
      <c r="G44" s="286"/>
      <c r="H44" s="287"/>
    </row>
    <row r="45" spans="2:11" x14ac:dyDescent="0.15">
      <c r="H45" s="3"/>
    </row>
    <row r="46" spans="2:11" x14ac:dyDescent="0.15">
      <c r="H46" s="3"/>
    </row>
    <row r="47" spans="2:11" x14ac:dyDescent="0.15">
      <c r="H47" s="3"/>
    </row>
    <row r="48" spans="2:11" x14ac:dyDescent="0.15">
      <c r="H48" s="3"/>
    </row>
  </sheetData>
  <mergeCells count="18">
    <mergeCell ref="C16:G16"/>
    <mergeCell ref="B1:C1"/>
    <mergeCell ref="B2:G2"/>
    <mergeCell ref="B11:C11"/>
    <mergeCell ref="B12:E12"/>
    <mergeCell ref="C13:F13"/>
    <mergeCell ref="C18:G18"/>
    <mergeCell ref="B20:C20"/>
    <mergeCell ref="B43:H44"/>
    <mergeCell ref="H37:H38"/>
    <mergeCell ref="E37:E38"/>
    <mergeCell ref="C37:D37"/>
    <mergeCell ref="B37:B38"/>
    <mergeCell ref="F37:F38"/>
    <mergeCell ref="C41:G41"/>
    <mergeCell ref="G37:G38"/>
    <mergeCell ref="B35:C35"/>
    <mergeCell ref="B36:E36"/>
  </mergeCells>
  <phoneticPr fontId="2" type="noConversion"/>
  <dataValidations disablePrompts="1" xWindow="183" yWindow="428" count="2">
    <dataValidation allowBlank="1" showInputMessage="1" showErrorMessage="1" prompt="开发工程师数量如为常数，则以开发工作量/计划工期，得到工期。" sqref="C39"/>
    <dataValidation allowBlank="1" showInputMessage="1" showErrorMessage="1" prompt="估算规模是“开发工作量估算”sheet中列出的需求项总数。" sqref="C37:C38"/>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C86"/>
  <sheetViews>
    <sheetView workbookViewId="0">
      <selection activeCell="C4" sqref="C4:I4"/>
    </sheetView>
  </sheetViews>
  <sheetFormatPr defaultColWidth="9.140625" defaultRowHeight="12" x14ac:dyDescent="0.15"/>
  <cols>
    <col min="1" max="1" width="3" style="16" customWidth="1"/>
    <col min="2" max="2" width="10" style="16" customWidth="1"/>
    <col min="3" max="3" width="24.7109375" style="17" customWidth="1"/>
    <col min="4" max="4" width="34.7109375" style="16" customWidth="1"/>
    <col min="5" max="5" width="14.140625" style="16" customWidth="1"/>
    <col min="6" max="6" width="12.5703125" style="18" customWidth="1"/>
    <col min="7" max="13" width="9.140625" style="18" customWidth="1"/>
    <col min="14" max="15" width="9.140625" style="16"/>
    <col min="16" max="16" width="10.85546875" style="16" customWidth="1"/>
    <col min="17" max="17" width="10.42578125" style="16" customWidth="1"/>
    <col min="18" max="18" width="9.140625" style="16"/>
    <col min="19" max="19" width="15.28515625" style="16" customWidth="1"/>
    <col min="20" max="21" width="10" style="16" customWidth="1"/>
    <col min="22" max="22" width="18.7109375" style="16" customWidth="1"/>
    <col min="23" max="16384" width="9.140625" style="16"/>
  </cols>
  <sheetData>
    <row r="1" spans="2:29" ht="21" customHeight="1" x14ac:dyDescent="0.15">
      <c r="B1" s="40" t="s">
        <v>78</v>
      </c>
      <c r="F1" s="16"/>
      <c r="G1" s="16"/>
      <c r="H1" s="16"/>
      <c r="I1" s="16"/>
      <c r="N1" s="18"/>
      <c r="O1" s="18"/>
      <c r="P1" s="18"/>
      <c r="Q1" s="18"/>
      <c r="R1" s="18"/>
    </row>
    <row r="2" spans="2:29" ht="87" customHeight="1" x14ac:dyDescent="0.15">
      <c r="B2" s="256" t="s">
        <v>394</v>
      </c>
      <c r="C2" s="256"/>
      <c r="D2" s="256"/>
      <c r="E2" s="206"/>
      <c r="F2" s="49"/>
      <c r="G2" s="49"/>
      <c r="H2" s="181"/>
      <c r="I2" s="16"/>
      <c r="J2" s="19"/>
      <c r="K2" s="19"/>
      <c r="L2" s="19"/>
      <c r="M2" s="30"/>
      <c r="N2" s="30"/>
      <c r="O2" s="30"/>
      <c r="P2" s="30"/>
      <c r="Q2" s="30"/>
      <c r="R2" s="30"/>
    </row>
    <row r="3" spans="2:29" s="20" customFormat="1" ht="48.75" customHeight="1" x14ac:dyDescent="0.15">
      <c r="B3" s="21" t="s">
        <v>79</v>
      </c>
      <c r="C3" s="178" t="s">
        <v>80</v>
      </c>
      <c r="D3" s="267"/>
      <c r="E3" s="268"/>
      <c r="F3" s="268"/>
      <c r="G3" s="268"/>
      <c r="H3" s="268"/>
      <c r="I3" s="297"/>
      <c r="J3" s="23" t="s">
        <v>81</v>
      </c>
      <c r="K3" s="269" t="s">
        <v>82</v>
      </c>
      <c r="L3" s="270"/>
      <c r="M3" s="270"/>
      <c r="N3" s="270"/>
      <c r="O3" s="270"/>
      <c r="P3" s="270"/>
      <c r="Q3" s="270"/>
      <c r="R3" s="270"/>
      <c r="S3" s="214"/>
      <c r="T3" s="215"/>
      <c r="U3" s="215"/>
      <c r="V3" s="216"/>
      <c r="W3" s="16"/>
      <c r="X3" s="16"/>
      <c r="Y3" s="16"/>
      <c r="Z3" s="16"/>
      <c r="AA3" s="16"/>
      <c r="AB3" s="16"/>
      <c r="AC3" s="16"/>
    </row>
    <row r="4" spans="2:29" s="20" customFormat="1" ht="27" customHeight="1" x14ac:dyDescent="0.15">
      <c r="B4" s="21" t="s">
        <v>83</v>
      </c>
      <c r="C4" s="298" t="s">
        <v>77</v>
      </c>
      <c r="D4" s="299"/>
      <c r="E4" s="299"/>
      <c r="F4" s="299"/>
      <c r="G4" s="299"/>
      <c r="H4" s="299"/>
      <c r="I4" s="299"/>
      <c r="J4" s="267" t="s">
        <v>371</v>
      </c>
      <c r="K4" s="268"/>
      <c r="L4" s="268"/>
      <c r="M4" s="268"/>
      <c r="N4" s="268"/>
      <c r="O4" s="268"/>
      <c r="P4" s="268"/>
      <c r="Q4" s="268"/>
      <c r="R4" s="268"/>
      <c r="S4" s="211"/>
      <c r="T4" s="212"/>
      <c r="U4" s="212"/>
      <c r="V4" s="213"/>
      <c r="W4" s="16"/>
      <c r="X4" s="16"/>
      <c r="Y4" s="16"/>
      <c r="Z4" s="16"/>
      <c r="AA4" s="16"/>
      <c r="AB4" s="16"/>
      <c r="AC4" s="16"/>
    </row>
    <row r="5" spans="2:29" s="20" customFormat="1" ht="54.75" customHeight="1" x14ac:dyDescent="0.15">
      <c r="B5" s="24" t="s">
        <v>144</v>
      </c>
      <c r="C5" s="5">
        <f>SUM(T7:T74)</f>
        <v>183</v>
      </c>
      <c r="D5" s="267" t="s">
        <v>116</v>
      </c>
      <c r="E5" s="297"/>
      <c r="F5" s="273">
        <f>SUM(T7:T74)</f>
        <v>183</v>
      </c>
      <c r="G5" s="277"/>
      <c r="H5" s="277"/>
      <c r="I5" s="274"/>
      <c r="J5" s="275" t="s">
        <v>374</v>
      </c>
      <c r="K5" s="295"/>
      <c r="L5" s="296"/>
      <c r="M5" s="300">
        <f>SUM(U7:U74)</f>
        <v>1.5999999999999999</v>
      </c>
      <c r="N5" s="301"/>
      <c r="O5" s="275" t="s">
        <v>373</v>
      </c>
      <c r="P5" s="276"/>
      <c r="Q5" s="293">
        <f>M5/F5*100%</f>
        <v>8.7431693989071038E-3</v>
      </c>
      <c r="R5" s="294"/>
      <c r="S5" s="275" t="s">
        <v>372</v>
      </c>
      <c r="T5" s="276"/>
      <c r="U5" s="273">
        <f>技术复杂度评估表!E1</f>
        <v>0.6</v>
      </c>
      <c r="V5" s="292" ph="1"/>
      <c r="W5" s="16"/>
      <c r="X5" s="16"/>
      <c r="Y5" s="16"/>
      <c r="Z5" s="16"/>
      <c r="AA5" s="16"/>
      <c r="AB5" s="16"/>
      <c r="AC5" s="16"/>
    </row>
    <row r="6" spans="2:29" s="20" customFormat="1" ht="27" customHeight="1" x14ac:dyDescent="0.15">
      <c r="B6" s="24" t="s">
        <v>84</v>
      </c>
      <c r="C6" s="22" t="s">
        <v>76</v>
      </c>
      <c r="D6" s="21" t="s">
        <v>187</v>
      </c>
      <c r="E6" s="21" t="s">
        <v>367</v>
      </c>
      <c r="F6" s="67" t="s">
        <v>318</v>
      </c>
      <c r="G6" s="67" t="s">
        <v>319</v>
      </c>
      <c r="H6" s="179" t="s">
        <v>325</v>
      </c>
      <c r="I6" s="68" t="s">
        <v>107</v>
      </c>
      <c r="J6" s="68" t="s">
        <v>98</v>
      </c>
      <c r="K6" s="68" t="s">
        <v>99</v>
      </c>
      <c r="L6" s="68" t="s">
        <v>100</v>
      </c>
      <c r="M6" s="68" t="s">
        <v>101</v>
      </c>
      <c r="N6" s="68" t="s">
        <v>102</v>
      </c>
      <c r="O6" s="68" t="s">
        <v>103</v>
      </c>
      <c r="P6" s="68" t="s">
        <v>105</v>
      </c>
      <c r="Q6" s="68" t="s">
        <v>104</v>
      </c>
      <c r="R6" s="68" t="s">
        <v>106</v>
      </c>
      <c r="S6" s="179" t="s">
        <v>108</v>
      </c>
      <c r="T6" s="179" t="s">
        <v>143</v>
      </c>
      <c r="U6" s="218" t="s">
        <v>370</v>
      </c>
      <c r="V6" s="67" t="s">
        <v>110</v>
      </c>
      <c r="W6" s="16"/>
      <c r="X6" s="16"/>
      <c r="Y6" s="16"/>
      <c r="Z6" s="16"/>
      <c r="AA6" s="16"/>
      <c r="AB6" s="16"/>
      <c r="AC6" s="16"/>
    </row>
    <row r="7" spans="2:29" s="32" customFormat="1" ht="21" customHeight="1" x14ac:dyDescent="0.15">
      <c r="B7" s="31">
        <f t="shared" ref="B7:B38" ca="1" si="0">IF(ISBLANK(D7),"-",COUNT(OFFSET(B$6,0,0,ROW()-ROW(B$6)))+1)</f>
        <v>1</v>
      </c>
      <c r="C7" s="152" t="s">
        <v>191</v>
      </c>
      <c r="D7" s="153" t="s">
        <v>192</v>
      </c>
      <c r="E7" s="153" t="s">
        <v>365</v>
      </c>
      <c r="F7" s="101" t="s">
        <v>266</v>
      </c>
      <c r="G7" s="59" t="s">
        <v>320</v>
      </c>
      <c r="H7" s="51">
        <v>20</v>
      </c>
      <c r="I7" s="101" t="s">
        <v>267</v>
      </c>
      <c r="J7" s="63">
        <v>1</v>
      </c>
      <c r="K7" s="63">
        <v>2</v>
      </c>
      <c r="L7" s="89">
        <v>3</v>
      </c>
      <c r="M7" s="89">
        <v>4</v>
      </c>
      <c r="N7" s="90">
        <v>5</v>
      </c>
      <c r="O7" s="91">
        <f>IF(OR(ISNUMBER(J7),ISNUMBER(K7),ISNUMBER(L7),ISNUMBER(M7),ISNUMBER(N7)),MIN(J7:N7),"")</f>
        <v>1</v>
      </c>
      <c r="P7" s="91">
        <f>IF(OR(ISNUMBER(J7),ISNUMBER(K7),ISNUMBER(L7),ISNUMBER(M7),ISNUMBER(N7)),AVERAGE(J7:N7),"")</f>
        <v>3</v>
      </c>
      <c r="Q7" s="91">
        <f>IF(OR(ISNUMBER(J7),ISNUMBER(K7),ISNUMBER(L7),ISNUMBER(M7),ISNUMBER(N7)),MAX(J7:N7),"")</f>
        <v>5</v>
      </c>
      <c r="R7" s="92">
        <f>IF(AND(ISNUMBER(P7),P7&lt;&gt;0),MAX(P7-O7,Q7-P7)/P7,"")</f>
        <v>0.66666666666666663</v>
      </c>
      <c r="S7" s="187" t="s">
        <v>112</v>
      </c>
      <c r="T7" s="91">
        <f>IF(S8="N","",P8)</f>
        <v>2</v>
      </c>
      <c r="U7" s="217">
        <f>IF(H7="","",H7*T7/100)</f>
        <v>0.4</v>
      </c>
      <c r="V7" s="200"/>
    </row>
    <row r="8" spans="2:29" s="32" customFormat="1" ht="21" customHeight="1" x14ac:dyDescent="0.15">
      <c r="B8" s="26">
        <f t="shared" ca="1" si="0"/>
        <v>2</v>
      </c>
      <c r="C8" s="152" t="s">
        <v>191</v>
      </c>
      <c r="D8" s="154" t="s">
        <v>193</v>
      </c>
      <c r="E8" s="154" t="s">
        <v>365</v>
      </c>
      <c r="F8" s="59" t="s">
        <v>266</v>
      </c>
      <c r="G8" s="59" t="s">
        <v>321</v>
      </c>
      <c r="H8" s="51">
        <v>30</v>
      </c>
      <c r="I8" s="59" t="s">
        <v>267</v>
      </c>
      <c r="J8" s="60">
        <v>2</v>
      </c>
      <c r="K8" s="60">
        <v>2</v>
      </c>
      <c r="L8" s="52"/>
      <c r="M8" s="52"/>
      <c r="N8" s="52"/>
      <c r="O8" s="91">
        <f t="shared" ref="O8:O40" si="1">IF(OR(ISNUMBER(J8),ISNUMBER(K8),ISNUMBER(L8),ISNUMBER(M8),ISNUMBER(N8)),MIN(J8:N8),"")</f>
        <v>2</v>
      </c>
      <c r="P8" s="91">
        <f t="shared" ref="P8:P40" si="2">IF(OR(ISNUMBER(J8),ISNUMBER(K8),ISNUMBER(L8),ISNUMBER(M8),ISNUMBER(N8)),AVERAGE(J8:N8),"")</f>
        <v>2</v>
      </c>
      <c r="Q8" s="91">
        <f t="shared" ref="Q8:Q71" si="3">IF(OR(ISNUMBER(J8),ISNUMBER(K8),ISNUMBER(L8),ISNUMBER(M8),ISNUMBER(N8)),MAX(J8:N8),"")</f>
        <v>2</v>
      </c>
      <c r="R8" s="47">
        <f t="shared" ref="R8:R70" si="4">IF(AND(ISNUMBER(P8),P8&lt;&gt;0),MAX(P8-O8,Q8-P8)/P8,"")</f>
        <v>0</v>
      </c>
      <c r="S8" s="183" t="s">
        <v>112</v>
      </c>
      <c r="T8" s="46">
        <f t="shared" ref="T8:T38" si="5">IF(S8="N","",P8)</f>
        <v>2</v>
      </c>
      <c r="U8" s="217">
        <f>IF(H8="","",H8*T8/100)</f>
        <v>0.6</v>
      </c>
      <c r="V8" s="200"/>
    </row>
    <row r="9" spans="2:29" s="32" customFormat="1" ht="21" customHeight="1" x14ac:dyDescent="0.15">
      <c r="B9" s="26">
        <f t="shared" ca="1" si="0"/>
        <v>3</v>
      </c>
      <c r="C9" s="152" t="s">
        <v>191</v>
      </c>
      <c r="D9" s="154" t="s">
        <v>194</v>
      </c>
      <c r="E9" s="154" t="s">
        <v>365</v>
      </c>
      <c r="F9" s="59" t="s">
        <v>266</v>
      </c>
      <c r="G9" s="59" t="s">
        <v>321</v>
      </c>
      <c r="H9" s="51">
        <v>20</v>
      </c>
      <c r="I9" s="59" t="s">
        <v>267</v>
      </c>
      <c r="J9" s="60">
        <v>2</v>
      </c>
      <c r="K9" s="60">
        <v>2</v>
      </c>
      <c r="L9" s="52"/>
      <c r="M9" s="52"/>
      <c r="N9" s="52"/>
      <c r="O9" s="91">
        <f t="shared" si="1"/>
        <v>2</v>
      </c>
      <c r="P9" s="91">
        <f t="shared" si="2"/>
        <v>2</v>
      </c>
      <c r="Q9" s="91">
        <f t="shared" si="3"/>
        <v>2</v>
      </c>
      <c r="R9" s="47">
        <f t="shared" si="4"/>
        <v>0</v>
      </c>
      <c r="S9" s="183" t="s">
        <v>112</v>
      </c>
      <c r="T9" s="46">
        <f t="shared" si="5"/>
        <v>2</v>
      </c>
      <c r="U9" s="217">
        <f>IF(H9="","",H9*T9/100)</f>
        <v>0.4</v>
      </c>
      <c r="V9" s="200"/>
    </row>
    <row r="10" spans="2:29" s="32" customFormat="1" ht="21" customHeight="1" x14ac:dyDescent="0.15">
      <c r="B10" s="26">
        <f t="shared" ca="1" si="0"/>
        <v>4</v>
      </c>
      <c r="C10" s="152" t="s">
        <v>191</v>
      </c>
      <c r="D10" s="154" t="s">
        <v>195</v>
      </c>
      <c r="E10" s="154" t="s">
        <v>365</v>
      </c>
      <c r="F10" s="59" t="s">
        <v>266</v>
      </c>
      <c r="G10" s="59" t="s">
        <v>321</v>
      </c>
      <c r="H10" s="51">
        <v>10</v>
      </c>
      <c r="I10" s="59" t="s">
        <v>267</v>
      </c>
      <c r="J10" s="60">
        <v>2</v>
      </c>
      <c r="K10" s="60">
        <v>2</v>
      </c>
      <c r="L10" s="52"/>
      <c r="M10" s="52"/>
      <c r="N10" s="52"/>
      <c r="O10" s="91">
        <f t="shared" si="1"/>
        <v>2</v>
      </c>
      <c r="P10" s="91">
        <f t="shared" si="2"/>
        <v>2</v>
      </c>
      <c r="Q10" s="91">
        <f t="shared" si="3"/>
        <v>2</v>
      </c>
      <c r="R10" s="47">
        <f t="shared" si="4"/>
        <v>0</v>
      </c>
      <c r="S10" s="183" t="s">
        <v>112</v>
      </c>
      <c r="T10" s="46">
        <f t="shared" si="5"/>
        <v>2</v>
      </c>
      <c r="U10" s="217">
        <f>IF(H10="","",H10*T10/100)</f>
        <v>0.2</v>
      </c>
      <c r="V10" s="200"/>
    </row>
    <row r="11" spans="2:29" s="32" customFormat="1" ht="21" customHeight="1" x14ac:dyDescent="0.15">
      <c r="B11" s="26">
        <f t="shared" ca="1" si="0"/>
        <v>5</v>
      </c>
      <c r="C11" s="152" t="s">
        <v>191</v>
      </c>
      <c r="D11" s="154" t="s">
        <v>196</v>
      </c>
      <c r="E11" s="154" t="s">
        <v>365</v>
      </c>
      <c r="F11" s="59" t="s">
        <v>266</v>
      </c>
      <c r="G11" s="59" t="s">
        <v>321</v>
      </c>
      <c r="H11" s="51"/>
      <c r="I11" s="59" t="s">
        <v>267</v>
      </c>
      <c r="J11" s="60">
        <v>2</v>
      </c>
      <c r="K11" s="60">
        <v>2</v>
      </c>
      <c r="L11" s="52"/>
      <c r="M11" s="52"/>
      <c r="N11" s="52"/>
      <c r="O11" s="91">
        <f t="shared" si="1"/>
        <v>2</v>
      </c>
      <c r="P11" s="91">
        <f t="shared" si="2"/>
        <v>2</v>
      </c>
      <c r="Q11" s="91">
        <f t="shared" si="3"/>
        <v>2</v>
      </c>
      <c r="R11" s="47">
        <f t="shared" si="4"/>
        <v>0</v>
      </c>
      <c r="S11" s="183" t="s">
        <v>112</v>
      </c>
      <c r="T11" s="46">
        <f t="shared" si="5"/>
        <v>2</v>
      </c>
      <c r="U11" s="217" t="str">
        <f>IF(H11="","",H11*T11/100)</f>
        <v/>
      </c>
      <c r="V11" s="200"/>
    </row>
    <row r="12" spans="2:29" s="32" customFormat="1" ht="21" customHeight="1" x14ac:dyDescent="0.15">
      <c r="B12" s="26">
        <f t="shared" ca="1" si="0"/>
        <v>6</v>
      </c>
      <c r="C12" s="152" t="s">
        <v>191</v>
      </c>
      <c r="D12" s="154" t="s">
        <v>197</v>
      </c>
      <c r="E12" s="154" t="s">
        <v>365</v>
      </c>
      <c r="F12" s="59" t="s">
        <v>266</v>
      </c>
      <c r="G12" s="59" t="s">
        <v>321</v>
      </c>
      <c r="H12" s="51"/>
      <c r="I12" s="59" t="s">
        <v>267</v>
      </c>
      <c r="J12" s="60">
        <v>2</v>
      </c>
      <c r="K12" s="60">
        <v>2</v>
      </c>
      <c r="L12" s="52"/>
      <c r="M12" s="52"/>
      <c r="N12" s="52"/>
      <c r="O12" s="91">
        <f t="shared" si="1"/>
        <v>2</v>
      </c>
      <c r="P12" s="91">
        <f t="shared" si="2"/>
        <v>2</v>
      </c>
      <c r="Q12" s="91">
        <f t="shared" si="3"/>
        <v>2</v>
      </c>
      <c r="R12" s="47">
        <f t="shared" si="4"/>
        <v>0</v>
      </c>
      <c r="S12" s="183" t="s">
        <v>112</v>
      </c>
      <c r="T12" s="46">
        <f t="shared" si="5"/>
        <v>2</v>
      </c>
      <c r="U12" s="217" t="str">
        <f t="shared" ref="U12:U74" si="6">IF(H12="","",H12*T12/100)</f>
        <v/>
      </c>
      <c r="V12" s="200"/>
    </row>
    <row r="13" spans="2:29" s="32" customFormat="1" ht="21" customHeight="1" x14ac:dyDescent="0.15">
      <c r="B13" s="26">
        <f t="shared" ca="1" si="0"/>
        <v>7</v>
      </c>
      <c r="C13" s="152" t="s">
        <v>191</v>
      </c>
      <c r="D13" s="154" t="s">
        <v>268</v>
      </c>
      <c r="E13" s="154" t="s">
        <v>365</v>
      </c>
      <c r="F13" s="59" t="s">
        <v>266</v>
      </c>
      <c r="G13" s="59" t="s">
        <v>321</v>
      </c>
      <c r="H13" s="51"/>
      <c r="I13" s="59" t="s">
        <v>267</v>
      </c>
      <c r="J13" s="60">
        <v>2</v>
      </c>
      <c r="K13" s="60">
        <v>2</v>
      </c>
      <c r="L13" s="52"/>
      <c r="M13" s="52"/>
      <c r="N13" s="52"/>
      <c r="O13" s="91">
        <f t="shared" si="1"/>
        <v>2</v>
      </c>
      <c r="P13" s="91">
        <f t="shared" si="2"/>
        <v>2</v>
      </c>
      <c r="Q13" s="91">
        <f t="shared" si="3"/>
        <v>2</v>
      </c>
      <c r="R13" s="47">
        <f t="shared" si="4"/>
        <v>0</v>
      </c>
      <c r="S13" s="183" t="s">
        <v>112</v>
      </c>
      <c r="T13" s="46">
        <f t="shared" si="5"/>
        <v>2</v>
      </c>
      <c r="U13" s="217" t="str">
        <f t="shared" si="6"/>
        <v/>
      </c>
      <c r="V13" s="200"/>
    </row>
    <row r="14" spans="2:29" s="32" customFormat="1" ht="21" customHeight="1" x14ac:dyDescent="0.15">
      <c r="B14" s="26">
        <f t="shared" ca="1" si="0"/>
        <v>8</v>
      </c>
      <c r="C14" s="151" t="s">
        <v>198</v>
      </c>
      <c r="D14" s="58" t="s">
        <v>199</v>
      </c>
      <c r="E14" s="154" t="s">
        <v>365</v>
      </c>
      <c r="F14" s="59" t="s">
        <v>266</v>
      </c>
      <c r="G14" s="59" t="s">
        <v>321</v>
      </c>
      <c r="H14" s="51"/>
      <c r="I14" s="59" t="s">
        <v>267</v>
      </c>
      <c r="J14" s="60">
        <v>3</v>
      </c>
      <c r="K14" s="60">
        <v>3</v>
      </c>
      <c r="L14" s="52"/>
      <c r="M14" s="52"/>
      <c r="N14" s="52"/>
      <c r="O14" s="91">
        <f t="shared" si="1"/>
        <v>3</v>
      </c>
      <c r="P14" s="91">
        <f t="shared" si="2"/>
        <v>3</v>
      </c>
      <c r="Q14" s="91">
        <f t="shared" si="3"/>
        <v>3</v>
      </c>
      <c r="R14" s="47">
        <f t="shared" si="4"/>
        <v>0</v>
      </c>
      <c r="S14" s="183" t="s">
        <v>112</v>
      </c>
      <c r="T14" s="46">
        <f t="shared" si="5"/>
        <v>3</v>
      </c>
      <c r="U14" s="217" t="str">
        <f t="shared" si="6"/>
        <v/>
      </c>
      <c r="V14" s="200"/>
    </row>
    <row r="15" spans="2:29" s="32" customFormat="1" ht="21" customHeight="1" x14ac:dyDescent="0.15">
      <c r="B15" s="26">
        <f t="shared" ca="1" si="0"/>
        <v>9</v>
      </c>
      <c r="C15" s="151" t="s">
        <v>198</v>
      </c>
      <c r="D15" s="58" t="s">
        <v>200</v>
      </c>
      <c r="E15" s="154" t="s">
        <v>365</v>
      </c>
      <c r="F15" s="59" t="s">
        <v>266</v>
      </c>
      <c r="G15" s="59" t="s">
        <v>321</v>
      </c>
      <c r="H15" s="51"/>
      <c r="I15" s="59" t="s">
        <v>267</v>
      </c>
      <c r="J15" s="60">
        <v>5</v>
      </c>
      <c r="K15" s="60">
        <v>5</v>
      </c>
      <c r="L15" s="52"/>
      <c r="M15" s="52"/>
      <c r="N15" s="52"/>
      <c r="O15" s="91">
        <f t="shared" si="1"/>
        <v>5</v>
      </c>
      <c r="P15" s="91">
        <f t="shared" si="2"/>
        <v>5</v>
      </c>
      <c r="Q15" s="91">
        <f t="shared" si="3"/>
        <v>5</v>
      </c>
      <c r="R15" s="47">
        <f t="shared" si="4"/>
        <v>0</v>
      </c>
      <c r="S15" s="183" t="s">
        <v>112</v>
      </c>
      <c r="T15" s="46">
        <f t="shared" si="5"/>
        <v>5</v>
      </c>
      <c r="U15" s="217" t="str">
        <f t="shared" si="6"/>
        <v/>
      </c>
      <c r="V15" s="200"/>
    </row>
    <row r="16" spans="2:29" s="32" customFormat="1" ht="21" customHeight="1" x14ac:dyDescent="0.15">
      <c r="B16" s="26">
        <f t="shared" ca="1" si="0"/>
        <v>10</v>
      </c>
      <c r="C16" s="151" t="s">
        <v>198</v>
      </c>
      <c r="D16" s="58" t="s">
        <v>201</v>
      </c>
      <c r="E16" s="154" t="s">
        <v>365</v>
      </c>
      <c r="F16" s="59" t="s">
        <v>266</v>
      </c>
      <c r="G16" s="59" t="s">
        <v>321</v>
      </c>
      <c r="H16" s="51"/>
      <c r="I16" s="59" t="s">
        <v>267</v>
      </c>
      <c r="J16" s="60">
        <v>2</v>
      </c>
      <c r="K16" s="60">
        <v>2</v>
      </c>
      <c r="L16" s="52"/>
      <c r="M16" s="52"/>
      <c r="N16" s="52"/>
      <c r="O16" s="91">
        <f t="shared" si="1"/>
        <v>2</v>
      </c>
      <c r="P16" s="91">
        <f t="shared" si="2"/>
        <v>2</v>
      </c>
      <c r="Q16" s="91">
        <f t="shared" si="3"/>
        <v>2</v>
      </c>
      <c r="R16" s="47">
        <f t="shared" si="4"/>
        <v>0</v>
      </c>
      <c r="S16" s="183" t="s">
        <v>112</v>
      </c>
      <c r="T16" s="46">
        <f t="shared" si="5"/>
        <v>2</v>
      </c>
      <c r="U16" s="217" t="str">
        <f t="shared" si="6"/>
        <v/>
      </c>
      <c r="V16" s="200"/>
    </row>
    <row r="17" spans="2:22" s="32" customFormat="1" ht="21" customHeight="1" x14ac:dyDescent="0.15">
      <c r="B17" s="26">
        <f t="shared" ca="1" si="0"/>
        <v>11</v>
      </c>
      <c r="C17" s="151" t="s">
        <v>198</v>
      </c>
      <c r="D17" s="58" t="s">
        <v>202</v>
      </c>
      <c r="E17" s="154" t="s">
        <v>365</v>
      </c>
      <c r="F17" s="59" t="s">
        <v>266</v>
      </c>
      <c r="G17" s="59" t="s">
        <v>321</v>
      </c>
      <c r="H17" s="51"/>
      <c r="I17" s="59" t="s">
        <v>267</v>
      </c>
      <c r="J17" s="60">
        <v>1</v>
      </c>
      <c r="K17" s="60">
        <v>1</v>
      </c>
      <c r="L17" s="52"/>
      <c r="M17" s="52"/>
      <c r="N17" s="52"/>
      <c r="O17" s="91">
        <f t="shared" si="1"/>
        <v>1</v>
      </c>
      <c r="P17" s="91">
        <f t="shared" si="2"/>
        <v>1</v>
      </c>
      <c r="Q17" s="91">
        <f t="shared" si="3"/>
        <v>1</v>
      </c>
      <c r="R17" s="47">
        <f t="shared" si="4"/>
        <v>0</v>
      </c>
      <c r="S17" s="183" t="s">
        <v>112</v>
      </c>
      <c r="T17" s="46">
        <f t="shared" si="5"/>
        <v>1</v>
      </c>
      <c r="U17" s="217" t="str">
        <f t="shared" si="6"/>
        <v/>
      </c>
      <c r="V17" s="200"/>
    </row>
    <row r="18" spans="2:22" s="32" customFormat="1" ht="21" customHeight="1" x14ac:dyDescent="0.15">
      <c r="B18" s="26">
        <f t="shared" ca="1" si="0"/>
        <v>12</v>
      </c>
      <c r="C18" s="151" t="s">
        <v>198</v>
      </c>
      <c r="D18" s="58" t="s">
        <v>203</v>
      </c>
      <c r="E18" s="154" t="s">
        <v>365</v>
      </c>
      <c r="F18" s="59" t="s">
        <v>266</v>
      </c>
      <c r="G18" s="59" t="s">
        <v>321</v>
      </c>
      <c r="H18" s="51"/>
      <c r="I18" s="59" t="s">
        <v>53</v>
      </c>
      <c r="J18" s="60">
        <v>2</v>
      </c>
      <c r="K18" s="60">
        <v>2</v>
      </c>
      <c r="L18" s="52"/>
      <c r="M18" s="52"/>
      <c r="N18" s="52"/>
      <c r="O18" s="91">
        <f t="shared" si="1"/>
        <v>2</v>
      </c>
      <c r="P18" s="91">
        <f t="shared" si="2"/>
        <v>2</v>
      </c>
      <c r="Q18" s="91">
        <f t="shared" si="3"/>
        <v>2</v>
      </c>
      <c r="R18" s="47">
        <f t="shared" si="4"/>
        <v>0</v>
      </c>
      <c r="S18" s="183" t="s">
        <v>112</v>
      </c>
      <c r="T18" s="46">
        <f t="shared" si="5"/>
        <v>2</v>
      </c>
      <c r="U18" s="217" t="str">
        <f t="shared" si="6"/>
        <v/>
      </c>
      <c r="V18" s="200"/>
    </row>
    <row r="19" spans="2:22" s="32" customFormat="1" ht="21" customHeight="1" x14ac:dyDescent="0.15">
      <c r="B19" s="26">
        <f t="shared" ca="1" si="0"/>
        <v>13</v>
      </c>
      <c r="C19" s="151" t="s">
        <v>198</v>
      </c>
      <c r="D19" s="58" t="s">
        <v>204</v>
      </c>
      <c r="E19" s="154" t="s">
        <v>365</v>
      </c>
      <c r="F19" s="59" t="s">
        <v>266</v>
      </c>
      <c r="G19" s="59" t="s">
        <v>321</v>
      </c>
      <c r="H19" s="51"/>
      <c r="I19" s="59" t="s">
        <v>53</v>
      </c>
      <c r="J19" s="60">
        <v>5</v>
      </c>
      <c r="K19" s="60">
        <v>5</v>
      </c>
      <c r="L19" s="52"/>
      <c r="M19" s="52"/>
      <c r="N19" s="52"/>
      <c r="O19" s="91">
        <f t="shared" si="1"/>
        <v>5</v>
      </c>
      <c r="P19" s="91">
        <f t="shared" si="2"/>
        <v>5</v>
      </c>
      <c r="Q19" s="91">
        <f t="shared" si="3"/>
        <v>5</v>
      </c>
      <c r="R19" s="47">
        <f t="shared" si="4"/>
        <v>0</v>
      </c>
      <c r="S19" s="183" t="s">
        <v>112</v>
      </c>
      <c r="T19" s="46">
        <f t="shared" si="5"/>
        <v>5</v>
      </c>
      <c r="U19" s="217" t="str">
        <f t="shared" si="6"/>
        <v/>
      </c>
      <c r="V19" s="200"/>
    </row>
    <row r="20" spans="2:22" s="32" customFormat="1" ht="21" customHeight="1" x14ac:dyDescent="0.15">
      <c r="B20" s="26">
        <f t="shared" ca="1" si="0"/>
        <v>14</v>
      </c>
      <c r="C20" s="151" t="s">
        <v>198</v>
      </c>
      <c r="D20" s="58" t="s">
        <v>205</v>
      </c>
      <c r="E20" s="154" t="s">
        <v>365</v>
      </c>
      <c r="F20" s="59" t="s">
        <v>266</v>
      </c>
      <c r="G20" s="59" t="s">
        <v>321</v>
      </c>
      <c r="H20" s="51"/>
      <c r="I20" s="59" t="s">
        <v>53</v>
      </c>
      <c r="J20" s="60">
        <v>2</v>
      </c>
      <c r="K20" s="60">
        <v>2</v>
      </c>
      <c r="L20" s="52"/>
      <c r="M20" s="52"/>
      <c r="N20" s="52"/>
      <c r="O20" s="91">
        <f t="shared" si="1"/>
        <v>2</v>
      </c>
      <c r="P20" s="91">
        <f t="shared" si="2"/>
        <v>2</v>
      </c>
      <c r="Q20" s="91">
        <f t="shared" si="3"/>
        <v>2</v>
      </c>
      <c r="R20" s="47">
        <f t="shared" si="4"/>
        <v>0</v>
      </c>
      <c r="S20" s="183" t="s">
        <v>112</v>
      </c>
      <c r="T20" s="46">
        <f t="shared" si="5"/>
        <v>2</v>
      </c>
      <c r="U20" s="217" t="str">
        <f t="shared" si="6"/>
        <v/>
      </c>
      <c r="V20" s="200"/>
    </row>
    <row r="21" spans="2:22" s="32" customFormat="1" ht="21" customHeight="1" x14ac:dyDescent="0.15">
      <c r="B21" s="26">
        <f t="shared" ca="1" si="0"/>
        <v>15</v>
      </c>
      <c r="C21" s="151" t="s">
        <v>198</v>
      </c>
      <c r="D21" s="58" t="s">
        <v>206</v>
      </c>
      <c r="E21" s="154" t="s">
        <v>365</v>
      </c>
      <c r="F21" s="59" t="s">
        <v>266</v>
      </c>
      <c r="G21" s="59" t="s">
        <v>321</v>
      </c>
      <c r="H21" s="51"/>
      <c r="I21" s="59" t="s">
        <v>53</v>
      </c>
      <c r="J21" s="60">
        <v>1</v>
      </c>
      <c r="K21" s="60">
        <v>1</v>
      </c>
      <c r="L21" s="52"/>
      <c r="M21" s="52"/>
      <c r="N21" s="52"/>
      <c r="O21" s="91">
        <f t="shared" si="1"/>
        <v>1</v>
      </c>
      <c r="P21" s="91">
        <f t="shared" si="2"/>
        <v>1</v>
      </c>
      <c r="Q21" s="91">
        <f t="shared" si="3"/>
        <v>1</v>
      </c>
      <c r="R21" s="47">
        <f t="shared" si="4"/>
        <v>0</v>
      </c>
      <c r="S21" s="183" t="s">
        <v>112</v>
      </c>
      <c r="T21" s="46">
        <f t="shared" si="5"/>
        <v>1</v>
      </c>
      <c r="U21" s="217" t="str">
        <f t="shared" si="6"/>
        <v/>
      </c>
      <c r="V21" s="200"/>
    </row>
    <row r="22" spans="2:22" s="32" customFormat="1" ht="21" customHeight="1" x14ac:dyDescent="0.15">
      <c r="B22" s="26">
        <f t="shared" ca="1" si="0"/>
        <v>16</v>
      </c>
      <c r="C22" s="151" t="s">
        <v>198</v>
      </c>
      <c r="D22" s="58" t="s">
        <v>207</v>
      </c>
      <c r="E22" s="154" t="s">
        <v>365</v>
      </c>
      <c r="F22" s="59" t="s">
        <v>269</v>
      </c>
      <c r="G22" s="59" t="s">
        <v>321</v>
      </c>
      <c r="H22" s="51"/>
      <c r="I22" s="59" t="s">
        <v>53</v>
      </c>
      <c r="J22" s="60">
        <v>3</v>
      </c>
      <c r="K22" s="60">
        <v>5</v>
      </c>
      <c r="L22" s="52"/>
      <c r="M22" s="52"/>
      <c r="N22" s="52"/>
      <c r="O22" s="91">
        <f t="shared" si="1"/>
        <v>3</v>
      </c>
      <c r="P22" s="91">
        <f t="shared" si="2"/>
        <v>4</v>
      </c>
      <c r="Q22" s="91">
        <f t="shared" si="3"/>
        <v>5</v>
      </c>
      <c r="R22" s="47">
        <f t="shared" si="4"/>
        <v>0.25</v>
      </c>
      <c r="S22" s="183" t="s">
        <v>112</v>
      </c>
      <c r="T22" s="46">
        <f t="shared" si="5"/>
        <v>4</v>
      </c>
      <c r="U22" s="217" t="str">
        <f t="shared" si="6"/>
        <v/>
      </c>
      <c r="V22" s="200"/>
    </row>
    <row r="23" spans="2:22" s="32" customFormat="1" ht="21" customHeight="1" x14ac:dyDescent="0.15">
      <c r="B23" s="26">
        <f t="shared" ca="1" si="0"/>
        <v>17</v>
      </c>
      <c r="C23" s="151" t="s">
        <v>198</v>
      </c>
      <c r="D23" s="58" t="s">
        <v>208</v>
      </c>
      <c r="E23" s="154" t="s">
        <v>365</v>
      </c>
      <c r="F23" s="59" t="s">
        <v>266</v>
      </c>
      <c r="G23" s="59" t="s">
        <v>321</v>
      </c>
      <c r="H23" s="51"/>
      <c r="I23" s="59" t="s">
        <v>53</v>
      </c>
      <c r="J23" s="60">
        <v>2</v>
      </c>
      <c r="K23" s="60">
        <v>2</v>
      </c>
      <c r="L23" s="52"/>
      <c r="M23" s="52"/>
      <c r="N23" s="52"/>
      <c r="O23" s="91">
        <f t="shared" si="1"/>
        <v>2</v>
      </c>
      <c r="P23" s="91">
        <f t="shared" si="2"/>
        <v>2</v>
      </c>
      <c r="Q23" s="91">
        <f t="shared" si="3"/>
        <v>2</v>
      </c>
      <c r="R23" s="47">
        <f t="shared" si="4"/>
        <v>0</v>
      </c>
      <c r="S23" s="183" t="s">
        <v>112</v>
      </c>
      <c r="T23" s="46">
        <f t="shared" si="5"/>
        <v>2</v>
      </c>
      <c r="U23" s="217" t="str">
        <f t="shared" si="6"/>
        <v/>
      </c>
      <c r="V23" s="200"/>
    </row>
    <row r="24" spans="2:22" s="32" customFormat="1" ht="21" customHeight="1" x14ac:dyDescent="0.15">
      <c r="B24" s="26">
        <f t="shared" ca="1" si="0"/>
        <v>18</v>
      </c>
      <c r="C24" s="151" t="s">
        <v>198</v>
      </c>
      <c r="D24" s="58" t="s">
        <v>209</v>
      </c>
      <c r="E24" s="154" t="s">
        <v>365</v>
      </c>
      <c r="F24" s="59" t="s">
        <v>266</v>
      </c>
      <c r="G24" s="59" t="s">
        <v>321</v>
      </c>
      <c r="H24" s="51"/>
      <c r="I24" s="59" t="s">
        <v>53</v>
      </c>
      <c r="J24" s="60">
        <v>3</v>
      </c>
      <c r="K24" s="60">
        <v>3</v>
      </c>
      <c r="L24" s="52"/>
      <c r="M24" s="52"/>
      <c r="N24" s="52"/>
      <c r="O24" s="91">
        <f t="shared" si="1"/>
        <v>3</v>
      </c>
      <c r="P24" s="91">
        <f t="shared" si="2"/>
        <v>3</v>
      </c>
      <c r="Q24" s="91">
        <f t="shared" si="3"/>
        <v>3</v>
      </c>
      <c r="R24" s="47">
        <f t="shared" si="4"/>
        <v>0</v>
      </c>
      <c r="S24" s="183" t="s">
        <v>112</v>
      </c>
      <c r="T24" s="46">
        <f t="shared" si="5"/>
        <v>3</v>
      </c>
      <c r="U24" s="217" t="str">
        <f t="shared" si="6"/>
        <v/>
      </c>
      <c r="V24" s="200"/>
    </row>
    <row r="25" spans="2:22" s="32" customFormat="1" ht="21" customHeight="1" x14ac:dyDescent="0.15">
      <c r="B25" s="26">
        <f t="shared" ca="1" si="0"/>
        <v>19</v>
      </c>
      <c r="C25" s="151" t="s">
        <v>198</v>
      </c>
      <c r="D25" s="58" t="s">
        <v>210</v>
      </c>
      <c r="E25" s="154" t="s">
        <v>365</v>
      </c>
      <c r="F25" s="59" t="s">
        <v>266</v>
      </c>
      <c r="G25" s="59" t="s">
        <v>321</v>
      </c>
      <c r="H25" s="51"/>
      <c r="I25" s="59" t="s">
        <v>53</v>
      </c>
      <c r="J25" s="60">
        <v>2</v>
      </c>
      <c r="K25" s="60">
        <v>2</v>
      </c>
      <c r="L25" s="52"/>
      <c r="M25" s="52"/>
      <c r="N25" s="52"/>
      <c r="O25" s="91">
        <f t="shared" si="1"/>
        <v>2</v>
      </c>
      <c r="P25" s="91">
        <f t="shared" si="2"/>
        <v>2</v>
      </c>
      <c r="Q25" s="91">
        <f t="shared" si="3"/>
        <v>2</v>
      </c>
      <c r="R25" s="47">
        <f t="shared" si="4"/>
        <v>0</v>
      </c>
      <c r="S25" s="183" t="s">
        <v>112</v>
      </c>
      <c r="T25" s="46">
        <f t="shared" si="5"/>
        <v>2</v>
      </c>
      <c r="U25" s="217" t="str">
        <f t="shared" si="6"/>
        <v/>
      </c>
      <c r="V25" s="200"/>
    </row>
    <row r="26" spans="2:22" s="32" customFormat="1" ht="21" customHeight="1" x14ac:dyDescent="0.15">
      <c r="B26" s="26">
        <f t="shared" ca="1" si="0"/>
        <v>20</v>
      </c>
      <c r="C26" s="151" t="s">
        <v>198</v>
      </c>
      <c r="D26" s="58" t="s">
        <v>211</v>
      </c>
      <c r="E26" s="154" t="s">
        <v>365</v>
      </c>
      <c r="F26" s="59" t="s">
        <v>266</v>
      </c>
      <c r="G26" s="59" t="s">
        <v>321</v>
      </c>
      <c r="H26" s="51"/>
      <c r="I26" s="59" t="s">
        <v>53</v>
      </c>
      <c r="J26" s="60">
        <v>2</v>
      </c>
      <c r="K26" s="60">
        <v>2</v>
      </c>
      <c r="L26" s="52"/>
      <c r="M26" s="52"/>
      <c r="N26" s="52"/>
      <c r="O26" s="91">
        <f t="shared" si="1"/>
        <v>2</v>
      </c>
      <c r="P26" s="91">
        <f t="shared" si="2"/>
        <v>2</v>
      </c>
      <c r="Q26" s="91">
        <f t="shared" si="3"/>
        <v>2</v>
      </c>
      <c r="R26" s="47">
        <f t="shared" si="4"/>
        <v>0</v>
      </c>
      <c r="S26" s="183" t="s">
        <v>112</v>
      </c>
      <c r="T26" s="46">
        <f t="shared" si="5"/>
        <v>2</v>
      </c>
      <c r="U26" s="217" t="str">
        <f t="shared" si="6"/>
        <v/>
      </c>
      <c r="V26" s="200"/>
    </row>
    <row r="27" spans="2:22" s="32" customFormat="1" ht="21" customHeight="1" x14ac:dyDescent="0.15">
      <c r="B27" s="26">
        <f t="shared" ca="1" si="0"/>
        <v>21</v>
      </c>
      <c r="C27" s="151" t="s">
        <v>198</v>
      </c>
      <c r="D27" s="58" t="s">
        <v>212</v>
      </c>
      <c r="E27" s="154" t="s">
        <v>365</v>
      </c>
      <c r="F27" s="59" t="s">
        <v>266</v>
      </c>
      <c r="G27" s="59" t="s">
        <v>321</v>
      </c>
      <c r="H27" s="51"/>
      <c r="I27" s="59" t="s">
        <v>53</v>
      </c>
      <c r="J27" s="60">
        <v>3</v>
      </c>
      <c r="K27" s="60">
        <v>3</v>
      </c>
      <c r="L27" s="52"/>
      <c r="M27" s="52"/>
      <c r="N27" s="52"/>
      <c r="O27" s="91">
        <f t="shared" si="1"/>
        <v>3</v>
      </c>
      <c r="P27" s="91">
        <f t="shared" si="2"/>
        <v>3</v>
      </c>
      <c r="Q27" s="91">
        <f t="shared" si="3"/>
        <v>3</v>
      </c>
      <c r="R27" s="47">
        <f t="shared" si="4"/>
        <v>0</v>
      </c>
      <c r="S27" s="183" t="s">
        <v>112</v>
      </c>
      <c r="T27" s="46">
        <f t="shared" si="5"/>
        <v>3</v>
      </c>
      <c r="U27" s="217" t="str">
        <f t="shared" si="6"/>
        <v/>
      </c>
      <c r="V27" s="200"/>
    </row>
    <row r="28" spans="2:22" s="32" customFormat="1" ht="21" customHeight="1" x14ac:dyDescent="0.15">
      <c r="B28" s="26">
        <f t="shared" ca="1" si="0"/>
        <v>22</v>
      </c>
      <c r="C28" s="151" t="s">
        <v>198</v>
      </c>
      <c r="D28" s="58" t="s">
        <v>213</v>
      </c>
      <c r="E28" s="154" t="s">
        <v>365</v>
      </c>
      <c r="F28" s="59" t="s">
        <v>266</v>
      </c>
      <c r="G28" s="59" t="s">
        <v>321</v>
      </c>
      <c r="H28" s="51"/>
      <c r="I28" s="59" t="s">
        <v>53</v>
      </c>
      <c r="J28" s="60">
        <v>4</v>
      </c>
      <c r="K28" s="60">
        <v>4</v>
      </c>
      <c r="L28" s="52"/>
      <c r="M28" s="52"/>
      <c r="N28" s="52"/>
      <c r="O28" s="91">
        <f t="shared" si="1"/>
        <v>4</v>
      </c>
      <c r="P28" s="91">
        <f t="shared" si="2"/>
        <v>4</v>
      </c>
      <c r="Q28" s="91">
        <f t="shared" si="3"/>
        <v>4</v>
      </c>
      <c r="R28" s="47">
        <f t="shared" si="4"/>
        <v>0</v>
      </c>
      <c r="S28" s="183" t="s">
        <v>112</v>
      </c>
      <c r="T28" s="46">
        <f t="shared" si="5"/>
        <v>4</v>
      </c>
      <c r="U28" s="217" t="str">
        <f t="shared" si="6"/>
        <v/>
      </c>
      <c r="V28" s="200"/>
    </row>
    <row r="29" spans="2:22" s="32" customFormat="1" ht="21" customHeight="1" x14ac:dyDescent="0.15">
      <c r="B29" s="26">
        <f t="shared" ca="1" si="0"/>
        <v>23</v>
      </c>
      <c r="C29" s="151" t="s">
        <v>198</v>
      </c>
      <c r="D29" s="58" t="s">
        <v>214</v>
      </c>
      <c r="E29" s="154" t="s">
        <v>365</v>
      </c>
      <c r="F29" s="59" t="s">
        <v>266</v>
      </c>
      <c r="G29" s="59" t="s">
        <v>321</v>
      </c>
      <c r="H29" s="51"/>
      <c r="I29" s="59" t="s">
        <v>54</v>
      </c>
      <c r="J29" s="60">
        <v>1</v>
      </c>
      <c r="K29" s="60">
        <v>1</v>
      </c>
      <c r="L29" s="52"/>
      <c r="M29" s="52"/>
      <c r="N29" s="52"/>
      <c r="O29" s="91">
        <f t="shared" si="1"/>
        <v>1</v>
      </c>
      <c r="P29" s="91">
        <f t="shared" si="2"/>
        <v>1</v>
      </c>
      <c r="Q29" s="91">
        <f t="shared" si="3"/>
        <v>1</v>
      </c>
      <c r="R29" s="47">
        <f t="shared" si="4"/>
        <v>0</v>
      </c>
      <c r="S29" s="183" t="s">
        <v>112</v>
      </c>
      <c r="T29" s="46">
        <f t="shared" si="5"/>
        <v>1</v>
      </c>
      <c r="U29" s="217" t="str">
        <f t="shared" si="6"/>
        <v/>
      </c>
      <c r="V29" s="200"/>
    </row>
    <row r="30" spans="2:22" s="32" customFormat="1" ht="21" customHeight="1" x14ac:dyDescent="0.15">
      <c r="B30" s="26">
        <f t="shared" ca="1" si="0"/>
        <v>24</v>
      </c>
      <c r="C30" s="151" t="s">
        <v>198</v>
      </c>
      <c r="D30" s="58" t="s">
        <v>215</v>
      </c>
      <c r="E30" s="154" t="s">
        <v>365</v>
      </c>
      <c r="F30" s="59" t="s">
        <v>266</v>
      </c>
      <c r="G30" s="59" t="s">
        <v>321</v>
      </c>
      <c r="H30" s="51"/>
      <c r="I30" s="59" t="s">
        <v>53</v>
      </c>
      <c r="J30" s="60">
        <v>3</v>
      </c>
      <c r="K30" s="60">
        <v>3</v>
      </c>
      <c r="L30" s="52"/>
      <c r="M30" s="52"/>
      <c r="N30" s="52"/>
      <c r="O30" s="91">
        <f t="shared" si="1"/>
        <v>3</v>
      </c>
      <c r="P30" s="91">
        <f t="shared" si="2"/>
        <v>3</v>
      </c>
      <c r="Q30" s="91">
        <f t="shared" si="3"/>
        <v>3</v>
      </c>
      <c r="R30" s="47">
        <f t="shared" si="4"/>
        <v>0</v>
      </c>
      <c r="S30" s="183" t="s">
        <v>112</v>
      </c>
      <c r="T30" s="46">
        <f t="shared" si="5"/>
        <v>3</v>
      </c>
      <c r="U30" s="217" t="str">
        <f t="shared" si="6"/>
        <v/>
      </c>
      <c r="V30" s="200"/>
    </row>
    <row r="31" spans="2:22" s="32" customFormat="1" ht="21" customHeight="1" x14ac:dyDescent="0.15">
      <c r="B31" s="26">
        <f t="shared" ca="1" si="0"/>
        <v>25</v>
      </c>
      <c r="C31" s="151" t="s">
        <v>198</v>
      </c>
      <c r="D31" s="58" t="s">
        <v>216</v>
      </c>
      <c r="E31" s="154" t="s">
        <v>365</v>
      </c>
      <c r="F31" s="59" t="s">
        <v>266</v>
      </c>
      <c r="G31" s="59" t="s">
        <v>321</v>
      </c>
      <c r="H31" s="51"/>
      <c r="I31" s="59" t="s">
        <v>53</v>
      </c>
      <c r="J31" s="60">
        <v>5</v>
      </c>
      <c r="K31" s="60">
        <v>5</v>
      </c>
      <c r="L31" s="52"/>
      <c r="M31" s="52"/>
      <c r="N31" s="52"/>
      <c r="O31" s="91">
        <f t="shared" si="1"/>
        <v>5</v>
      </c>
      <c r="P31" s="91">
        <f t="shared" si="2"/>
        <v>5</v>
      </c>
      <c r="Q31" s="91">
        <f t="shared" si="3"/>
        <v>5</v>
      </c>
      <c r="R31" s="47">
        <f t="shared" si="4"/>
        <v>0</v>
      </c>
      <c r="S31" s="183" t="s">
        <v>112</v>
      </c>
      <c r="T31" s="46">
        <f t="shared" si="5"/>
        <v>5</v>
      </c>
      <c r="U31" s="217" t="str">
        <f t="shared" si="6"/>
        <v/>
      </c>
      <c r="V31" s="200"/>
    </row>
    <row r="32" spans="2:22" s="32" customFormat="1" ht="21" customHeight="1" x14ac:dyDescent="0.15">
      <c r="B32" s="26">
        <f t="shared" ca="1" si="0"/>
        <v>26</v>
      </c>
      <c r="C32" s="151" t="s">
        <v>198</v>
      </c>
      <c r="D32" s="58" t="s">
        <v>217</v>
      </c>
      <c r="E32" s="154" t="s">
        <v>365</v>
      </c>
      <c r="F32" s="59" t="s">
        <v>266</v>
      </c>
      <c r="G32" s="59" t="s">
        <v>321</v>
      </c>
      <c r="H32" s="51"/>
      <c r="I32" s="59" t="s">
        <v>53</v>
      </c>
      <c r="J32" s="60">
        <v>3</v>
      </c>
      <c r="K32" s="60">
        <v>3</v>
      </c>
      <c r="L32" s="52"/>
      <c r="M32" s="52"/>
      <c r="N32" s="52"/>
      <c r="O32" s="91">
        <f t="shared" si="1"/>
        <v>3</v>
      </c>
      <c r="P32" s="91">
        <f t="shared" si="2"/>
        <v>3</v>
      </c>
      <c r="Q32" s="91">
        <f t="shared" si="3"/>
        <v>3</v>
      </c>
      <c r="R32" s="47">
        <f t="shared" si="4"/>
        <v>0</v>
      </c>
      <c r="S32" s="183" t="s">
        <v>112</v>
      </c>
      <c r="T32" s="46">
        <f t="shared" si="5"/>
        <v>3</v>
      </c>
      <c r="U32" s="217" t="str">
        <f t="shared" si="6"/>
        <v/>
      </c>
      <c r="V32" s="200"/>
    </row>
    <row r="33" spans="2:22" s="32" customFormat="1" ht="21" customHeight="1" x14ac:dyDescent="0.15">
      <c r="B33" s="26">
        <f t="shared" ca="1" si="0"/>
        <v>27</v>
      </c>
      <c r="C33" s="151" t="s">
        <v>198</v>
      </c>
      <c r="D33" s="58" t="s">
        <v>218</v>
      </c>
      <c r="E33" s="154" t="s">
        <v>365</v>
      </c>
      <c r="F33" s="59" t="s">
        <v>266</v>
      </c>
      <c r="G33" s="59" t="s">
        <v>321</v>
      </c>
      <c r="H33" s="51"/>
      <c r="I33" s="59" t="s">
        <v>53</v>
      </c>
      <c r="J33" s="60">
        <v>3</v>
      </c>
      <c r="K33" s="60">
        <v>3</v>
      </c>
      <c r="L33" s="52"/>
      <c r="M33" s="52"/>
      <c r="N33" s="52"/>
      <c r="O33" s="91">
        <f t="shared" si="1"/>
        <v>3</v>
      </c>
      <c r="P33" s="91">
        <f t="shared" si="2"/>
        <v>3</v>
      </c>
      <c r="Q33" s="91">
        <f t="shared" si="3"/>
        <v>3</v>
      </c>
      <c r="R33" s="47">
        <f t="shared" si="4"/>
        <v>0</v>
      </c>
      <c r="S33" s="183" t="s">
        <v>112</v>
      </c>
      <c r="T33" s="46">
        <f t="shared" si="5"/>
        <v>3</v>
      </c>
      <c r="U33" s="217" t="str">
        <f t="shared" si="6"/>
        <v/>
      </c>
      <c r="V33" s="200"/>
    </row>
    <row r="34" spans="2:22" s="32" customFormat="1" ht="21" customHeight="1" x14ac:dyDescent="0.15">
      <c r="B34" s="26">
        <f t="shared" ca="1" si="0"/>
        <v>28</v>
      </c>
      <c r="C34" s="151" t="s">
        <v>198</v>
      </c>
      <c r="D34" s="58" t="s">
        <v>219</v>
      </c>
      <c r="E34" s="154" t="s">
        <v>365</v>
      </c>
      <c r="F34" s="59" t="s">
        <v>266</v>
      </c>
      <c r="G34" s="59" t="s">
        <v>321</v>
      </c>
      <c r="H34" s="51"/>
      <c r="I34" s="59" t="s">
        <v>53</v>
      </c>
      <c r="J34" s="60">
        <v>3</v>
      </c>
      <c r="K34" s="60">
        <v>3</v>
      </c>
      <c r="L34" s="52"/>
      <c r="M34" s="52"/>
      <c r="N34" s="52"/>
      <c r="O34" s="91">
        <f t="shared" si="1"/>
        <v>3</v>
      </c>
      <c r="P34" s="91">
        <f t="shared" si="2"/>
        <v>3</v>
      </c>
      <c r="Q34" s="91">
        <f t="shared" si="3"/>
        <v>3</v>
      </c>
      <c r="R34" s="47">
        <f t="shared" si="4"/>
        <v>0</v>
      </c>
      <c r="S34" s="183" t="s">
        <v>112</v>
      </c>
      <c r="T34" s="46">
        <f t="shared" si="5"/>
        <v>3</v>
      </c>
      <c r="U34" s="217" t="str">
        <f t="shared" si="6"/>
        <v/>
      </c>
      <c r="V34" s="200"/>
    </row>
    <row r="35" spans="2:22" s="32" customFormat="1" ht="21" customHeight="1" x14ac:dyDescent="0.15">
      <c r="B35" s="26">
        <f t="shared" ca="1" si="0"/>
        <v>29</v>
      </c>
      <c r="C35" s="151" t="s">
        <v>198</v>
      </c>
      <c r="D35" s="58" t="s">
        <v>220</v>
      </c>
      <c r="E35" s="154" t="s">
        <v>365</v>
      </c>
      <c r="F35" s="59" t="s">
        <v>266</v>
      </c>
      <c r="G35" s="59" t="s">
        <v>321</v>
      </c>
      <c r="H35" s="51"/>
      <c r="I35" s="59" t="s">
        <v>53</v>
      </c>
      <c r="J35" s="60">
        <v>2</v>
      </c>
      <c r="K35" s="60">
        <v>2</v>
      </c>
      <c r="L35" s="52"/>
      <c r="M35" s="52"/>
      <c r="N35" s="52"/>
      <c r="O35" s="91">
        <f t="shared" si="1"/>
        <v>2</v>
      </c>
      <c r="P35" s="91">
        <f t="shared" si="2"/>
        <v>2</v>
      </c>
      <c r="Q35" s="91">
        <f t="shared" si="3"/>
        <v>2</v>
      </c>
      <c r="R35" s="47">
        <f t="shared" si="4"/>
        <v>0</v>
      </c>
      <c r="S35" s="183" t="s">
        <v>112</v>
      </c>
      <c r="T35" s="46">
        <f t="shared" si="5"/>
        <v>2</v>
      </c>
      <c r="U35" s="217" t="str">
        <f t="shared" si="6"/>
        <v/>
      </c>
      <c r="V35" s="200"/>
    </row>
    <row r="36" spans="2:22" s="32" customFormat="1" ht="21" customHeight="1" x14ac:dyDescent="0.15">
      <c r="B36" s="26">
        <f t="shared" ca="1" si="0"/>
        <v>30</v>
      </c>
      <c r="C36" s="151" t="s">
        <v>198</v>
      </c>
      <c r="D36" s="58" t="s">
        <v>221</v>
      </c>
      <c r="E36" s="154" t="s">
        <v>365</v>
      </c>
      <c r="F36" s="59" t="s">
        <v>266</v>
      </c>
      <c r="G36" s="59" t="s">
        <v>321</v>
      </c>
      <c r="H36" s="51"/>
      <c r="I36" s="59" t="s">
        <v>53</v>
      </c>
      <c r="J36" s="60">
        <v>1</v>
      </c>
      <c r="K36" s="60">
        <v>1</v>
      </c>
      <c r="L36" s="52"/>
      <c r="M36" s="52"/>
      <c r="N36" s="52"/>
      <c r="O36" s="91">
        <f t="shared" si="1"/>
        <v>1</v>
      </c>
      <c r="P36" s="91">
        <f t="shared" si="2"/>
        <v>1</v>
      </c>
      <c r="Q36" s="91">
        <f t="shared" si="3"/>
        <v>1</v>
      </c>
      <c r="R36" s="47">
        <f t="shared" si="4"/>
        <v>0</v>
      </c>
      <c r="S36" s="183" t="s">
        <v>112</v>
      </c>
      <c r="T36" s="46">
        <f t="shared" si="5"/>
        <v>1</v>
      </c>
      <c r="U36" s="217" t="str">
        <f t="shared" si="6"/>
        <v/>
      </c>
      <c r="V36" s="200"/>
    </row>
    <row r="37" spans="2:22" s="32" customFormat="1" ht="21" customHeight="1" x14ac:dyDescent="0.15">
      <c r="B37" s="26">
        <f t="shared" ca="1" si="0"/>
        <v>31</v>
      </c>
      <c r="C37" s="151" t="s">
        <v>198</v>
      </c>
      <c r="D37" s="58" t="s">
        <v>222</v>
      </c>
      <c r="E37" s="154" t="s">
        <v>365</v>
      </c>
      <c r="F37" s="59" t="s">
        <v>266</v>
      </c>
      <c r="G37" s="59" t="s">
        <v>321</v>
      </c>
      <c r="H37" s="51"/>
      <c r="I37" s="59" t="s">
        <v>53</v>
      </c>
      <c r="J37" s="60">
        <v>2</v>
      </c>
      <c r="K37" s="60">
        <v>2</v>
      </c>
      <c r="L37" s="52"/>
      <c r="M37" s="52"/>
      <c r="N37" s="52"/>
      <c r="O37" s="91">
        <f t="shared" si="1"/>
        <v>2</v>
      </c>
      <c r="P37" s="91">
        <f t="shared" si="2"/>
        <v>2</v>
      </c>
      <c r="Q37" s="91">
        <f t="shared" si="3"/>
        <v>2</v>
      </c>
      <c r="R37" s="47">
        <f t="shared" si="4"/>
        <v>0</v>
      </c>
      <c r="S37" s="183" t="s">
        <v>112</v>
      </c>
      <c r="T37" s="46">
        <f t="shared" si="5"/>
        <v>2</v>
      </c>
      <c r="U37" s="217" t="str">
        <f t="shared" si="6"/>
        <v/>
      </c>
      <c r="V37" s="200"/>
    </row>
    <row r="38" spans="2:22" s="32" customFormat="1" ht="21" customHeight="1" x14ac:dyDescent="0.15">
      <c r="B38" s="26">
        <f t="shared" ca="1" si="0"/>
        <v>32</v>
      </c>
      <c r="C38" s="151" t="s">
        <v>198</v>
      </c>
      <c r="D38" s="58" t="s">
        <v>223</v>
      </c>
      <c r="E38" s="154" t="s">
        <v>365</v>
      </c>
      <c r="F38" s="59" t="s">
        <v>266</v>
      </c>
      <c r="G38" s="59" t="s">
        <v>321</v>
      </c>
      <c r="H38" s="51"/>
      <c r="I38" s="59" t="s">
        <v>53</v>
      </c>
      <c r="J38" s="60">
        <v>2</v>
      </c>
      <c r="K38" s="60">
        <v>2</v>
      </c>
      <c r="L38" s="52"/>
      <c r="M38" s="52"/>
      <c r="N38" s="52"/>
      <c r="O38" s="91">
        <f t="shared" si="1"/>
        <v>2</v>
      </c>
      <c r="P38" s="91">
        <f t="shared" si="2"/>
        <v>2</v>
      </c>
      <c r="Q38" s="91">
        <f t="shared" si="3"/>
        <v>2</v>
      </c>
      <c r="R38" s="47">
        <f t="shared" si="4"/>
        <v>0</v>
      </c>
      <c r="S38" s="183" t="s">
        <v>112</v>
      </c>
      <c r="T38" s="46">
        <f t="shared" si="5"/>
        <v>2</v>
      </c>
      <c r="U38" s="217" t="str">
        <f t="shared" si="6"/>
        <v/>
      </c>
      <c r="V38" s="200"/>
    </row>
    <row r="39" spans="2:22" s="32" customFormat="1" ht="21" customHeight="1" x14ac:dyDescent="0.15">
      <c r="B39" s="26">
        <f t="shared" ref="B39:B74" ca="1" si="7">IF(ISBLANK(D39),"-",COUNT(OFFSET(B$6,0,0,ROW()-ROW(B$6)))+1)</f>
        <v>33</v>
      </c>
      <c r="C39" s="151" t="s">
        <v>198</v>
      </c>
      <c r="D39" s="58" t="s">
        <v>224</v>
      </c>
      <c r="E39" s="154" t="s">
        <v>365</v>
      </c>
      <c r="F39" s="59" t="s">
        <v>266</v>
      </c>
      <c r="G39" s="59" t="s">
        <v>321</v>
      </c>
      <c r="H39" s="51"/>
      <c r="I39" s="59" t="s">
        <v>53</v>
      </c>
      <c r="J39" s="60">
        <v>2</v>
      </c>
      <c r="K39" s="60">
        <v>2</v>
      </c>
      <c r="L39" s="52"/>
      <c r="M39" s="52"/>
      <c r="N39" s="52"/>
      <c r="O39" s="91">
        <f t="shared" si="1"/>
        <v>2</v>
      </c>
      <c r="P39" s="91">
        <f t="shared" si="2"/>
        <v>2</v>
      </c>
      <c r="Q39" s="91">
        <f t="shared" si="3"/>
        <v>2</v>
      </c>
      <c r="R39" s="47">
        <f t="shared" si="4"/>
        <v>0</v>
      </c>
      <c r="S39" s="183" t="s">
        <v>112</v>
      </c>
      <c r="T39" s="46">
        <f t="shared" ref="T39:T70" si="8">IF(S39="N","",P39)</f>
        <v>2</v>
      </c>
      <c r="U39" s="217" t="str">
        <f t="shared" si="6"/>
        <v/>
      </c>
      <c r="V39" s="200"/>
    </row>
    <row r="40" spans="2:22" s="32" customFormat="1" ht="21" customHeight="1" x14ac:dyDescent="0.15">
      <c r="B40" s="26">
        <f t="shared" ca="1" si="7"/>
        <v>34</v>
      </c>
      <c r="C40" s="151" t="s">
        <v>225</v>
      </c>
      <c r="D40" s="58" t="s">
        <v>207</v>
      </c>
      <c r="E40" s="154" t="s">
        <v>365</v>
      </c>
      <c r="F40" s="59" t="s">
        <v>269</v>
      </c>
      <c r="G40" s="59" t="s">
        <v>321</v>
      </c>
      <c r="H40" s="51"/>
      <c r="I40" s="59" t="s">
        <v>53</v>
      </c>
      <c r="J40" s="60">
        <v>1</v>
      </c>
      <c r="K40" s="60">
        <v>1</v>
      </c>
      <c r="L40" s="52"/>
      <c r="M40" s="52"/>
      <c r="N40" s="52"/>
      <c r="O40" s="91">
        <f t="shared" si="1"/>
        <v>1</v>
      </c>
      <c r="P40" s="91">
        <f t="shared" si="2"/>
        <v>1</v>
      </c>
      <c r="Q40" s="91">
        <f t="shared" si="3"/>
        <v>1</v>
      </c>
      <c r="R40" s="47">
        <f t="shared" si="4"/>
        <v>0</v>
      </c>
      <c r="S40" s="183" t="s">
        <v>112</v>
      </c>
      <c r="T40" s="46">
        <f t="shared" si="8"/>
        <v>1</v>
      </c>
      <c r="U40" s="217" t="str">
        <f t="shared" si="6"/>
        <v/>
      </c>
      <c r="V40" s="200"/>
    </row>
    <row r="41" spans="2:22" s="32" customFormat="1" ht="21" customHeight="1" x14ac:dyDescent="0.15">
      <c r="B41" s="26">
        <f t="shared" ca="1" si="7"/>
        <v>35</v>
      </c>
      <c r="C41" s="151" t="s">
        <v>225</v>
      </c>
      <c r="D41" s="58" t="s">
        <v>226</v>
      </c>
      <c r="E41" s="154" t="s">
        <v>365</v>
      </c>
      <c r="F41" s="59" t="s">
        <v>266</v>
      </c>
      <c r="G41" s="59" t="s">
        <v>321</v>
      </c>
      <c r="H41" s="51"/>
      <c r="I41" s="59" t="s">
        <v>53</v>
      </c>
      <c r="J41" s="60">
        <v>5</v>
      </c>
      <c r="K41" s="60">
        <v>5</v>
      </c>
      <c r="L41" s="52"/>
      <c r="M41" s="52"/>
      <c r="N41" s="52"/>
      <c r="O41" s="46">
        <f t="shared" ref="O41:O70" si="9">IF(OR(ISNUMBER(J41),ISNUMBER(K41),ISNUMBER(L41),ISNUMBER(M41),ISNUMBER(N41)),MIN(J41:N41),"")</f>
        <v>5</v>
      </c>
      <c r="P41" s="46">
        <f t="shared" ref="P41:P70" si="10">IF(OR(ISNUMBER(J41),ISNUMBER(K41),ISNUMBER(L41),ISNUMBER(M41),ISNUMBER(N41)),AVERAGE(J41:N41),"")</f>
        <v>5</v>
      </c>
      <c r="Q41" s="91">
        <f t="shared" si="3"/>
        <v>5</v>
      </c>
      <c r="R41" s="47">
        <f t="shared" si="4"/>
        <v>0</v>
      </c>
      <c r="S41" s="183" t="s">
        <v>112</v>
      </c>
      <c r="T41" s="46">
        <f t="shared" si="8"/>
        <v>5</v>
      </c>
      <c r="U41" s="217" t="str">
        <f t="shared" si="6"/>
        <v/>
      </c>
      <c r="V41" s="200"/>
    </row>
    <row r="42" spans="2:22" s="32" customFormat="1" ht="21" customHeight="1" x14ac:dyDescent="0.15">
      <c r="B42" s="26">
        <f t="shared" ca="1" si="7"/>
        <v>36</v>
      </c>
      <c r="C42" s="151" t="s">
        <v>225</v>
      </c>
      <c r="D42" s="58" t="s">
        <v>227</v>
      </c>
      <c r="E42" s="154" t="s">
        <v>365</v>
      </c>
      <c r="F42" s="59" t="s">
        <v>266</v>
      </c>
      <c r="G42" s="59" t="s">
        <v>321</v>
      </c>
      <c r="H42" s="51"/>
      <c r="I42" s="59" t="s">
        <v>53</v>
      </c>
      <c r="J42" s="60">
        <v>1</v>
      </c>
      <c r="K42" s="60">
        <v>1</v>
      </c>
      <c r="L42" s="52"/>
      <c r="M42" s="52"/>
      <c r="N42" s="52"/>
      <c r="O42" s="46">
        <f t="shared" si="9"/>
        <v>1</v>
      </c>
      <c r="P42" s="46">
        <f t="shared" si="10"/>
        <v>1</v>
      </c>
      <c r="Q42" s="91">
        <f t="shared" si="3"/>
        <v>1</v>
      </c>
      <c r="R42" s="47">
        <f t="shared" si="4"/>
        <v>0</v>
      </c>
      <c r="S42" s="183" t="s">
        <v>112</v>
      </c>
      <c r="T42" s="46">
        <f t="shared" si="8"/>
        <v>1</v>
      </c>
      <c r="U42" s="217" t="str">
        <f t="shared" si="6"/>
        <v/>
      </c>
      <c r="V42" s="200"/>
    </row>
    <row r="43" spans="2:22" s="32" customFormat="1" ht="21" customHeight="1" x14ac:dyDescent="0.15">
      <c r="B43" s="26">
        <f t="shared" ca="1" si="7"/>
        <v>37</v>
      </c>
      <c r="C43" s="151" t="s">
        <v>228</v>
      </c>
      <c r="D43" s="58" t="s">
        <v>229</v>
      </c>
      <c r="E43" s="154" t="s">
        <v>365</v>
      </c>
      <c r="F43" s="59" t="s">
        <v>266</v>
      </c>
      <c r="G43" s="59" t="s">
        <v>321</v>
      </c>
      <c r="H43" s="51"/>
      <c r="I43" s="59" t="s">
        <v>53</v>
      </c>
      <c r="J43" s="60">
        <v>5</v>
      </c>
      <c r="K43" s="60">
        <v>5</v>
      </c>
      <c r="L43" s="52"/>
      <c r="M43" s="52"/>
      <c r="N43" s="52"/>
      <c r="O43" s="46">
        <f t="shared" si="9"/>
        <v>5</v>
      </c>
      <c r="P43" s="46">
        <f t="shared" si="10"/>
        <v>5</v>
      </c>
      <c r="Q43" s="91">
        <f t="shared" si="3"/>
        <v>5</v>
      </c>
      <c r="R43" s="47">
        <f t="shared" si="4"/>
        <v>0</v>
      </c>
      <c r="S43" s="183" t="s">
        <v>112</v>
      </c>
      <c r="T43" s="46">
        <f t="shared" si="8"/>
        <v>5</v>
      </c>
      <c r="U43" s="217" t="str">
        <f t="shared" si="6"/>
        <v/>
      </c>
      <c r="V43" s="200"/>
    </row>
    <row r="44" spans="2:22" s="32" customFormat="1" ht="21" customHeight="1" x14ac:dyDescent="0.15">
      <c r="B44" s="26">
        <f t="shared" ca="1" si="7"/>
        <v>38</v>
      </c>
      <c r="C44" s="151" t="s">
        <v>228</v>
      </c>
      <c r="D44" s="58" t="s">
        <v>230</v>
      </c>
      <c r="E44" s="154" t="s">
        <v>365</v>
      </c>
      <c r="F44" s="59" t="s">
        <v>266</v>
      </c>
      <c r="G44" s="59" t="s">
        <v>321</v>
      </c>
      <c r="H44" s="51"/>
      <c r="I44" s="59" t="s">
        <v>53</v>
      </c>
      <c r="J44" s="60">
        <v>3</v>
      </c>
      <c r="K44" s="60">
        <v>3</v>
      </c>
      <c r="L44" s="52"/>
      <c r="M44" s="52"/>
      <c r="N44" s="52"/>
      <c r="O44" s="46">
        <f t="shared" si="9"/>
        <v>3</v>
      </c>
      <c r="P44" s="46">
        <f t="shared" si="10"/>
        <v>3</v>
      </c>
      <c r="Q44" s="91">
        <f t="shared" si="3"/>
        <v>3</v>
      </c>
      <c r="R44" s="47">
        <f t="shared" si="4"/>
        <v>0</v>
      </c>
      <c r="S44" s="183" t="s">
        <v>112</v>
      </c>
      <c r="T44" s="46">
        <f t="shared" si="8"/>
        <v>3</v>
      </c>
      <c r="U44" s="217" t="str">
        <f t="shared" si="6"/>
        <v/>
      </c>
      <c r="V44" s="200"/>
    </row>
    <row r="45" spans="2:22" s="32" customFormat="1" ht="21" customHeight="1" x14ac:dyDescent="0.15">
      <c r="B45" s="26">
        <f t="shared" ca="1" si="7"/>
        <v>39</v>
      </c>
      <c r="C45" s="151" t="s">
        <v>228</v>
      </c>
      <c r="D45" s="58" t="s">
        <v>231</v>
      </c>
      <c r="E45" s="154" t="s">
        <v>365</v>
      </c>
      <c r="F45" s="59" t="s">
        <v>266</v>
      </c>
      <c r="G45" s="59" t="s">
        <v>321</v>
      </c>
      <c r="H45" s="51"/>
      <c r="I45" s="59" t="s">
        <v>53</v>
      </c>
      <c r="J45" s="60">
        <v>2</v>
      </c>
      <c r="K45" s="60">
        <v>2</v>
      </c>
      <c r="L45" s="52"/>
      <c r="M45" s="52"/>
      <c r="N45" s="52"/>
      <c r="O45" s="46">
        <f t="shared" si="9"/>
        <v>2</v>
      </c>
      <c r="P45" s="46">
        <f t="shared" si="10"/>
        <v>2</v>
      </c>
      <c r="Q45" s="91">
        <f t="shared" si="3"/>
        <v>2</v>
      </c>
      <c r="R45" s="47">
        <f t="shared" si="4"/>
        <v>0</v>
      </c>
      <c r="S45" s="183" t="s">
        <v>112</v>
      </c>
      <c r="T45" s="46">
        <f t="shared" si="8"/>
        <v>2</v>
      </c>
      <c r="U45" s="217" t="str">
        <f t="shared" si="6"/>
        <v/>
      </c>
      <c r="V45" s="200"/>
    </row>
    <row r="46" spans="2:22" s="32" customFormat="1" ht="21" customHeight="1" x14ac:dyDescent="0.15">
      <c r="B46" s="26">
        <f t="shared" ca="1" si="7"/>
        <v>40</v>
      </c>
      <c r="C46" s="151" t="s">
        <v>232</v>
      </c>
      <c r="D46" s="58" t="s">
        <v>207</v>
      </c>
      <c r="E46" s="154" t="s">
        <v>365</v>
      </c>
      <c r="F46" s="59" t="s">
        <v>269</v>
      </c>
      <c r="G46" s="59" t="s">
        <v>321</v>
      </c>
      <c r="H46" s="51"/>
      <c r="I46" s="59" t="s">
        <v>53</v>
      </c>
      <c r="J46" s="60">
        <v>3</v>
      </c>
      <c r="K46" s="60">
        <v>3</v>
      </c>
      <c r="L46" s="52"/>
      <c r="M46" s="52"/>
      <c r="N46" s="52"/>
      <c r="O46" s="46">
        <f t="shared" si="9"/>
        <v>3</v>
      </c>
      <c r="P46" s="46">
        <f t="shared" si="10"/>
        <v>3</v>
      </c>
      <c r="Q46" s="91">
        <f t="shared" si="3"/>
        <v>3</v>
      </c>
      <c r="R46" s="47">
        <f t="shared" si="4"/>
        <v>0</v>
      </c>
      <c r="S46" s="183" t="s">
        <v>112</v>
      </c>
      <c r="T46" s="46">
        <f t="shared" si="8"/>
        <v>3</v>
      </c>
      <c r="U46" s="217" t="str">
        <f t="shared" si="6"/>
        <v/>
      </c>
      <c r="V46" s="200"/>
    </row>
    <row r="47" spans="2:22" s="32" customFormat="1" ht="21" customHeight="1" x14ac:dyDescent="0.15">
      <c r="B47" s="26">
        <f t="shared" ca="1" si="7"/>
        <v>41</v>
      </c>
      <c r="C47" s="151" t="s">
        <v>232</v>
      </c>
      <c r="D47" s="58" t="s">
        <v>233</v>
      </c>
      <c r="E47" s="154" t="s">
        <v>365</v>
      </c>
      <c r="F47" s="59" t="s">
        <v>266</v>
      </c>
      <c r="G47" s="59" t="s">
        <v>321</v>
      </c>
      <c r="H47" s="51"/>
      <c r="I47" s="59" t="s">
        <v>53</v>
      </c>
      <c r="J47" s="60">
        <v>3</v>
      </c>
      <c r="K47" s="60">
        <v>3</v>
      </c>
      <c r="L47" s="52"/>
      <c r="M47" s="52"/>
      <c r="N47" s="52"/>
      <c r="O47" s="46">
        <f t="shared" si="9"/>
        <v>3</v>
      </c>
      <c r="P47" s="46">
        <f t="shared" si="10"/>
        <v>3</v>
      </c>
      <c r="Q47" s="91">
        <f t="shared" si="3"/>
        <v>3</v>
      </c>
      <c r="R47" s="47">
        <f t="shared" si="4"/>
        <v>0</v>
      </c>
      <c r="S47" s="183" t="s">
        <v>112</v>
      </c>
      <c r="T47" s="46">
        <f t="shared" si="8"/>
        <v>3</v>
      </c>
      <c r="U47" s="217" t="str">
        <f t="shared" si="6"/>
        <v/>
      </c>
      <c r="V47" s="200"/>
    </row>
    <row r="48" spans="2:22" s="32" customFormat="1" ht="21" customHeight="1" x14ac:dyDescent="0.15">
      <c r="B48" s="26">
        <f t="shared" ca="1" si="7"/>
        <v>42</v>
      </c>
      <c r="C48" s="151" t="s">
        <v>232</v>
      </c>
      <c r="D48" s="58" t="s">
        <v>234</v>
      </c>
      <c r="E48" s="154" t="s">
        <v>365</v>
      </c>
      <c r="F48" s="59" t="s">
        <v>266</v>
      </c>
      <c r="G48" s="59" t="s">
        <v>321</v>
      </c>
      <c r="H48" s="51"/>
      <c r="I48" s="59" t="s">
        <v>53</v>
      </c>
      <c r="J48" s="60">
        <v>1</v>
      </c>
      <c r="K48" s="60">
        <v>1</v>
      </c>
      <c r="L48" s="52"/>
      <c r="M48" s="52"/>
      <c r="N48" s="52"/>
      <c r="O48" s="46">
        <f t="shared" si="9"/>
        <v>1</v>
      </c>
      <c r="P48" s="46">
        <f t="shared" si="10"/>
        <v>1</v>
      </c>
      <c r="Q48" s="91">
        <f t="shared" si="3"/>
        <v>1</v>
      </c>
      <c r="R48" s="47">
        <f t="shared" si="4"/>
        <v>0</v>
      </c>
      <c r="S48" s="183" t="s">
        <v>112</v>
      </c>
      <c r="T48" s="46">
        <f t="shared" si="8"/>
        <v>1</v>
      </c>
      <c r="U48" s="217" t="str">
        <f t="shared" si="6"/>
        <v/>
      </c>
      <c r="V48" s="200"/>
    </row>
    <row r="49" spans="2:22" s="32" customFormat="1" ht="21" customHeight="1" x14ac:dyDescent="0.15">
      <c r="B49" s="26">
        <f t="shared" ca="1" si="7"/>
        <v>43</v>
      </c>
      <c r="C49" s="151" t="s">
        <v>232</v>
      </c>
      <c r="D49" s="58" t="s">
        <v>235</v>
      </c>
      <c r="E49" s="154" t="s">
        <v>365</v>
      </c>
      <c r="F49" s="59" t="s">
        <v>266</v>
      </c>
      <c r="G49" s="59" t="s">
        <v>321</v>
      </c>
      <c r="H49" s="51"/>
      <c r="I49" s="59" t="s">
        <v>53</v>
      </c>
      <c r="J49" s="60">
        <v>5</v>
      </c>
      <c r="K49" s="60">
        <v>5</v>
      </c>
      <c r="L49" s="52"/>
      <c r="M49" s="52"/>
      <c r="N49" s="52"/>
      <c r="O49" s="46">
        <f t="shared" si="9"/>
        <v>5</v>
      </c>
      <c r="P49" s="46">
        <f t="shared" si="10"/>
        <v>5</v>
      </c>
      <c r="Q49" s="91">
        <f t="shared" si="3"/>
        <v>5</v>
      </c>
      <c r="R49" s="47">
        <f t="shared" si="4"/>
        <v>0</v>
      </c>
      <c r="S49" s="183" t="s">
        <v>112</v>
      </c>
      <c r="T49" s="46">
        <f t="shared" si="8"/>
        <v>5</v>
      </c>
      <c r="U49" s="217" t="str">
        <f t="shared" si="6"/>
        <v/>
      </c>
      <c r="V49" s="200"/>
    </row>
    <row r="50" spans="2:22" s="32" customFormat="1" ht="21" customHeight="1" x14ac:dyDescent="0.15">
      <c r="B50" s="26">
        <f t="shared" ca="1" si="7"/>
        <v>44</v>
      </c>
      <c r="C50" s="151" t="s">
        <v>232</v>
      </c>
      <c r="D50" s="58" t="s">
        <v>236</v>
      </c>
      <c r="E50" s="154" t="s">
        <v>365</v>
      </c>
      <c r="F50" s="59" t="s">
        <v>266</v>
      </c>
      <c r="G50" s="59" t="s">
        <v>321</v>
      </c>
      <c r="H50" s="51"/>
      <c r="I50" s="59" t="s">
        <v>53</v>
      </c>
      <c r="J50" s="60">
        <v>10</v>
      </c>
      <c r="K50" s="60">
        <v>10</v>
      </c>
      <c r="L50" s="52"/>
      <c r="M50" s="52"/>
      <c r="N50" s="52"/>
      <c r="O50" s="46">
        <f t="shared" si="9"/>
        <v>10</v>
      </c>
      <c r="P50" s="46">
        <f t="shared" si="10"/>
        <v>10</v>
      </c>
      <c r="Q50" s="91">
        <f t="shared" si="3"/>
        <v>10</v>
      </c>
      <c r="R50" s="47">
        <f t="shared" si="4"/>
        <v>0</v>
      </c>
      <c r="S50" s="183" t="s">
        <v>112</v>
      </c>
      <c r="T50" s="46">
        <f t="shared" si="8"/>
        <v>10</v>
      </c>
      <c r="U50" s="217" t="str">
        <f t="shared" si="6"/>
        <v/>
      </c>
      <c r="V50" s="200"/>
    </row>
    <row r="51" spans="2:22" s="32" customFormat="1" ht="21" customHeight="1" x14ac:dyDescent="0.15">
      <c r="B51" s="26">
        <f t="shared" ca="1" si="7"/>
        <v>45</v>
      </c>
      <c r="C51" s="151" t="s">
        <v>232</v>
      </c>
      <c r="D51" s="58" t="s">
        <v>237</v>
      </c>
      <c r="E51" s="154" t="s">
        <v>365</v>
      </c>
      <c r="F51" s="59" t="s">
        <v>266</v>
      </c>
      <c r="G51" s="59" t="s">
        <v>321</v>
      </c>
      <c r="H51" s="51"/>
      <c r="I51" s="59" t="s">
        <v>53</v>
      </c>
      <c r="J51" s="60">
        <v>5</v>
      </c>
      <c r="K51" s="60">
        <v>5</v>
      </c>
      <c r="L51" s="52"/>
      <c r="M51" s="52"/>
      <c r="N51" s="52"/>
      <c r="O51" s="46">
        <f t="shared" si="9"/>
        <v>5</v>
      </c>
      <c r="P51" s="46">
        <f t="shared" si="10"/>
        <v>5</v>
      </c>
      <c r="Q51" s="91">
        <f t="shared" si="3"/>
        <v>5</v>
      </c>
      <c r="R51" s="47">
        <f t="shared" si="4"/>
        <v>0</v>
      </c>
      <c r="S51" s="183" t="s">
        <v>112</v>
      </c>
      <c r="T51" s="46">
        <f t="shared" si="8"/>
        <v>5</v>
      </c>
      <c r="U51" s="217" t="str">
        <f t="shared" si="6"/>
        <v/>
      </c>
      <c r="V51" s="200"/>
    </row>
    <row r="52" spans="2:22" s="32" customFormat="1" ht="21" customHeight="1" x14ac:dyDescent="0.15">
      <c r="B52" s="26">
        <f t="shared" ca="1" si="7"/>
        <v>46</v>
      </c>
      <c r="C52" s="151" t="s">
        <v>232</v>
      </c>
      <c r="D52" s="59" t="s">
        <v>238</v>
      </c>
      <c r="E52" s="154" t="s">
        <v>365</v>
      </c>
      <c r="F52" s="59" t="s">
        <v>266</v>
      </c>
      <c r="G52" s="59" t="s">
        <v>321</v>
      </c>
      <c r="H52" s="51"/>
      <c r="I52" s="59" t="s">
        <v>53</v>
      </c>
      <c r="J52" s="60">
        <v>3</v>
      </c>
      <c r="K52" s="60">
        <v>3</v>
      </c>
      <c r="L52" s="52"/>
      <c r="M52" s="52"/>
      <c r="N52" s="52"/>
      <c r="O52" s="46">
        <f t="shared" si="9"/>
        <v>3</v>
      </c>
      <c r="P52" s="46">
        <f t="shared" si="10"/>
        <v>3</v>
      </c>
      <c r="Q52" s="91">
        <f t="shared" si="3"/>
        <v>3</v>
      </c>
      <c r="R52" s="47">
        <f t="shared" si="4"/>
        <v>0</v>
      </c>
      <c r="S52" s="183" t="s">
        <v>112</v>
      </c>
      <c r="T52" s="46">
        <f t="shared" si="8"/>
        <v>3</v>
      </c>
      <c r="U52" s="217" t="str">
        <f t="shared" si="6"/>
        <v/>
      </c>
      <c r="V52" s="200"/>
    </row>
    <row r="53" spans="2:22" s="32" customFormat="1" ht="21" customHeight="1" x14ac:dyDescent="0.15">
      <c r="B53" s="26">
        <f t="shared" ca="1" si="7"/>
        <v>47</v>
      </c>
      <c r="C53" s="151" t="s">
        <v>239</v>
      </c>
      <c r="D53" s="59" t="s">
        <v>240</v>
      </c>
      <c r="E53" s="154" t="s">
        <v>365</v>
      </c>
      <c r="F53" s="59" t="s">
        <v>269</v>
      </c>
      <c r="G53" s="59" t="s">
        <v>321</v>
      </c>
      <c r="H53" s="51"/>
      <c r="I53" s="59" t="s">
        <v>53</v>
      </c>
      <c r="J53" s="60">
        <v>3</v>
      </c>
      <c r="K53" s="60">
        <v>3</v>
      </c>
      <c r="L53" s="52"/>
      <c r="M53" s="52"/>
      <c r="N53" s="52"/>
      <c r="O53" s="46">
        <f t="shared" si="9"/>
        <v>3</v>
      </c>
      <c r="P53" s="46">
        <f t="shared" si="10"/>
        <v>3</v>
      </c>
      <c r="Q53" s="91">
        <f t="shared" si="3"/>
        <v>3</v>
      </c>
      <c r="R53" s="47">
        <f t="shared" si="4"/>
        <v>0</v>
      </c>
      <c r="S53" s="183" t="s">
        <v>112</v>
      </c>
      <c r="T53" s="46">
        <f t="shared" si="8"/>
        <v>3</v>
      </c>
      <c r="U53" s="217" t="str">
        <f t="shared" si="6"/>
        <v/>
      </c>
      <c r="V53" s="200"/>
    </row>
    <row r="54" spans="2:22" s="32" customFormat="1" ht="21" customHeight="1" x14ac:dyDescent="0.15">
      <c r="B54" s="26">
        <f t="shared" ca="1" si="7"/>
        <v>48</v>
      </c>
      <c r="C54" s="151" t="s">
        <v>239</v>
      </c>
      <c r="D54" s="58" t="s">
        <v>241</v>
      </c>
      <c r="E54" s="154" t="s">
        <v>365</v>
      </c>
      <c r="F54" s="59" t="s">
        <v>266</v>
      </c>
      <c r="G54" s="59" t="s">
        <v>321</v>
      </c>
      <c r="H54" s="51"/>
      <c r="I54" s="59" t="s">
        <v>53</v>
      </c>
      <c r="J54" s="60">
        <v>4</v>
      </c>
      <c r="K54" s="60">
        <v>4</v>
      </c>
      <c r="L54" s="52"/>
      <c r="M54" s="52"/>
      <c r="N54" s="52"/>
      <c r="O54" s="46">
        <f t="shared" si="9"/>
        <v>4</v>
      </c>
      <c r="P54" s="46">
        <f t="shared" si="10"/>
        <v>4</v>
      </c>
      <c r="Q54" s="91">
        <f t="shared" si="3"/>
        <v>4</v>
      </c>
      <c r="R54" s="47">
        <f t="shared" si="4"/>
        <v>0</v>
      </c>
      <c r="S54" s="183" t="s">
        <v>112</v>
      </c>
      <c r="T54" s="46">
        <f t="shared" si="8"/>
        <v>4</v>
      </c>
      <c r="U54" s="217" t="str">
        <f t="shared" si="6"/>
        <v/>
      </c>
      <c r="V54" s="200"/>
    </row>
    <row r="55" spans="2:22" s="32" customFormat="1" ht="21" customHeight="1" x14ac:dyDescent="0.15">
      <c r="B55" s="26">
        <f t="shared" ca="1" si="7"/>
        <v>49</v>
      </c>
      <c r="C55" s="151" t="s">
        <v>242</v>
      </c>
      <c r="D55" s="58" t="s">
        <v>243</v>
      </c>
      <c r="E55" s="154" t="s">
        <v>365</v>
      </c>
      <c r="F55" s="59" t="s">
        <v>266</v>
      </c>
      <c r="G55" s="59" t="s">
        <v>321</v>
      </c>
      <c r="H55" s="51"/>
      <c r="I55" s="59" t="s">
        <v>53</v>
      </c>
      <c r="J55" s="60">
        <v>5</v>
      </c>
      <c r="K55" s="60">
        <v>5</v>
      </c>
      <c r="L55" s="52"/>
      <c r="M55" s="52"/>
      <c r="N55" s="52"/>
      <c r="O55" s="46">
        <f t="shared" si="9"/>
        <v>5</v>
      </c>
      <c r="P55" s="46">
        <f t="shared" si="10"/>
        <v>5</v>
      </c>
      <c r="Q55" s="91">
        <f t="shared" si="3"/>
        <v>5</v>
      </c>
      <c r="R55" s="47">
        <f t="shared" si="4"/>
        <v>0</v>
      </c>
      <c r="S55" s="183" t="s">
        <v>112</v>
      </c>
      <c r="T55" s="46">
        <f t="shared" si="8"/>
        <v>5</v>
      </c>
      <c r="U55" s="217" t="str">
        <f t="shared" si="6"/>
        <v/>
      </c>
      <c r="V55" s="200"/>
    </row>
    <row r="56" spans="2:22" s="32" customFormat="1" ht="21" customHeight="1" x14ac:dyDescent="0.15">
      <c r="B56" s="26">
        <f t="shared" ca="1" si="7"/>
        <v>50</v>
      </c>
      <c r="C56" s="151" t="s">
        <v>242</v>
      </c>
      <c r="D56" s="58" t="s">
        <v>244</v>
      </c>
      <c r="E56" s="154" t="s">
        <v>365</v>
      </c>
      <c r="F56" s="59" t="s">
        <v>266</v>
      </c>
      <c r="G56" s="59" t="s">
        <v>321</v>
      </c>
      <c r="H56" s="51"/>
      <c r="I56" s="59" t="s">
        <v>53</v>
      </c>
      <c r="J56" s="60">
        <v>2</v>
      </c>
      <c r="K56" s="60">
        <v>2</v>
      </c>
      <c r="L56" s="52"/>
      <c r="M56" s="52"/>
      <c r="N56" s="52"/>
      <c r="O56" s="46">
        <f t="shared" si="9"/>
        <v>2</v>
      </c>
      <c r="P56" s="46">
        <f t="shared" si="10"/>
        <v>2</v>
      </c>
      <c r="Q56" s="91">
        <f t="shared" si="3"/>
        <v>2</v>
      </c>
      <c r="R56" s="47">
        <f t="shared" si="4"/>
        <v>0</v>
      </c>
      <c r="S56" s="183" t="s">
        <v>112</v>
      </c>
      <c r="T56" s="46">
        <f t="shared" si="8"/>
        <v>2</v>
      </c>
      <c r="U56" s="217" t="str">
        <f t="shared" si="6"/>
        <v/>
      </c>
      <c r="V56" s="200"/>
    </row>
    <row r="57" spans="2:22" s="32" customFormat="1" ht="21" customHeight="1" x14ac:dyDescent="0.15">
      <c r="B57" s="26">
        <f t="shared" ca="1" si="7"/>
        <v>51</v>
      </c>
      <c r="C57" s="151" t="s">
        <v>242</v>
      </c>
      <c r="D57" s="58" t="s">
        <v>245</v>
      </c>
      <c r="E57" s="154" t="s">
        <v>365</v>
      </c>
      <c r="F57" s="59" t="s">
        <v>266</v>
      </c>
      <c r="G57" s="59" t="s">
        <v>321</v>
      </c>
      <c r="H57" s="51"/>
      <c r="I57" s="59" t="s">
        <v>53</v>
      </c>
      <c r="J57" s="60">
        <v>3</v>
      </c>
      <c r="K57" s="60">
        <v>3</v>
      </c>
      <c r="L57" s="52"/>
      <c r="M57" s="52"/>
      <c r="N57" s="52"/>
      <c r="O57" s="46">
        <f t="shared" si="9"/>
        <v>3</v>
      </c>
      <c r="P57" s="46">
        <f t="shared" si="10"/>
        <v>3</v>
      </c>
      <c r="Q57" s="91">
        <f t="shared" si="3"/>
        <v>3</v>
      </c>
      <c r="R57" s="47">
        <f t="shared" si="4"/>
        <v>0</v>
      </c>
      <c r="S57" s="183" t="s">
        <v>112</v>
      </c>
      <c r="T57" s="46">
        <f t="shared" si="8"/>
        <v>3</v>
      </c>
      <c r="U57" s="217" t="str">
        <f t="shared" si="6"/>
        <v/>
      </c>
      <c r="V57" s="200"/>
    </row>
    <row r="58" spans="2:22" s="32" customFormat="1" ht="21" customHeight="1" x14ac:dyDescent="0.15">
      <c r="B58" s="26">
        <f t="shared" ca="1" si="7"/>
        <v>52</v>
      </c>
      <c r="C58" s="151" t="s">
        <v>246</v>
      </c>
      <c r="D58" s="58" t="s">
        <v>247</v>
      </c>
      <c r="E58" s="154" t="s">
        <v>365</v>
      </c>
      <c r="F58" s="59" t="s">
        <v>269</v>
      </c>
      <c r="G58" s="59" t="s">
        <v>321</v>
      </c>
      <c r="H58" s="51"/>
      <c r="I58" s="59" t="s">
        <v>54</v>
      </c>
      <c r="J58" s="60">
        <v>3</v>
      </c>
      <c r="K58" s="60">
        <v>3</v>
      </c>
      <c r="L58" s="52"/>
      <c r="M58" s="52"/>
      <c r="N58" s="52"/>
      <c r="O58" s="46">
        <f t="shared" si="9"/>
        <v>3</v>
      </c>
      <c r="P58" s="46">
        <f t="shared" si="10"/>
        <v>3</v>
      </c>
      <c r="Q58" s="91">
        <f t="shared" si="3"/>
        <v>3</v>
      </c>
      <c r="R58" s="47">
        <f t="shared" si="4"/>
        <v>0</v>
      </c>
      <c r="S58" s="183" t="s">
        <v>112</v>
      </c>
      <c r="T58" s="46">
        <f t="shared" si="8"/>
        <v>3</v>
      </c>
      <c r="U58" s="217" t="str">
        <f t="shared" si="6"/>
        <v/>
      </c>
      <c r="V58" s="200"/>
    </row>
    <row r="59" spans="2:22" s="32" customFormat="1" ht="21" customHeight="1" x14ac:dyDescent="0.15">
      <c r="B59" s="26">
        <f t="shared" ca="1" si="7"/>
        <v>53</v>
      </c>
      <c r="C59" s="151" t="s">
        <v>248</v>
      </c>
      <c r="D59" s="58" t="s">
        <v>249</v>
      </c>
      <c r="E59" s="154" t="s">
        <v>365</v>
      </c>
      <c r="F59" s="59" t="s">
        <v>266</v>
      </c>
      <c r="G59" s="59" t="s">
        <v>321</v>
      </c>
      <c r="H59" s="51"/>
      <c r="I59" s="59" t="s">
        <v>53</v>
      </c>
      <c r="J59" s="60">
        <v>4</v>
      </c>
      <c r="K59" s="60">
        <v>4</v>
      </c>
      <c r="L59" s="52"/>
      <c r="M59" s="52"/>
      <c r="N59" s="52"/>
      <c r="O59" s="46">
        <f t="shared" si="9"/>
        <v>4</v>
      </c>
      <c r="P59" s="46">
        <f t="shared" si="10"/>
        <v>4</v>
      </c>
      <c r="Q59" s="91">
        <f t="shared" si="3"/>
        <v>4</v>
      </c>
      <c r="R59" s="47">
        <f t="shared" si="4"/>
        <v>0</v>
      </c>
      <c r="S59" s="183" t="s">
        <v>112</v>
      </c>
      <c r="T59" s="46">
        <f t="shared" si="8"/>
        <v>4</v>
      </c>
      <c r="U59" s="217" t="str">
        <f t="shared" si="6"/>
        <v/>
      </c>
      <c r="V59" s="200"/>
    </row>
    <row r="60" spans="2:22" s="32" customFormat="1" ht="21" customHeight="1" x14ac:dyDescent="0.15">
      <c r="B60" s="26">
        <f t="shared" ca="1" si="7"/>
        <v>54</v>
      </c>
      <c r="C60" s="151" t="s">
        <v>248</v>
      </c>
      <c r="D60" s="58" t="s">
        <v>250</v>
      </c>
      <c r="E60" s="154" t="s">
        <v>365</v>
      </c>
      <c r="F60" s="59" t="s">
        <v>266</v>
      </c>
      <c r="G60" s="59" t="s">
        <v>321</v>
      </c>
      <c r="H60" s="51"/>
      <c r="I60" s="59" t="s">
        <v>53</v>
      </c>
      <c r="J60" s="60">
        <v>5</v>
      </c>
      <c r="K60" s="60">
        <v>5</v>
      </c>
      <c r="L60" s="52"/>
      <c r="M60" s="52"/>
      <c r="N60" s="52"/>
      <c r="O60" s="46">
        <f t="shared" si="9"/>
        <v>5</v>
      </c>
      <c r="P60" s="46">
        <f t="shared" si="10"/>
        <v>5</v>
      </c>
      <c r="Q60" s="91">
        <f t="shared" si="3"/>
        <v>5</v>
      </c>
      <c r="R60" s="47">
        <f t="shared" si="4"/>
        <v>0</v>
      </c>
      <c r="S60" s="183" t="s">
        <v>112</v>
      </c>
      <c r="T60" s="46">
        <f t="shared" si="8"/>
        <v>5</v>
      </c>
      <c r="U60" s="217" t="str">
        <f t="shared" si="6"/>
        <v/>
      </c>
      <c r="V60" s="200"/>
    </row>
    <row r="61" spans="2:22" s="32" customFormat="1" ht="21" customHeight="1" x14ac:dyDescent="0.15">
      <c r="B61" s="26">
        <f t="shared" ca="1" si="7"/>
        <v>55</v>
      </c>
      <c r="C61" s="151" t="s">
        <v>248</v>
      </c>
      <c r="D61" s="58" t="s">
        <v>251</v>
      </c>
      <c r="E61" s="154" t="s">
        <v>365</v>
      </c>
      <c r="F61" s="59" t="s">
        <v>266</v>
      </c>
      <c r="G61" s="59" t="s">
        <v>321</v>
      </c>
      <c r="H61" s="51"/>
      <c r="I61" s="59" t="s">
        <v>53</v>
      </c>
      <c r="J61" s="60">
        <v>1</v>
      </c>
      <c r="K61" s="60">
        <v>1</v>
      </c>
      <c r="L61" s="52"/>
      <c r="M61" s="52"/>
      <c r="N61" s="52"/>
      <c r="O61" s="46">
        <f t="shared" si="9"/>
        <v>1</v>
      </c>
      <c r="P61" s="46">
        <f t="shared" si="10"/>
        <v>1</v>
      </c>
      <c r="Q61" s="91">
        <f t="shared" si="3"/>
        <v>1</v>
      </c>
      <c r="R61" s="47">
        <f t="shared" si="4"/>
        <v>0</v>
      </c>
      <c r="S61" s="183" t="s">
        <v>112</v>
      </c>
      <c r="T61" s="46">
        <f t="shared" si="8"/>
        <v>1</v>
      </c>
      <c r="U61" s="217" t="str">
        <f t="shared" si="6"/>
        <v/>
      </c>
      <c r="V61" s="200"/>
    </row>
    <row r="62" spans="2:22" s="33" customFormat="1" ht="21" customHeight="1" x14ac:dyDescent="0.15">
      <c r="B62" s="26">
        <f t="shared" ca="1" si="7"/>
        <v>56</v>
      </c>
      <c r="C62" s="151" t="s">
        <v>248</v>
      </c>
      <c r="D62" s="59" t="s">
        <v>252</v>
      </c>
      <c r="E62" s="154" t="s">
        <v>365</v>
      </c>
      <c r="F62" s="59" t="s">
        <v>266</v>
      </c>
      <c r="G62" s="59" t="s">
        <v>321</v>
      </c>
      <c r="H62" s="51"/>
      <c r="I62" s="59" t="s">
        <v>53</v>
      </c>
      <c r="J62" s="60">
        <v>1</v>
      </c>
      <c r="K62" s="60">
        <v>1</v>
      </c>
      <c r="L62" s="52"/>
      <c r="M62" s="52"/>
      <c r="N62" s="52"/>
      <c r="O62" s="46">
        <f t="shared" si="9"/>
        <v>1</v>
      </c>
      <c r="P62" s="46">
        <f t="shared" si="10"/>
        <v>1</v>
      </c>
      <c r="Q62" s="91">
        <f t="shared" si="3"/>
        <v>1</v>
      </c>
      <c r="R62" s="47">
        <f t="shared" si="4"/>
        <v>0</v>
      </c>
      <c r="S62" s="183" t="s">
        <v>112</v>
      </c>
      <c r="T62" s="46">
        <f t="shared" si="8"/>
        <v>1</v>
      </c>
      <c r="U62" s="217" t="str">
        <f t="shared" si="6"/>
        <v/>
      </c>
      <c r="V62" s="200"/>
    </row>
    <row r="63" spans="2:22" s="33" customFormat="1" ht="21" customHeight="1" x14ac:dyDescent="0.15">
      <c r="B63" s="26">
        <f t="shared" ca="1" si="7"/>
        <v>57</v>
      </c>
      <c r="C63" s="151" t="s">
        <v>248</v>
      </c>
      <c r="D63" s="59" t="s">
        <v>253</v>
      </c>
      <c r="E63" s="154" t="s">
        <v>365</v>
      </c>
      <c r="F63" s="59" t="s">
        <v>266</v>
      </c>
      <c r="G63" s="59" t="s">
        <v>321</v>
      </c>
      <c r="H63" s="51"/>
      <c r="I63" s="59" t="s">
        <v>53</v>
      </c>
      <c r="J63" s="60">
        <v>1</v>
      </c>
      <c r="K63" s="60">
        <v>1</v>
      </c>
      <c r="L63" s="52"/>
      <c r="M63" s="52"/>
      <c r="N63" s="52"/>
      <c r="O63" s="46">
        <f t="shared" si="9"/>
        <v>1</v>
      </c>
      <c r="P63" s="46">
        <f t="shared" si="10"/>
        <v>1</v>
      </c>
      <c r="Q63" s="91">
        <f t="shared" si="3"/>
        <v>1</v>
      </c>
      <c r="R63" s="47">
        <f t="shared" si="4"/>
        <v>0</v>
      </c>
      <c r="S63" s="183" t="s">
        <v>112</v>
      </c>
      <c r="T63" s="46">
        <f t="shared" si="8"/>
        <v>1</v>
      </c>
      <c r="U63" s="217" t="str">
        <f t="shared" si="6"/>
        <v/>
      </c>
      <c r="V63" s="200"/>
    </row>
    <row r="64" spans="2:22" s="33" customFormat="1" ht="21" customHeight="1" x14ac:dyDescent="0.15">
      <c r="B64" s="26">
        <f t="shared" ca="1" si="7"/>
        <v>58</v>
      </c>
      <c r="C64" s="151" t="s">
        <v>248</v>
      </c>
      <c r="D64" s="59" t="s">
        <v>254</v>
      </c>
      <c r="E64" s="154" t="s">
        <v>365</v>
      </c>
      <c r="F64" s="59" t="s">
        <v>266</v>
      </c>
      <c r="G64" s="59" t="s">
        <v>321</v>
      </c>
      <c r="H64" s="51"/>
      <c r="I64" s="59" t="s">
        <v>53</v>
      </c>
      <c r="J64" s="60">
        <v>1</v>
      </c>
      <c r="K64" s="60">
        <v>1</v>
      </c>
      <c r="L64" s="52"/>
      <c r="M64" s="52"/>
      <c r="N64" s="52"/>
      <c r="O64" s="46">
        <f t="shared" si="9"/>
        <v>1</v>
      </c>
      <c r="P64" s="46">
        <f t="shared" si="10"/>
        <v>1</v>
      </c>
      <c r="Q64" s="91">
        <f t="shared" si="3"/>
        <v>1</v>
      </c>
      <c r="R64" s="47">
        <f t="shared" si="4"/>
        <v>0</v>
      </c>
      <c r="S64" s="183" t="s">
        <v>112</v>
      </c>
      <c r="T64" s="46">
        <f t="shared" si="8"/>
        <v>1</v>
      </c>
      <c r="U64" s="217" t="str">
        <f t="shared" si="6"/>
        <v/>
      </c>
      <c r="V64" s="200"/>
    </row>
    <row r="65" spans="2:22" s="33" customFormat="1" ht="21" customHeight="1" x14ac:dyDescent="0.15">
      <c r="B65" s="26">
        <f t="shared" ca="1" si="7"/>
        <v>59</v>
      </c>
      <c r="C65" s="151" t="s">
        <v>248</v>
      </c>
      <c r="D65" s="59" t="s">
        <v>255</v>
      </c>
      <c r="E65" s="154" t="s">
        <v>365</v>
      </c>
      <c r="F65" s="59" t="s">
        <v>266</v>
      </c>
      <c r="G65" s="59" t="s">
        <v>321</v>
      </c>
      <c r="H65" s="51"/>
      <c r="I65" s="59" t="s">
        <v>53</v>
      </c>
      <c r="J65" s="60">
        <v>1</v>
      </c>
      <c r="K65" s="60">
        <v>1</v>
      </c>
      <c r="L65" s="52"/>
      <c r="M65" s="52"/>
      <c r="N65" s="52"/>
      <c r="O65" s="46">
        <f t="shared" si="9"/>
        <v>1</v>
      </c>
      <c r="P65" s="46">
        <f t="shared" si="10"/>
        <v>1</v>
      </c>
      <c r="Q65" s="91">
        <f t="shared" si="3"/>
        <v>1</v>
      </c>
      <c r="R65" s="47">
        <f t="shared" si="4"/>
        <v>0</v>
      </c>
      <c r="S65" s="183" t="s">
        <v>112</v>
      </c>
      <c r="T65" s="46">
        <f t="shared" si="8"/>
        <v>1</v>
      </c>
      <c r="U65" s="217" t="str">
        <f t="shared" si="6"/>
        <v/>
      </c>
      <c r="V65" s="200"/>
    </row>
    <row r="66" spans="2:22" s="33" customFormat="1" ht="21" customHeight="1" x14ac:dyDescent="0.15">
      <c r="B66" s="26">
        <f t="shared" ca="1" si="7"/>
        <v>60</v>
      </c>
      <c r="C66" s="151" t="s">
        <v>248</v>
      </c>
      <c r="D66" s="59" t="s">
        <v>256</v>
      </c>
      <c r="E66" s="154" t="s">
        <v>365</v>
      </c>
      <c r="F66" s="59" t="s">
        <v>266</v>
      </c>
      <c r="G66" s="59" t="s">
        <v>321</v>
      </c>
      <c r="H66" s="51"/>
      <c r="I66" s="59" t="s">
        <v>54</v>
      </c>
      <c r="J66" s="60">
        <v>5</v>
      </c>
      <c r="K66" s="60">
        <v>5</v>
      </c>
      <c r="L66" s="52"/>
      <c r="M66" s="52"/>
      <c r="N66" s="52"/>
      <c r="O66" s="46">
        <f t="shared" si="9"/>
        <v>5</v>
      </c>
      <c r="P66" s="46">
        <f t="shared" si="10"/>
        <v>5</v>
      </c>
      <c r="Q66" s="91">
        <f t="shared" si="3"/>
        <v>5</v>
      </c>
      <c r="R66" s="47">
        <f t="shared" si="4"/>
        <v>0</v>
      </c>
      <c r="S66" s="183" t="s">
        <v>112</v>
      </c>
      <c r="T66" s="46">
        <f t="shared" si="8"/>
        <v>5</v>
      </c>
      <c r="U66" s="217" t="str">
        <f t="shared" si="6"/>
        <v/>
      </c>
      <c r="V66" s="200"/>
    </row>
    <row r="67" spans="2:22" s="33" customFormat="1" ht="21" customHeight="1" x14ac:dyDescent="0.15">
      <c r="B67" s="26">
        <f t="shared" ca="1" si="7"/>
        <v>61</v>
      </c>
      <c r="C67" s="151" t="s">
        <v>248</v>
      </c>
      <c r="D67" s="59" t="s">
        <v>257</v>
      </c>
      <c r="E67" s="154" t="s">
        <v>365</v>
      </c>
      <c r="F67" s="59" t="s">
        <v>266</v>
      </c>
      <c r="G67" s="59" t="s">
        <v>321</v>
      </c>
      <c r="H67" s="51"/>
      <c r="I67" s="59" t="s">
        <v>54</v>
      </c>
      <c r="J67" s="60">
        <v>5</v>
      </c>
      <c r="K67" s="60">
        <v>5</v>
      </c>
      <c r="L67" s="52"/>
      <c r="M67" s="52"/>
      <c r="N67" s="52"/>
      <c r="O67" s="46">
        <f t="shared" si="9"/>
        <v>5</v>
      </c>
      <c r="P67" s="46">
        <f t="shared" si="10"/>
        <v>5</v>
      </c>
      <c r="Q67" s="91">
        <f t="shared" si="3"/>
        <v>5</v>
      </c>
      <c r="R67" s="47">
        <f t="shared" si="4"/>
        <v>0</v>
      </c>
      <c r="S67" s="183" t="s">
        <v>112</v>
      </c>
      <c r="T67" s="46">
        <f t="shared" si="8"/>
        <v>5</v>
      </c>
      <c r="U67" s="217" t="str">
        <f t="shared" si="6"/>
        <v/>
      </c>
      <c r="V67" s="200"/>
    </row>
    <row r="68" spans="2:22" s="33" customFormat="1" ht="21" customHeight="1" x14ac:dyDescent="0.15">
      <c r="B68" s="26">
        <f t="shared" ca="1" si="7"/>
        <v>62</v>
      </c>
      <c r="C68" s="151" t="s">
        <v>248</v>
      </c>
      <c r="D68" s="59" t="s">
        <v>258</v>
      </c>
      <c r="E68" s="154" t="s">
        <v>365</v>
      </c>
      <c r="F68" s="59" t="s">
        <v>266</v>
      </c>
      <c r="G68" s="59" t="s">
        <v>321</v>
      </c>
      <c r="H68" s="51"/>
      <c r="I68" s="59" t="s">
        <v>54</v>
      </c>
      <c r="J68" s="60">
        <v>1</v>
      </c>
      <c r="K68" s="60">
        <v>1</v>
      </c>
      <c r="L68" s="52"/>
      <c r="M68" s="52"/>
      <c r="N68" s="52"/>
      <c r="O68" s="46">
        <f t="shared" si="9"/>
        <v>1</v>
      </c>
      <c r="P68" s="46">
        <f t="shared" si="10"/>
        <v>1</v>
      </c>
      <c r="Q68" s="91">
        <f t="shared" si="3"/>
        <v>1</v>
      </c>
      <c r="R68" s="47">
        <f t="shared" si="4"/>
        <v>0</v>
      </c>
      <c r="S68" s="183" t="s">
        <v>112</v>
      </c>
      <c r="T68" s="46">
        <f t="shared" si="8"/>
        <v>1</v>
      </c>
      <c r="U68" s="217" t="str">
        <f t="shared" si="6"/>
        <v/>
      </c>
      <c r="V68" s="200"/>
    </row>
    <row r="69" spans="2:22" s="33" customFormat="1" ht="21" customHeight="1" x14ac:dyDescent="0.15">
      <c r="B69" s="26">
        <f t="shared" ca="1" si="7"/>
        <v>63</v>
      </c>
      <c r="C69" s="151" t="s">
        <v>248</v>
      </c>
      <c r="D69" s="59" t="s">
        <v>259</v>
      </c>
      <c r="E69" s="154" t="s">
        <v>365</v>
      </c>
      <c r="F69" s="59" t="s">
        <v>266</v>
      </c>
      <c r="G69" s="59" t="s">
        <v>321</v>
      </c>
      <c r="H69" s="51"/>
      <c r="I69" s="59" t="s">
        <v>54</v>
      </c>
      <c r="J69" s="60">
        <v>1</v>
      </c>
      <c r="K69" s="60">
        <v>1</v>
      </c>
      <c r="L69" s="52"/>
      <c r="M69" s="52"/>
      <c r="N69" s="52"/>
      <c r="O69" s="46">
        <f t="shared" si="9"/>
        <v>1</v>
      </c>
      <c r="P69" s="46">
        <f t="shared" si="10"/>
        <v>1</v>
      </c>
      <c r="Q69" s="91">
        <f t="shared" si="3"/>
        <v>1</v>
      </c>
      <c r="R69" s="47">
        <f t="shared" si="4"/>
        <v>0</v>
      </c>
      <c r="S69" s="183" t="s">
        <v>112</v>
      </c>
      <c r="T69" s="46">
        <f t="shared" si="8"/>
        <v>1</v>
      </c>
      <c r="U69" s="217" t="str">
        <f t="shared" si="6"/>
        <v/>
      </c>
      <c r="V69" s="200"/>
    </row>
    <row r="70" spans="2:22" s="33" customFormat="1" ht="21" customHeight="1" x14ac:dyDescent="0.15">
      <c r="B70" s="26">
        <f t="shared" ca="1" si="7"/>
        <v>64</v>
      </c>
      <c r="C70" s="151" t="s">
        <v>248</v>
      </c>
      <c r="D70" s="59" t="s">
        <v>260</v>
      </c>
      <c r="E70" s="154" t="s">
        <v>365</v>
      </c>
      <c r="F70" s="59" t="s">
        <v>266</v>
      </c>
      <c r="G70" s="59" t="s">
        <v>321</v>
      </c>
      <c r="H70" s="51"/>
      <c r="I70" s="59" t="s">
        <v>54</v>
      </c>
      <c r="J70" s="60">
        <v>1</v>
      </c>
      <c r="K70" s="162">
        <v>1</v>
      </c>
      <c r="L70" s="163"/>
      <c r="M70" s="163"/>
      <c r="N70" s="163"/>
      <c r="O70" s="164">
        <f t="shared" si="9"/>
        <v>1</v>
      </c>
      <c r="P70" s="164">
        <f t="shared" si="10"/>
        <v>1</v>
      </c>
      <c r="Q70" s="91">
        <f t="shared" si="3"/>
        <v>1</v>
      </c>
      <c r="R70" s="165">
        <f t="shared" si="4"/>
        <v>0</v>
      </c>
      <c r="S70" s="188" t="s">
        <v>112</v>
      </c>
      <c r="T70" s="164">
        <f t="shared" si="8"/>
        <v>1</v>
      </c>
      <c r="U70" s="217" t="str">
        <f t="shared" si="6"/>
        <v/>
      </c>
      <c r="V70" s="201"/>
    </row>
    <row r="71" spans="2:22" ht="21" customHeight="1" x14ac:dyDescent="0.15">
      <c r="B71" s="26">
        <f t="shared" ca="1" si="7"/>
        <v>65</v>
      </c>
      <c r="C71" s="151" t="s">
        <v>261</v>
      </c>
      <c r="D71" s="59" t="s">
        <v>262</v>
      </c>
      <c r="E71" s="154" t="s">
        <v>365</v>
      </c>
      <c r="F71" s="59" t="s">
        <v>266</v>
      </c>
      <c r="G71" s="59" t="s">
        <v>321</v>
      </c>
      <c r="H71" s="51"/>
      <c r="I71" s="59" t="s">
        <v>53</v>
      </c>
      <c r="J71" s="60">
        <v>1</v>
      </c>
      <c r="K71" s="60">
        <v>1</v>
      </c>
      <c r="L71" s="156"/>
      <c r="M71" s="156"/>
      <c r="N71" s="157"/>
      <c r="O71" s="164">
        <f t="shared" ref="O71:O74" si="11">IF(OR(ISNUMBER(J71),ISNUMBER(K71),ISNUMBER(L71),ISNUMBER(M71),ISNUMBER(N71)),MIN(J71:N71),"")</f>
        <v>1</v>
      </c>
      <c r="P71" s="164">
        <f t="shared" ref="P71:P74" si="12">IF(OR(ISNUMBER(J71),ISNUMBER(K71),ISNUMBER(L71),ISNUMBER(M71),ISNUMBER(N71)),AVERAGE(J71:N71),"")</f>
        <v>1</v>
      </c>
      <c r="Q71" s="91">
        <f t="shared" si="3"/>
        <v>1</v>
      </c>
      <c r="R71" s="165">
        <f t="shared" ref="R71:R74" si="13">IF(AND(ISNUMBER(P71),P71&lt;&gt;0),MAX(P71-O71,Q71-P71)/P71,"")</f>
        <v>0</v>
      </c>
      <c r="S71" s="188" t="s">
        <v>112</v>
      </c>
      <c r="T71" s="164">
        <f t="shared" ref="T71:T74" si="14">IF(S71="N","",P71)</f>
        <v>1</v>
      </c>
      <c r="U71" s="217" t="str">
        <f t="shared" si="6"/>
        <v/>
      </c>
      <c r="V71" s="158"/>
    </row>
    <row r="72" spans="2:22" ht="21" customHeight="1" x14ac:dyDescent="0.15">
      <c r="B72" s="26">
        <f t="shared" ca="1" si="7"/>
        <v>66</v>
      </c>
      <c r="C72" s="151" t="s">
        <v>261</v>
      </c>
      <c r="D72" s="59" t="s">
        <v>263</v>
      </c>
      <c r="E72" s="154" t="s">
        <v>365</v>
      </c>
      <c r="F72" s="59" t="s">
        <v>266</v>
      </c>
      <c r="G72" s="59" t="s">
        <v>321</v>
      </c>
      <c r="H72" s="51"/>
      <c r="I72" s="59" t="s">
        <v>53</v>
      </c>
      <c r="J72" s="60">
        <v>3</v>
      </c>
      <c r="K72" s="60">
        <v>3</v>
      </c>
      <c r="L72" s="156"/>
      <c r="M72" s="156"/>
      <c r="N72" s="157"/>
      <c r="O72" s="164">
        <f t="shared" si="11"/>
        <v>3</v>
      </c>
      <c r="P72" s="164">
        <f t="shared" si="12"/>
        <v>3</v>
      </c>
      <c r="Q72" s="91">
        <f t="shared" ref="Q72:Q74" si="15">IF(OR(ISNUMBER(J72),ISNUMBER(K72),ISNUMBER(L72),ISNUMBER(M72),ISNUMBER(N72)),MAX(J72:N72),"")</f>
        <v>3</v>
      </c>
      <c r="R72" s="165">
        <f t="shared" si="13"/>
        <v>0</v>
      </c>
      <c r="S72" s="188" t="s">
        <v>112</v>
      </c>
      <c r="T72" s="164">
        <f t="shared" si="14"/>
        <v>3</v>
      </c>
      <c r="U72" s="217" t="str">
        <f t="shared" si="6"/>
        <v/>
      </c>
      <c r="V72" s="158"/>
    </row>
    <row r="73" spans="2:22" ht="21" customHeight="1" x14ac:dyDescent="0.15">
      <c r="B73" s="26">
        <f t="shared" ca="1" si="7"/>
        <v>67</v>
      </c>
      <c r="C73" s="151" t="s">
        <v>261</v>
      </c>
      <c r="D73" s="59" t="s">
        <v>264</v>
      </c>
      <c r="E73" s="154" t="s">
        <v>365</v>
      </c>
      <c r="F73" s="59" t="s">
        <v>266</v>
      </c>
      <c r="G73" s="59" t="s">
        <v>321</v>
      </c>
      <c r="H73" s="51"/>
      <c r="I73" s="59" t="s">
        <v>53</v>
      </c>
      <c r="J73" s="60">
        <v>1</v>
      </c>
      <c r="K73" s="60">
        <v>1</v>
      </c>
      <c r="L73" s="156"/>
      <c r="M73" s="156"/>
      <c r="N73" s="157"/>
      <c r="O73" s="164">
        <f t="shared" si="11"/>
        <v>1</v>
      </c>
      <c r="P73" s="164">
        <f t="shared" si="12"/>
        <v>1</v>
      </c>
      <c r="Q73" s="91">
        <f t="shared" si="15"/>
        <v>1</v>
      </c>
      <c r="R73" s="165">
        <f t="shared" si="13"/>
        <v>0</v>
      </c>
      <c r="S73" s="188" t="s">
        <v>112</v>
      </c>
      <c r="T73" s="164">
        <f t="shared" si="14"/>
        <v>1</v>
      </c>
      <c r="U73" s="217" t="str">
        <f t="shared" si="6"/>
        <v/>
      </c>
      <c r="V73" s="158"/>
    </row>
    <row r="74" spans="2:22" ht="21" customHeight="1" x14ac:dyDescent="0.15">
      <c r="B74" s="26">
        <f t="shared" ca="1" si="7"/>
        <v>68</v>
      </c>
      <c r="C74" s="160" t="s">
        <v>261</v>
      </c>
      <c r="D74" s="27" t="s">
        <v>265</v>
      </c>
      <c r="E74" s="209" t="s">
        <v>366</v>
      </c>
      <c r="F74" s="27" t="s">
        <v>266</v>
      </c>
      <c r="G74" s="27" t="s">
        <v>321</v>
      </c>
      <c r="H74" s="51"/>
      <c r="I74" s="27" t="s">
        <v>53</v>
      </c>
      <c r="J74" s="62">
        <v>2</v>
      </c>
      <c r="K74" s="60">
        <v>2</v>
      </c>
      <c r="L74" s="156"/>
      <c r="M74" s="156"/>
      <c r="N74" s="157"/>
      <c r="O74" s="46">
        <f t="shared" si="11"/>
        <v>2</v>
      </c>
      <c r="P74" s="46">
        <f t="shared" si="12"/>
        <v>2</v>
      </c>
      <c r="Q74" s="91">
        <f t="shared" si="15"/>
        <v>2</v>
      </c>
      <c r="R74" s="47">
        <f t="shared" si="13"/>
        <v>0</v>
      </c>
      <c r="S74" s="183" t="s">
        <v>112</v>
      </c>
      <c r="T74" s="46">
        <f t="shared" si="14"/>
        <v>2</v>
      </c>
      <c r="U74" s="217" t="str">
        <f t="shared" si="6"/>
        <v/>
      </c>
      <c r="V74" s="158"/>
    </row>
    <row r="75" spans="2:22" ht="21" customHeight="1" x14ac:dyDescent="0.15"/>
    <row r="76" spans="2:22" ht="21" customHeight="1" x14ac:dyDescent="0.15"/>
    <row r="77" spans="2:22" ht="21" customHeight="1" x14ac:dyDescent="0.15"/>
    <row r="78" spans="2:22" ht="21" customHeight="1" x14ac:dyDescent="0.15"/>
    <row r="79" spans="2:22" ht="21" customHeight="1" x14ac:dyDescent="0.15"/>
    <row r="80" spans="2:22" ht="21" customHeight="1" x14ac:dyDescent="0.15"/>
    <row r="81" ht="21" customHeight="1" x14ac:dyDescent="0.15"/>
    <row r="82" ht="21" customHeight="1" x14ac:dyDescent="0.15"/>
    <row r="83" ht="21" customHeight="1" x14ac:dyDescent="0.15"/>
    <row r="84" ht="21" customHeight="1" x14ac:dyDescent="0.15"/>
    <row r="85" ht="21" customHeight="1" x14ac:dyDescent="0.15"/>
    <row r="86" ht="21" customHeight="1" x14ac:dyDescent="0.15"/>
  </sheetData>
  <mergeCells count="13">
    <mergeCell ref="F5:I5"/>
    <mergeCell ref="D3:I3"/>
    <mergeCell ref="B2:D2"/>
    <mergeCell ref="K3:R3"/>
    <mergeCell ref="C4:I4"/>
    <mergeCell ref="D5:E5"/>
    <mergeCell ref="M5:N5"/>
    <mergeCell ref="J4:R4"/>
    <mergeCell ref="S5:T5"/>
    <mergeCell ref="U5:V5"/>
    <mergeCell ref="O5:P5"/>
    <mergeCell ref="Q5:R5"/>
    <mergeCell ref="J5:L5"/>
  </mergeCells>
  <phoneticPr fontId="9" type="noConversion"/>
  <dataValidations xWindow="421" yWindow="835" count="6">
    <dataValidation type="list" allowBlank="1" showInputMessage="1" showErrorMessage="1" sqref="S7:S74">
      <formula1>"Y,N"</formula1>
    </dataValidation>
    <dataValidation allowBlank="1" showInputMessage="1" showErrorMessage="1" promptTitle="标准差判断" prompt="一般应小于期望值的40%，若超出，则需要重新估算。" sqref="C6"/>
    <dataValidation allowBlank="1" showInputMessage="1" showErrorMessage="1" prompt="功能需求项内容=功能需求编号+功能需求内容描述_x000a__x000a_非功能需求项=非功能需求属性+内容描述" sqref="D7:D51 C7:C13 D54:D61"/>
    <dataValidation type="list" allowBlank="1" showInputMessage="1" showErrorMessage="1" sqref="I7:I74">
      <formula1>"高,中,低"</formula1>
    </dataValidation>
    <dataValidation type="list" allowBlank="1" showInputMessage="1" showErrorMessage="1" sqref="H7:H74">
      <formula1>"0,10,20,30,40,50,60,70,80,90,100"</formula1>
    </dataValidation>
    <dataValidation type="list" allowBlank="1" showInputMessage="1" showErrorMessage="1" prompt="功能需求项内容=功能需求编号+功能需求内容描述_x000a__x000a_非功能需求项=非功能需求属性+内容描述" sqref="E7:E74">
      <formula1>"软件业务,3D建模,U3D,Bug修复,其他"</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2"/>
  <sheetViews>
    <sheetView showGridLines="0" workbookViewId="0">
      <selection activeCell="H25" sqref="H25"/>
    </sheetView>
  </sheetViews>
  <sheetFormatPr defaultColWidth="9.140625" defaultRowHeight="12" x14ac:dyDescent="0.15"/>
  <cols>
    <col min="1" max="1" width="3" style="3" customWidth="1"/>
    <col min="2" max="2" width="13" style="3" bestFit="1" customWidth="1"/>
    <col min="3" max="3" width="12.140625" style="3" customWidth="1"/>
    <col min="4" max="4" width="12.28515625" style="3" customWidth="1"/>
    <col min="5" max="7" width="12.140625" style="3" customWidth="1"/>
    <col min="8" max="8" width="15.42578125" style="127" customWidth="1"/>
    <col min="9" max="9" width="14.5703125" style="4" customWidth="1"/>
    <col min="10" max="10" width="10.5703125" style="3" customWidth="1"/>
    <col min="11" max="11" width="15.28515625" style="127" customWidth="1"/>
    <col min="12" max="16384" width="9.140625" style="3"/>
  </cols>
  <sheetData>
    <row r="1" spans="2:9" ht="21" customHeight="1" x14ac:dyDescent="0.15">
      <c r="B1" s="291" t="s">
        <v>13</v>
      </c>
      <c r="C1" s="291"/>
    </row>
    <row r="2" spans="2:9" ht="93" customHeight="1" x14ac:dyDescent="0.15">
      <c r="B2" s="314" t="s">
        <v>276</v>
      </c>
      <c r="C2" s="314"/>
      <c r="D2" s="314"/>
      <c r="E2" s="314"/>
      <c r="F2" s="314"/>
      <c r="G2" s="314"/>
      <c r="H2" s="125"/>
      <c r="I2" s="8"/>
    </row>
    <row r="3" spans="2:9" ht="30.75" customHeight="1" x14ac:dyDescent="0.15">
      <c r="B3" s="105" t="s">
        <v>115</v>
      </c>
      <c r="C3" s="121">
        <v>41276</v>
      </c>
      <c r="D3" s="190"/>
      <c r="E3" s="191"/>
      <c r="F3" s="177"/>
      <c r="G3" s="48"/>
      <c r="H3" s="132"/>
      <c r="I3" s="8"/>
    </row>
    <row r="4" spans="2:9" ht="32.25" customHeight="1" x14ac:dyDescent="0.15">
      <c r="B4" s="50" t="s">
        <v>21</v>
      </c>
      <c r="C4" s="121">
        <v>41363</v>
      </c>
      <c r="D4" s="180" t="s">
        <v>88</v>
      </c>
      <c r="E4" s="5">
        <f>确定性估算表!F5</f>
        <v>183</v>
      </c>
      <c r="F4" s="126"/>
      <c r="G4" s="172" t="s">
        <v>157</v>
      </c>
      <c r="H4" s="172" t="s">
        <v>158</v>
      </c>
      <c r="I4" s="8"/>
    </row>
    <row r="5" spans="2:9" ht="45.75" customHeight="1" x14ac:dyDescent="0.15">
      <c r="B5" s="50" t="s">
        <v>86</v>
      </c>
      <c r="C5" s="5">
        <f>确定性估算表!C5/(D17+E17)</f>
        <v>406.66666666666669</v>
      </c>
      <c r="D5" s="50" t="s">
        <v>14</v>
      </c>
      <c r="E5" s="5">
        <f t="shared" ref="E5:E10" si="0">IF(C5=0,"-",C5/21)</f>
        <v>19.365079365079367</v>
      </c>
      <c r="F5" s="50" t="s">
        <v>89</v>
      </c>
      <c r="G5" s="120">
        <v>0.75</v>
      </c>
      <c r="H5" s="45">
        <v>0.75</v>
      </c>
      <c r="I5" s="8"/>
    </row>
    <row r="6" spans="2:9" ht="45.75" customHeight="1" x14ac:dyDescent="0.15">
      <c r="B6" s="50" t="s">
        <v>90</v>
      </c>
      <c r="C6" s="5">
        <f>C10*G6</f>
        <v>54.222222222222229</v>
      </c>
      <c r="D6" s="50" t="s">
        <v>14</v>
      </c>
      <c r="E6" s="5">
        <f t="shared" si="0"/>
        <v>2.5820105820105823</v>
      </c>
      <c r="F6" s="50" t="s">
        <v>91</v>
      </c>
      <c r="G6" s="120">
        <v>0.1</v>
      </c>
      <c r="H6" s="45">
        <v>0.1</v>
      </c>
      <c r="I6" s="8"/>
    </row>
    <row r="7" spans="2:9" ht="45.75" customHeight="1" x14ac:dyDescent="0.15">
      <c r="B7" s="50" t="s">
        <v>92</v>
      </c>
      <c r="C7" s="5">
        <f>C10*G7</f>
        <v>27.111111111111114</v>
      </c>
      <c r="D7" s="50" t="s">
        <v>14</v>
      </c>
      <c r="E7" s="5">
        <f t="shared" si="0"/>
        <v>1.2910052910052912</v>
      </c>
      <c r="F7" s="50" t="s">
        <v>94</v>
      </c>
      <c r="G7" s="120">
        <v>0.05</v>
      </c>
      <c r="H7" s="45">
        <v>0.05</v>
      </c>
      <c r="I7" s="8"/>
    </row>
    <row r="8" spans="2:9" ht="45.75" customHeight="1" x14ac:dyDescent="0.15">
      <c r="B8" s="50" t="s">
        <v>93</v>
      </c>
      <c r="C8" s="5">
        <f>C10*G8</f>
        <v>27.111111111111114</v>
      </c>
      <c r="D8" s="50" t="s">
        <v>14</v>
      </c>
      <c r="E8" s="5">
        <f t="shared" si="0"/>
        <v>1.2910052910052912</v>
      </c>
      <c r="F8" s="50" t="s">
        <v>95</v>
      </c>
      <c r="G8" s="120">
        <v>0.05</v>
      </c>
      <c r="H8" s="45">
        <v>0.05</v>
      </c>
      <c r="I8" s="8"/>
    </row>
    <row r="9" spans="2:9" ht="45.75" customHeight="1" x14ac:dyDescent="0.15">
      <c r="B9" s="64" t="s">
        <v>119</v>
      </c>
      <c r="C9" s="5">
        <f>C10*G9</f>
        <v>27.111111111111114</v>
      </c>
      <c r="D9" s="50" t="s">
        <v>14</v>
      </c>
      <c r="E9" s="5">
        <f t="shared" si="0"/>
        <v>1.2910052910052912</v>
      </c>
      <c r="F9" s="69" t="s">
        <v>96</v>
      </c>
      <c r="G9" s="120">
        <v>0.05</v>
      </c>
      <c r="H9" s="45">
        <v>0.05</v>
      </c>
      <c r="I9" s="8"/>
    </row>
    <row r="10" spans="2:9" ht="45.75" customHeight="1" x14ac:dyDescent="0.15">
      <c r="B10" s="50" t="s">
        <v>87</v>
      </c>
      <c r="C10" s="5">
        <f>C5/G5</f>
        <v>542.22222222222229</v>
      </c>
      <c r="D10" s="50" t="s">
        <v>14</v>
      </c>
      <c r="E10" s="106">
        <f t="shared" si="0"/>
        <v>25.820105820105823</v>
      </c>
      <c r="F10" s="107"/>
      <c r="G10" s="108"/>
      <c r="H10" s="131"/>
      <c r="I10" s="3"/>
    </row>
    <row r="11" spans="2:9" s="20" customFormat="1" ht="21" customHeight="1" x14ac:dyDescent="0.15">
      <c r="B11" s="281" t="s">
        <v>75</v>
      </c>
      <c r="C11" s="281"/>
      <c r="I11" s="34"/>
    </row>
    <row r="12" spans="2:9" s="20" customFormat="1" ht="57" customHeight="1" x14ac:dyDescent="0.15">
      <c r="B12" s="290" t="s">
        <v>57</v>
      </c>
      <c r="C12" s="290"/>
      <c r="D12" s="290"/>
      <c r="E12" s="290"/>
      <c r="I12" s="34"/>
    </row>
    <row r="13" spans="2:9" ht="27" customHeight="1" x14ac:dyDescent="0.15">
      <c r="B13" s="8"/>
      <c r="C13" s="278" t="s">
        <v>113</v>
      </c>
      <c r="D13" s="279"/>
      <c r="E13" s="279"/>
      <c r="F13" s="280"/>
      <c r="H13" s="3"/>
      <c r="I13" s="3"/>
    </row>
    <row r="14" spans="2:9" ht="27" customHeight="1" x14ac:dyDescent="0.15">
      <c r="B14" s="50" t="s">
        <v>67</v>
      </c>
      <c r="C14" s="148" t="s">
        <v>160</v>
      </c>
      <c r="D14" s="148" t="s">
        <v>97</v>
      </c>
      <c r="E14" s="148" t="s">
        <v>159</v>
      </c>
      <c r="F14" s="148" t="s">
        <v>55</v>
      </c>
      <c r="G14" s="148" t="s">
        <v>56</v>
      </c>
      <c r="H14" s="3"/>
      <c r="I14" s="3"/>
    </row>
    <row r="15" spans="2:9" ht="27" customHeight="1" x14ac:dyDescent="0.15">
      <c r="B15" s="50" t="s">
        <v>18</v>
      </c>
      <c r="C15" s="5">
        <f>IF(C10=0,"-",C10*C17)</f>
        <v>108.44444444444446</v>
      </c>
      <c r="D15" s="5">
        <f>IF(C10=0,"-",C10*D17)</f>
        <v>81.333333333333343</v>
      </c>
      <c r="E15" s="5">
        <f>IF(C10=0,"-",C10*E17)</f>
        <v>162.66666666666669</v>
      </c>
      <c r="F15" s="5">
        <f>IF(C10=0,"-",C10*F17)</f>
        <v>162.66666666666669</v>
      </c>
      <c r="G15" s="5">
        <f>IF(C10=0,"-",C10*G19)</f>
        <v>27.111111111111114</v>
      </c>
      <c r="H15" s="3"/>
      <c r="I15" s="3"/>
    </row>
    <row r="16" spans="2:9" ht="27" customHeight="1" x14ac:dyDescent="0.15">
      <c r="C16" s="278" t="s">
        <v>114</v>
      </c>
      <c r="D16" s="279"/>
      <c r="E16" s="279"/>
      <c r="F16" s="279"/>
      <c r="G16" s="280"/>
      <c r="H16" s="3"/>
      <c r="I16" s="3"/>
    </row>
    <row r="17" spans="2:11" ht="27" customHeight="1" x14ac:dyDescent="0.15">
      <c r="C17" s="120">
        <v>0.2</v>
      </c>
      <c r="D17" s="120">
        <v>0.15</v>
      </c>
      <c r="E17" s="120">
        <v>0.3</v>
      </c>
      <c r="F17" s="120">
        <v>0.3</v>
      </c>
      <c r="G17" s="120">
        <v>0.05</v>
      </c>
      <c r="I17" s="127"/>
    </row>
    <row r="18" spans="2:11" s="127" customFormat="1" ht="27" customHeight="1" x14ac:dyDescent="0.15">
      <c r="C18" s="278" t="s">
        <v>385</v>
      </c>
      <c r="D18" s="279"/>
      <c r="E18" s="279"/>
      <c r="F18" s="279"/>
      <c r="G18" s="280"/>
    </row>
    <row r="19" spans="2:11" s="127" customFormat="1" ht="27" customHeight="1" x14ac:dyDescent="0.15">
      <c r="C19" s="45">
        <v>0.2</v>
      </c>
      <c r="D19" s="45">
        <v>0.15</v>
      </c>
      <c r="E19" s="45">
        <v>0.3</v>
      </c>
      <c r="F19" s="45">
        <v>0.3</v>
      </c>
      <c r="G19" s="45">
        <v>0.05</v>
      </c>
    </row>
    <row r="20" spans="2:11" s="127" customFormat="1" ht="27" customHeight="1" x14ac:dyDescent="0.15">
      <c r="B20" s="155"/>
      <c r="C20" s="133"/>
      <c r="D20" s="133"/>
      <c r="E20" s="133"/>
      <c r="F20" s="133"/>
      <c r="G20" s="133"/>
      <c r="H20" s="155"/>
      <c r="I20" s="155"/>
    </row>
    <row r="21" spans="2:11" s="127" customFormat="1" ht="27" customHeight="1" x14ac:dyDescent="0.15">
      <c r="B21" s="281" t="s">
        <v>164</v>
      </c>
      <c r="C21" s="281"/>
      <c r="D21" s="143"/>
      <c r="E21" s="143"/>
      <c r="F21" s="143"/>
      <c r="G21" s="143"/>
      <c r="H21" s="143"/>
      <c r="I21" s="143"/>
    </row>
    <row r="22" spans="2:11" s="127" customFormat="1" ht="27" customHeight="1" x14ac:dyDescent="0.15">
      <c r="B22" s="148" t="s">
        <v>165</v>
      </c>
      <c r="C22" s="5">
        <f>SUM(C24:C28)</f>
        <v>406.66666666666669</v>
      </c>
      <c r="D22" s="5">
        <f t="shared" ref="D22:F22" si="1">SUM(D24:D28)</f>
        <v>22</v>
      </c>
      <c r="E22" s="5">
        <f t="shared" si="1"/>
        <v>94.970643592836893</v>
      </c>
      <c r="F22" s="5">
        <f t="shared" si="1"/>
        <v>131.94529345248199</v>
      </c>
      <c r="G22" s="316"/>
      <c r="H22" s="317"/>
      <c r="I22" s="292"/>
    </row>
    <row r="23" spans="2:11" s="127" customFormat="1" ht="33.75" customHeight="1" x14ac:dyDescent="0.15">
      <c r="B23" s="147" t="s">
        <v>166</v>
      </c>
      <c r="C23" s="148" t="s">
        <v>181</v>
      </c>
      <c r="D23" s="148" t="s">
        <v>179</v>
      </c>
      <c r="E23" s="148" t="s">
        <v>172</v>
      </c>
      <c r="F23" s="148" t="s">
        <v>173</v>
      </c>
      <c r="G23" s="148" t="s">
        <v>174</v>
      </c>
      <c r="H23" s="148" t="s">
        <v>340</v>
      </c>
      <c r="I23" s="148" t="s">
        <v>72</v>
      </c>
    </row>
    <row r="24" spans="2:11" s="127" customFormat="1" ht="27" customHeight="1" x14ac:dyDescent="0.15">
      <c r="B24" s="148" t="s">
        <v>167</v>
      </c>
      <c r="C24" s="5">
        <f>IF(C7=0,"-",C5*C17)</f>
        <v>81.333333333333343</v>
      </c>
      <c r="D24" s="5">
        <f>I32</f>
        <v>4.45</v>
      </c>
      <c r="E24" s="5">
        <f>IF(ISBLANK(D24),"-",C24*(1/(1-$G$9))/D24)</f>
        <v>19.239109008476248</v>
      </c>
      <c r="F24" s="5">
        <f>E24*30/21.75</f>
        <v>26.536702080656895</v>
      </c>
      <c r="G24" s="166">
        <v>42005</v>
      </c>
      <c r="H24" s="192">
        <f>IF(INT(E24)-E24,WORKDAY(G24,E24,'附录-节假日'!$A$2:$A$32),WORKDAY(G24,E24-1,'附录-节假日'!$A$2:$A$32))</f>
        <v>42032</v>
      </c>
      <c r="I24" s="144"/>
    </row>
    <row r="25" spans="2:11" s="127" customFormat="1" ht="27" customHeight="1" x14ac:dyDescent="0.15">
      <c r="B25" s="148" t="s">
        <v>168</v>
      </c>
      <c r="C25" s="5">
        <f>IF(C7=0,"-",C5*D17)</f>
        <v>61</v>
      </c>
      <c r="D25" s="5">
        <f>I33</f>
        <v>4.05</v>
      </c>
      <c r="E25" s="5">
        <f t="shared" ref="E25:E28" si="2">IF(ISBLANK(D25),"-",C25*(1/(1-$G$9))/D25)</f>
        <v>15.854450942170239</v>
      </c>
      <c r="F25" s="5">
        <f>E25*30/21.75</f>
        <v>21.86820819609688</v>
      </c>
      <c r="G25" s="166">
        <v>42036</v>
      </c>
      <c r="H25" s="192">
        <f>IF(INT(E25)-E25,WORKDAY(G25,E25,'附录-节假日'!$A$2:$A$32),WORKDAY(G25,E25-1,'附录-节假日'!$A$2:$A$32))</f>
        <v>42055</v>
      </c>
      <c r="I25" s="144"/>
    </row>
    <row r="26" spans="2:11" s="127" customFormat="1" ht="27" customHeight="1" x14ac:dyDescent="0.15">
      <c r="B26" s="148" t="s">
        <v>169</v>
      </c>
      <c r="C26" s="5">
        <f>IF(C7=0,"-",C5*E17)</f>
        <v>122</v>
      </c>
      <c r="D26" s="5">
        <f>I34</f>
        <v>5.65</v>
      </c>
      <c r="E26" s="5">
        <f t="shared" si="2"/>
        <v>22.729389846297156</v>
      </c>
      <c r="F26" s="5">
        <f>E26*30/21.75</f>
        <v>31.350882546616766</v>
      </c>
      <c r="G26" s="166">
        <v>42064</v>
      </c>
      <c r="H26" s="192">
        <f>IF(INT(E26)-E26,WORKDAY(G26,E26,'附录-节假日'!$A$2:$A$32),WORKDAY(G26,E26-1,'附录-节假日'!$A$2:$A$32))</f>
        <v>42094</v>
      </c>
      <c r="I26" s="144"/>
    </row>
    <row r="27" spans="2:11" s="127" customFormat="1" ht="27" customHeight="1" x14ac:dyDescent="0.15">
      <c r="B27" s="148" t="s">
        <v>170</v>
      </c>
      <c r="C27" s="5">
        <f>IF(C7=0,"-",C5*F17)</f>
        <v>122</v>
      </c>
      <c r="D27" s="5">
        <f>I35</f>
        <v>6.65</v>
      </c>
      <c r="E27" s="5">
        <f t="shared" si="2"/>
        <v>19.311436485951717</v>
      </c>
      <c r="F27" s="5">
        <f t="shared" ref="F27" si="3">E27*30/21</f>
        <v>27.58776640850245</v>
      </c>
      <c r="G27" s="166">
        <v>42095</v>
      </c>
      <c r="H27" s="192">
        <f>IF(INT(E27)-E27,WORKDAY(G27,E27,'附录-节假日'!$A$2:$A$32),WORKDAY(G27,E27-1,'附录-节假日'!$A$2:$A$32))</f>
        <v>42122</v>
      </c>
      <c r="I27" s="144"/>
    </row>
    <row r="28" spans="2:11" s="127" customFormat="1" ht="27" customHeight="1" x14ac:dyDescent="0.15">
      <c r="B28" s="148" t="s">
        <v>171</v>
      </c>
      <c r="C28" s="5">
        <f>IF(C7=0,"-",C5*G17)</f>
        <v>20.333333333333336</v>
      </c>
      <c r="D28" s="5">
        <f>I36</f>
        <v>1.2</v>
      </c>
      <c r="E28" s="5">
        <f t="shared" si="2"/>
        <v>17.836257309941523</v>
      </c>
      <c r="F28" s="5">
        <f>E28*30/21.75</f>
        <v>24.601734220608996</v>
      </c>
      <c r="G28" s="167">
        <v>42125</v>
      </c>
      <c r="H28" s="192">
        <f>IF(INT(E28)-E28,WORKDAY(G28,E28,'附录-节假日'!$A$2:$A$32),WORKDAY(G28,E28-1,'附录-节假日'!$A$2:$A$32))</f>
        <v>42150</v>
      </c>
      <c r="I28" s="144"/>
    </row>
    <row r="29" spans="2:11" s="127" customFormat="1" ht="27" customHeight="1" x14ac:dyDescent="0.15">
      <c r="B29" s="146"/>
      <c r="C29" s="146"/>
      <c r="D29" s="146"/>
      <c r="E29" s="146"/>
      <c r="F29" s="146"/>
      <c r="G29" s="146"/>
      <c r="H29" s="146"/>
      <c r="I29" s="146"/>
      <c r="K29" s="173"/>
    </row>
    <row r="30" spans="2:11" s="127" customFormat="1" ht="37.5" customHeight="1" x14ac:dyDescent="0.15">
      <c r="B30" s="288" t="s">
        <v>177</v>
      </c>
      <c r="C30" s="288" t="s">
        <v>273</v>
      </c>
      <c r="D30" s="288" t="s">
        <v>272</v>
      </c>
      <c r="E30" s="288" t="s">
        <v>271</v>
      </c>
      <c r="F30" s="288" t="s">
        <v>274</v>
      </c>
      <c r="G30" s="288" t="s">
        <v>275</v>
      </c>
      <c r="H30" s="288" t="s">
        <v>270</v>
      </c>
      <c r="I30" s="318" t="s">
        <v>178</v>
      </c>
      <c r="J30" s="20"/>
      <c r="K30" s="100"/>
    </row>
    <row r="31" spans="2:11" s="127" customFormat="1" ht="21" customHeight="1" x14ac:dyDescent="0.15">
      <c r="B31" s="289"/>
      <c r="C31" s="289"/>
      <c r="D31" s="289"/>
      <c r="E31" s="289"/>
      <c r="F31" s="289"/>
      <c r="G31" s="289"/>
      <c r="H31" s="289"/>
      <c r="I31" s="319"/>
      <c r="J31" s="20"/>
    </row>
    <row r="32" spans="2:11" s="127" customFormat="1" ht="27" customHeight="1" x14ac:dyDescent="0.15">
      <c r="B32" s="148" t="s">
        <v>167</v>
      </c>
      <c r="C32" s="86">
        <v>0</v>
      </c>
      <c r="D32" s="86">
        <v>1</v>
      </c>
      <c r="E32" s="86">
        <v>2</v>
      </c>
      <c r="F32" s="86">
        <v>0</v>
      </c>
      <c r="G32" s="86">
        <v>1</v>
      </c>
      <c r="H32" s="86">
        <v>1</v>
      </c>
      <c r="I32" s="5">
        <f>C32*1.6+D32*1.25+E32*1++F32*0.8+G32*0.7+H32*0.5</f>
        <v>4.45</v>
      </c>
      <c r="J32" s="3"/>
    </row>
    <row r="33" spans="2:18" s="127" customFormat="1" ht="27" customHeight="1" x14ac:dyDescent="0.15">
      <c r="B33" s="148" t="s">
        <v>168</v>
      </c>
      <c r="C33" s="86">
        <v>0</v>
      </c>
      <c r="D33" s="86">
        <v>1</v>
      </c>
      <c r="E33" s="86">
        <v>0</v>
      </c>
      <c r="F33" s="86">
        <v>2</v>
      </c>
      <c r="G33" s="86">
        <v>1</v>
      </c>
      <c r="H33" s="86">
        <v>1</v>
      </c>
      <c r="I33" s="5">
        <f t="shared" ref="I33:I35" si="4">C33*1.6+D33*1.25+E33*1++F33*0.8+G33*0.7+H33*0.5</f>
        <v>4.05</v>
      </c>
      <c r="J33" s="3"/>
    </row>
    <row r="34" spans="2:18" s="127" customFormat="1" ht="27" customHeight="1" x14ac:dyDescent="0.15">
      <c r="B34" s="148" t="s">
        <v>169</v>
      </c>
      <c r="C34" s="86">
        <v>0</v>
      </c>
      <c r="D34" s="86">
        <v>1</v>
      </c>
      <c r="E34" s="86">
        <v>2</v>
      </c>
      <c r="F34" s="86">
        <v>3</v>
      </c>
      <c r="G34" s="86">
        <v>0</v>
      </c>
      <c r="H34" s="86">
        <v>0</v>
      </c>
      <c r="I34" s="5">
        <f t="shared" si="4"/>
        <v>5.65</v>
      </c>
      <c r="J34" s="3"/>
    </row>
    <row r="35" spans="2:18" s="127" customFormat="1" ht="27" customHeight="1" x14ac:dyDescent="0.15">
      <c r="B35" s="148" t="s">
        <v>170</v>
      </c>
      <c r="C35" s="86">
        <v>0</v>
      </c>
      <c r="D35" s="86">
        <v>1</v>
      </c>
      <c r="E35" s="86">
        <v>3</v>
      </c>
      <c r="F35" s="86">
        <v>3</v>
      </c>
      <c r="G35" s="86">
        <v>0</v>
      </c>
      <c r="H35" s="86">
        <v>0</v>
      </c>
      <c r="I35" s="5">
        <f t="shared" si="4"/>
        <v>6.65</v>
      </c>
      <c r="J35" s="3"/>
    </row>
    <row r="36" spans="2:18" s="127" customFormat="1" ht="27" customHeight="1" x14ac:dyDescent="0.15">
      <c r="B36" s="148" t="s">
        <v>171</v>
      </c>
      <c r="C36" s="86">
        <v>0</v>
      </c>
      <c r="D36" s="86">
        <v>0</v>
      </c>
      <c r="E36" s="86">
        <v>0</v>
      </c>
      <c r="F36" s="86">
        <v>0</v>
      </c>
      <c r="G36" s="86">
        <v>1</v>
      </c>
      <c r="H36" s="86">
        <v>1</v>
      </c>
      <c r="I36" s="5">
        <f>C36*1.6+D36*1.25+E36*1++F36*0.8+G36*0.7+H36*0.5</f>
        <v>1.2</v>
      </c>
      <c r="J36" s="3"/>
    </row>
    <row r="37" spans="2:18" s="127" customFormat="1" ht="27" customHeight="1" x14ac:dyDescent="0.15">
      <c r="B37" s="312" t="s">
        <v>326</v>
      </c>
      <c r="C37" s="313"/>
      <c r="D37" s="193">
        <f>SUM(I32:I36)</f>
        <v>22</v>
      </c>
      <c r="E37" s="194" t="s">
        <v>284</v>
      </c>
      <c r="F37" s="189">
        <f>SUM(C32:H36)</f>
        <v>25</v>
      </c>
      <c r="G37" s="320"/>
      <c r="H37" s="321"/>
      <c r="I37" s="175"/>
      <c r="J37" s="3"/>
    </row>
    <row r="38" spans="2:18" s="20" customFormat="1" ht="21" customHeight="1" x14ac:dyDescent="0.15">
      <c r="B38" s="281" t="s">
        <v>73</v>
      </c>
      <c r="C38" s="281"/>
      <c r="I38" s="34"/>
      <c r="J38" s="3"/>
      <c r="K38" s="174"/>
    </row>
    <row r="39" spans="2:18" s="20" customFormat="1" ht="57" customHeight="1" x14ac:dyDescent="0.15">
      <c r="B39" s="290" t="s">
        <v>74</v>
      </c>
      <c r="C39" s="290"/>
      <c r="D39" s="290"/>
      <c r="E39" s="290"/>
      <c r="I39" s="34"/>
      <c r="J39" s="127"/>
    </row>
    <row r="40" spans="2:18" ht="27" customHeight="1" x14ac:dyDescent="0.15">
      <c r="B40" s="288" t="s">
        <v>68</v>
      </c>
      <c r="C40" s="278" t="s">
        <v>69</v>
      </c>
      <c r="D40" s="280"/>
      <c r="E40" s="288" t="s">
        <v>17</v>
      </c>
      <c r="F40" s="288" t="s">
        <v>15</v>
      </c>
      <c r="G40" s="288" t="s">
        <v>117</v>
      </c>
      <c r="H40" s="311" t="s">
        <v>150</v>
      </c>
      <c r="I40" s="129"/>
      <c r="J40" s="282" t="s">
        <v>153</v>
      </c>
      <c r="K40" s="283"/>
      <c r="L40" s="283"/>
      <c r="M40" s="283"/>
      <c r="N40" s="283"/>
      <c r="O40" s="283"/>
      <c r="P40" s="283"/>
      <c r="Q40" s="284"/>
    </row>
    <row r="41" spans="2:18" ht="27" customHeight="1" x14ac:dyDescent="0.15">
      <c r="B41" s="289"/>
      <c r="C41" s="124" t="s">
        <v>149</v>
      </c>
      <c r="D41" s="124" t="s">
        <v>16</v>
      </c>
      <c r="E41" s="289"/>
      <c r="F41" s="289"/>
      <c r="G41" s="289"/>
      <c r="H41" s="311"/>
      <c r="I41" s="129"/>
      <c r="J41" s="285"/>
      <c r="K41" s="286"/>
      <c r="L41" s="286"/>
      <c r="M41" s="286"/>
      <c r="N41" s="286"/>
      <c r="O41" s="286"/>
      <c r="P41" s="286"/>
      <c r="Q41" s="287"/>
      <c r="R41" s="127"/>
    </row>
    <row r="42" spans="2:18" ht="30" customHeight="1" x14ac:dyDescent="0.15">
      <c r="B42" s="124" t="s">
        <v>22</v>
      </c>
      <c r="C42" s="86">
        <v>5</v>
      </c>
      <c r="D42" s="110">
        <f>IF(ISERROR($H42*D43),"-",$H42*D43)</f>
        <v>0.625</v>
      </c>
      <c r="E42" s="110">
        <f>IF(ISERROR($H42*E43),"-",$H42*E43)</f>
        <v>2.5</v>
      </c>
      <c r="F42" s="110">
        <f>IF(ISERROR($H42*F43),"-",$H42*F43)</f>
        <v>3.75</v>
      </c>
      <c r="G42" s="5">
        <f>H42*G43</f>
        <v>0.625</v>
      </c>
      <c r="H42" s="5">
        <f>C42/C43</f>
        <v>12.5</v>
      </c>
      <c r="I42" s="129"/>
    </row>
    <row r="43" spans="2:18" ht="27" customHeight="1" x14ac:dyDescent="0.15">
      <c r="B43" s="124"/>
      <c r="C43" s="119">
        <v>0.4</v>
      </c>
      <c r="D43" s="119">
        <v>0.05</v>
      </c>
      <c r="E43" s="119">
        <v>0.2</v>
      </c>
      <c r="F43" s="119">
        <v>0.3</v>
      </c>
      <c r="G43" s="119">
        <v>0.05</v>
      </c>
      <c r="H43" s="128"/>
      <c r="I43" s="3"/>
    </row>
    <row r="44" spans="2:18" ht="27" customHeight="1" x14ac:dyDescent="0.15">
      <c r="B44" s="99"/>
      <c r="C44" s="278" t="s">
        <v>20</v>
      </c>
      <c r="D44" s="279"/>
      <c r="E44" s="279"/>
      <c r="F44" s="279"/>
      <c r="G44" s="279"/>
      <c r="H44" s="280"/>
      <c r="I44" s="130"/>
    </row>
    <row r="45" spans="2:18" ht="27" customHeight="1" x14ac:dyDescent="0.15">
      <c r="I45" s="3"/>
    </row>
    <row r="46" spans="2:18" ht="27" customHeight="1" x14ac:dyDescent="0.15">
      <c r="B46" s="281" t="s">
        <v>358</v>
      </c>
      <c r="C46" s="281"/>
      <c r="D46" s="281"/>
      <c r="E46" s="281"/>
      <c r="I46" s="3"/>
    </row>
    <row r="47" spans="2:18" ht="14.25" customHeight="1" x14ac:dyDescent="0.15"/>
    <row r="48" spans="2:18" ht="27" customHeight="1" x14ac:dyDescent="0.15">
      <c r="B48" s="306" t="s">
        <v>352</v>
      </c>
      <c r="C48" s="306"/>
      <c r="D48" s="306"/>
      <c r="E48" s="306"/>
      <c r="F48" s="306"/>
      <c r="G48" s="306"/>
      <c r="H48" s="306"/>
      <c r="I48" s="306"/>
      <c r="J48" s="306"/>
    </row>
    <row r="49" spans="2:13" ht="23.1" customHeight="1" x14ac:dyDescent="0.15">
      <c r="B49" s="315" t="s">
        <v>361</v>
      </c>
      <c r="C49" s="307" t="s">
        <v>356</v>
      </c>
      <c r="D49" s="305" t="s">
        <v>355</v>
      </c>
      <c r="E49" s="305"/>
      <c r="F49" s="305"/>
      <c r="G49" s="305"/>
      <c r="H49" s="305"/>
      <c r="I49" s="305"/>
      <c r="J49" s="305"/>
    </row>
    <row r="50" spans="2:13" s="127" customFormat="1" ht="23.1" customHeight="1" x14ac:dyDescent="0.15">
      <c r="B50" s="315"/>
      <c r="C50" s="308"/>
      <c r="D50" s="204" t="s">
        <v>343</v>
      </c>
      <c r="E50" s="204" t="s">
        <v>344</v>
      </c>
      <c r="F50" s="204" t="s">
        <v>345</v>
      </c>
      <c r="G50" s="204" t="s">
        <v>346</v>
      </c>
      <c r="H50" s="204" t="s">
        <v>347</v>
      </c>
      <c r="I50" s="204" t="s">
        <v>348</v>
      </c>
      <c r="J50" s="204" t="s">
        <v>349</v>
      </c>
    </row>
    <row r="51" spans="2:13" ht="23.1" customHeight="1" x14ac:dyDescent="0.15">
      <c r="B51" s="204" t="s">
        <v>359</v>
      </c>
      <c r="C51" s="205" t="s">
        <v>377</v>
      </c>
      <c r="D51" s="6" t="s">
        <v>378</v>
      </c>
      <c r="E51" s="6" t="s">
        <v>350</v>
      </c>
      <c r="F51" s="6" t="s">
        <v>350</v>
      </c>
      <c r="G51" s="6" t="s">
        <v>350</v>
      </c>
      <c r="H51" s="6" t="s">
        <v>378</v>
      </c>
      <c r="I51" s="6" t="s">
        <v>350</v>
      </c>
      <c r="J51" s="6" t="s">
        <v>350</v>
      </c>
      <c r="K51" s="3"/>
      <c r="L51" s="127"/>
    </row>
    <row r="52" spans="2:13" ht="23.1" customHeight="1" x14ac:dyDescent="0.15">
      <c r="B52" s="204" t="s">
        <v>353</v>
      </c>
      <c r="C52" s="205" t="s">
        <v>377</v>
      </c>
      <c r="D52" s="6" t="s">
        <v>350</v>
      </c>
      <c r="E52" s="6" t="s">
        <v>350</v>
      </c>
      <c r="F52" s="6" t="s">
        <v>350</v>
      </c>
      <c r="G52" s="6" t="s">
        <v>350</v>
      </c>
      <c r="H52" s="6" t="s">
        <v>378</v>
      </c>
      <c r="I52" s="6" t="s">
        <v>350</v>
      </c>
      <c r="J52" s="6" t="s">
        <v>350</v>
      </c>
      <c r="L52" s="127"/>
      <c r="M52" s="127"/>
    </row>
    <row r="53" spans="2:13" ht="23.1" customHeight="1" x14ac:dyDescent="0.15">
      <c r="B53" s="204" t="s">
        <v>342</v>
      </c>
      <c r="C53" s="205" t="s">
        <v>376</v>
      </c>
      <c r="D53" s="6" t="s">
        <v>350</v>
      </c>
      <c r="E53" s="6" t="s">
        <v>350</v>
      </c>
      <c r="F53" s="6" t="s">
        <v>350</v>
      </c>
      <c r="G53" s="6" t="s">
        <v>350</v>
      </c>
      <c r="H53" s="6" t="s">
        <v>350</v>
      </c>
      <c r="I53" s="6" t="s">
        <v>350</v>
      </c>
      <c r="J53" s="6" t="s">
        <v>350</v>
      </c>
      <c r="L53" s="127"/>
      <c r="M53" s="127"/>
    </row>
    <row r="54" spans="2:13" s="127" customFormat="1" ht="23.1" customHeight="1" x14ac:dyDescent="0.15">
      <c r="B54" s="204" t="s">
        <v>380</v>
      </c>
      <c r="C54" s="205" t="s">
        <v>376</v>
      </c>
      <c r="D54" s="6" t="s">
        <v>350</v>
      </c>
      <c r="E54" s="6" t="s">
        <v>350</v>
      </c>
      <c r="F54" s="6" t="s">
        <v>378</v>
      </c>
      <c r="G54" s="6" t="s">
        <v>378</v>
      </c>
      <c r="H54" s="6" t="s">
        <v>379</v>
      </c>
      <c r="I54" s="6" t="s">
        <v>379</v>
      </c>
      <c r="J54" s="6" t="s">
        <v>379</v>
      </c>
    </row>
    <row r="55" spans="2:13" ht="23.1" customHeight="1" x14ac:dyDescent="0.15">
      <c r="B55" s="204" t="s">
        <v>354</v>
      </c>
      <c r="C55" s="205" t="s">
        <v>376</v>
      </c>
      <c r="D55" s="6" t="s">
        <v>350</v>
      </c>
      <c r="E55" s="6" t="s">
        <v>350</v>
      </c>
      <c r="F55" s="6" t="s">
        <v>350</v>
      </c>
      <c r="G55" s="6" t="s">
        <v>350</v>
      </c>
      <c r="H55" s="6" t="s">
        <v>350</v>
      </c>
      <c r="I55" s="6" t="s">
        <v>350</v>
      </c>
      <c r="J55" s="6" t="s">
        <v>350</v>
      </c>
      <c r="L55" s="127"/>
      <c r="M55" s="127"/>
    </row>
    <row r="56" spans="2:13" ht="23.1" customHeight="1" x14ac:dyDescent="0.15">
      <c r="B56" s="204" t="s">
        <v>362</v>
      </c>
      <c r="C56" s="205" t="s">
        <v>357</v>
      </c>
      <c r="D56" s="6" t="s">
        <v>378</v>
      </c>
      <c r="E56" s="6" t="s">
        <v>350</v>
      </c>
      <c r="F56" s="6" t="s">
        <v>350</v>
      </c>
      <c r="G56" s="6" t="s">
        <v>350</v>
      </c>
      <c r="H56" s="6" t="s">
        <v>378</v>
      </c>
      <c r="I56" s="6" t="s">
        <v>350</v>
      </c>
      <c r="J56" s="6" t="s">
        <v>350</v>
      </c>
      <c r="L56" s="127"/>
      <c r="M56" s="127"/>
    </row>
    <row r="57" spans="2:13" ht="23.1" customHeight="1" x14ac:dyDescent="0.15">
      <c r="B57" s="204" t="s">
        <v>360</v>
      </c>
      <c r="C57" s="205" t="s">
        <v>357</v>
      </c>
      <c r="D57" s="6" t="s">
        <v>378</v>
      </c>
      <c r="E57" s="6" t="s">
        <v>350</v>
      </c>
      <c r="F57" s="6" t="s">
        <v>350</v>
      </c>
      <c r="G57" s="6" t="s">
        <v>350</v>
      </c>
      <c r="H57" s="6" t="s">
        <v>378</v>
      </c>
      <c r="I57" s="6" t="s">
        <v>350</v>
      </c>
      <c r="J57" s="6" t="s">
        <v>350</v>
      </c>
      <c r="L57" s="127"/>
      <c r="M57" s="127"/>
    </row>
    <row r="58" spans="2:13" ht="23.1" customHeight="1" x14ac:dyDescent="0.15">
      <c r="B58" s="309" t="s">
        <v>351</v>
      </c>
      <c r="C58" s="310"/>
      <c r="D58" s="203">
        <f>IF((SUMPRODUCT(($C$51:$C$57="是")*(D51:D57="√"))+SUMPRODUCT(($C$51:$C$57="是")*(D51:D57="N/A"))=COUNTIF($C$51:$C$57,"是"))*(COUNTIF(D51:D57,"√")/(COUNTA(D51:D57)-COUNTIF(D51:D57,"N/A"))&gt;=0.5),1,0)</f>
        <v>1</v>
      </c>
      <c r="E58" s="203">
        <f t="shared" ref="E58:J58" si="5">IF((SUMPRODUCT(($C$51:$C$57="是")*(E51:E57="√"))+SUMPRODUCT(($C$51:$C$57="是")*(E51:E57="N/A"))=COUNTIF($C$51:$C$57,"是"))*(COUNTIF(E51:E57,"√")/(COUNTA(E51:E57)-COUNTIF(E51:E57,"N/A"))&gt;=0.5),1,0)</f>
        <v>1</v>
      </c>
      <c r="F58" s="203">
        <f t="shared" si="5"/>
        <v>0</v>
      </c>
      <c r="G58" s="203">
        <f t="shared" si="5"/>
        <v>0</v>
      </c>
      <c r="H58" s="203">
        <f t="shared" si="5"/>
        <v>0</v>
      </c>
      <c r="I58" s="203">
        <f t="shared" si="5"/>
        <v>1</v>
      </c>
      <c r="J58" s="203">
        <f t="shared" si="5"/>
        <v>1</v>
      </c>
      <c r="K58" s="3"/>
      <c r="L58" s="127"/>
      <c r="M58" s="127"/>
    </row>
    <row r="59" spans="2:13" ht="12" customHeight="1" x14ac:dyDescent="0.15">
      <c r="B59" s="282" t="s">
        <v>381</v>
      </c>
      <c r="C59" s="283"/>
      <c r="D59" s="283"/>
      <c r="E59" s="283"/>
      <c r="F59" s="283"/>
      <c r="G59" s="283"/>
      <c r="H59" s="283"/>
      <c r="I59" s="283"/>
      <c r="J59" s="284"/>
      <c r="M59" s="127"/>
    </row>
    <row r="60" spans="2:13" x14ac:dyDescent="0.15">
      <c r="B60" s="302"/>
      <c r="C60" s="303"/>
      <c r="D60" s="303"/>
      <c r="E60" s="303"/>
      <c r="F60" s="303"/>
      <c r="G60" s="303"/>
      <c r="H60" s="303"/>
      <c r="I60" s="303"/>
      <c r="J60" s="304"/>
      <c r="M60" s="127"/>
    </row>
    <row r="61" spans="2:13" x14ac:dyDescent="0.15">
      <c r="B61" s="302"/>
      <c r="C61" s="303"/>
      <c r="D61" s="303"/>
      <c r="E61" s="303"/>
      <c r="F61" s="303"/>
      <c r="G61" s="303"/>
      <c r="H61" s="303"/>
      <c r="I61" s="303"/>
      <c r="J61" s="304"/>
      <c r="M61" s="127"/>
    </row>
    <row r="62" spans="2:13" x14ac:dyDescent="0.15">
      <c r="B62" s="285"/>
      <c r="C62" s="286"/>
      <c r="D62" s="286"/>
      <c r="E62" s="286"/>
      <c r="F62" s="286"/>
      <c r="G62" s="286"/>
      <c r="H62" s="286"/>
      <c r="I62" s="286"/>
      <c r="J62" s="287"/>
    </row>
  </sheetData>
  <mergeCells count="36">
    <mergeCell ref="B1:C1"/>
    <mergeCell ref="B2:G2"/>
    <mergeCell ref="B11:C11"/>
    <mergeCell ref="B12:E12"/>
    <mergeCell ref="B49:B50"/>
    <mergeCell ref="G22:I22"/>
    <mergeCell ref="C18:G18"/>
    <mergeCell ref="B21:C21"/>
    <mergeCell ref="C44:H44"/>
    <mergeCell ref="E30:E31"/>
    <mergeCell ref="F30:F31"/>
    <mergeCell ref="G30:G31"/>
    <mergeCell ref="H30:H31"/>
    <mergeCell ref="B46:E46"/>
    <mergeCell ref="I30:I31"/>
    <mergeCell ref="G37:H37"/>
    <mergeCell ref="C30:C31"/>
    <mergeCell ref="D30:D31"/>
    <mergeCell ref="C13:F13"/>
    <mergeCell ref="C16:G16"/>
    <mergeCell ref="G40:G41"/>
    <mergeCell ref="B39:E39"/>
    <mergeCell ref="B38:C38"/>
    <mergeCell ref="B37:C37"/>
    <mergeCell ref="B30:B31"/>
    <mergeCell ref="B59:J62"/>
    <mergeCell ref="J40:Q41"/>
    <mergeCell ref="D49:J49"/>
    <mergeCell ref="B48:J48"/>
    <mergeCell ref="C49:C50"/>
    <mergeCell ref="B58:C58"/>
    <mergeCell ref="H40:H41"/>
    <mergeCell ref="B40:B41"/>
    <mergeCell ref="C40:D40"/>
    <mergeCell ref="E40:E41"/>
    <mergeCell ref="F40:F41"/>
  </mergeCells>
  <phoneticPr fontId="2" type="noConversion"/>
  <dataValidations disablePrompts="1" count="4">
    <dataValidation allowBlank="1" showInputMessage="1" showErrorMessage="1" prompt="估算规模是“开发工作量估算”sheet中列出的需求项总数。" sqref="C40:C41"/>
    <dataValidation allowBlank="1" showInputMessage="1" showErrorMessage="1" prompt="开发工程师数量如为常数，则以开发工作量/计划工期，得到工期。" sqref="C42"/>
    <dataValidation type="list" allowBlank="1" showInputMessage="1" showErrorMessage="1" sqref="C51:C57">
      <formula1>"是,否"</formula1>
    </dataValidation>
    <dataValidation type="list" allowBlank="1" showInputMessage="1" showErrorMessage="1" sqref="D51:J57">
      <formula1>"√,X,N/A"</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
  <sheetViews>
    <sheetView showGridLines="0" workbookViewId="0">
      <selection activeCell="K33" sqref="K33"/>
    </sheetView>
  </sheetViews>
  <sheetFormatPr defaultRowHeight="12" x14ac:dyDescent="0.15"/>
  <cols>
    <col min="2" max="2" width="10.85546875" customWidth="1"/>
    <col min="3" max="3" width="18" customWidth="1"/>
  </cols>
  <sheetData>
    <row r="1" spans="2:13" s="3" customFormat="1" ht="21" customHeight="1" x14ac:dyDescent="0.15">
      <c r="B1" s="291" t="s">
        <v>52</v>
      </c>
      <c r="C1" s="291"/>
      <c r="H1" s="4"/>
    </row>
    <row r="2" spans="2:13" s="3" customFormat="1" ht="33.75" customHeight="1" x14ac:dyDescent="0.15">
      <c r="B2" s="290" t="s">
        <v>45</v>
      </c>
      <c r="C2" s="290"/>
      <c r="D2" s="290"/>
      <c r="E2" s="290"/>
      <c r="F2" s="290"/>
      <c r="G2" s="290"/>
      <c r="H2" s="8"/>
    </row>
    <row r="3" spans="2:13" ht="15" customHeight="1" x14ac:dyDescent="0.15">
      <c r="B3" s="118" t="s">
        <v>327</v>
      </c>
      <c r="C3" s="118" t="s">
        <v>334</v>
      </c>
      <c r="D3" s="325" t="s">
        <v>72</v>
      </c>
      <c r="E3" s="326"/>
      <c r="F3" s="326"/>
      <c r="G3" s="326"/>
      <c r="H3" s="326"/>
      <c r="I3" s="326"/>
      <c r="J3" s="326"/>
      <c r="K3" s="326"/>
      <c r="L3" s="327"/>
    </row>
    <row r="4" spans="2:13" ht="15" customHeight="1" x14ac:dyDescent="0.15">
      <c r="B4" s="29" t="s">
        <v>48</v>
      </c>
      <c r="C4" s="6">
        <v>1.6</v>
      </c>
      <c r="D4" s="322" t="s">
        <v>331</v>
      </c>
      <c r="E4" s="323"/>
      <c r="F4" s="323"/>
      <c r="G4" s="323"/>
      <c r="H4" s="323"/>
      <c r="I4" s="323"/>
      <c r="J4" s="323"/>
      <c r="K4" s="323"/>
      <c r="L4" s="323"/>
      <c r="M4" s="324"/>
    </row>
    <row r="5" spans="2:13" ht="15" customHeight="1" x14ac:dyDescent="0.15">
      <c r="B5" s="29" t="s">
        <v>47</v>
      </c>
      <c r="C5" s="6">
        <v>1.25</v>
      </c>
      <c r="D5" s="322" t="s">
        <v>332</v>
      </c>
      <c r="E5" s="323"/>
      <c r="F5" s="323"/>
      <c r="G5" s="323"/>
      <c r="H5" s="323"/>
      <c r="I5" s="323"/>
      <c r="J5" s="323"/>
      <c r="K5" s="323"/>
      <c r="L5" s="323"/>
      <c r="M5" s="324"/>
    </row>
    <row r="6" spans="2:13" ht="15" customHeight="1" x14ac:dyDescent="0.15">
      <c r="B6" s="29" t="s">
        <v>46</v>
      </c>
      <c r="C6" s="6">
        <v>1</v>
      </c>
      <c r="D6" s="322" t="s">
        <v>333</v>
      </c>
      <c r="E6" s="323"/>
      <c r="F6" s="323"/>
      <c r="G6" s="323"/>
      <c r="H6" s="323"/>
      <c r="I6" s="323"/>
      <c r="J6" s="323"/>
      <c r="K6" s="323"/>
      <c r="L6" s="323"/>
      <c r="M6" s="324"/>
    </row>
    <row r="7" spans="2:13" ht="15" customHeight="1" x14ac:dyDescent="0.15">
      <c r="B7" s="29" t="s">
        <v>49</v>
      </c>
      <c r="C7" s="6">
        <v>0.8</v>
      </c>
      <c r="D7" s="322" t="s">
        <v>330</v>
      </c>
      <c r="E7" s="323"/>
      <c r="F7" s="323"/>
      <c r="G7" s="323"/>
      <c r="H7" s="323"/>
      <c r="I7" s="323"/>
      <c r="J7" s="323"/>
      <c r="K7" s="323"/>
      <c r="L7" s="323"/>
      <c r="M7" s="324"/>
    </row>
    <row r="8" spans="2:13" ht="15" customHeight="1" x14ac:dyDescent="0.15">
      <c r="B8" s="29" t="s">
        <v>50</v>
      </c>
      <c r="C8" s="6">
        <v>0.7</v>
      </c>
      <c r="D8" s="322" t="s">
        <v>329</v>
      </c>
      <c r="E8" s="323"/>
      <c r="F8" s="323"/>
      <c r="G8" s="323"/>
      <c r="H8" s="323"/>
      <c r="I8" s="323"/>
      <c r="J8" s="323"/>
      <c r="K8" s="323"/>
      <c r="L8" s="323"/>
      <c r="M8" s="324"/>
    </row>
    <row r="9" spans="2:13" ht="15" customHeight="1" x14ac:dyDescent="0.15">
      <c r="B9" s="29" t="s">
        <v>51</v>
      </c>
      <c r="C9" s="6">
        <v>0.5</v>
      </c>
      <c r="D9" s="322" t="s">
        <v>328</v>
      </c>
      <c r="E9" s="323"/>
      <c r="F9" s="323"/>
      <c r="G9" s="323"/>
      <c r="H9" s="323"/>
      <c r="I9" s="323"/>
      <c r="J9" s="323"/>
      <c r="K9" s="323"/>
      <c r="L9" s="323"/>
      <c r="M9" s="324"/>
    </row>
  </sheetData>
  <mergeCells count="9">
    <mergeCell ref="D9:M9"/>
    <mergeCell ref="B1:C1"/>
    <mergeCell ref="B2:G2"/>
    <mergeCell ref="D3:L3"/>
    <mergeCell ref="D4:M4"/>
    <mergeCell ref="D5:M5"/>
    <mergeCell ref="D6:M6"/>
    <mergeCell ref="D7:M7"/>
    <mergeCell ref="D8:M8"/>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3</vt:i4>
      </vt:variant>
    </vt:vector>
  </HeadingPairs>
  <TitlesOfParts>
    <vt:vector size="13" baseType="lpstr">
      <vt:lpstr>封面</vt:lpstr>
      <vt:lpstr>估算说明</vt:lpstr>
      <vt:lpstr>技术复杂度评估表</vt:lpstr>
      <vt:lpstr>量级估算</vt:lpstr>
      <vt:lpstr>预算估算表</vt:lpstr>
      <vt:lpstr>预算估算总体估算与计划</vt:lpstr>
      <vt:lpstr>确定性估算表</vt:lpstr>
      <vt:lpstr>确定性估算总体估算与计划</vt:lpstr>
      <vt:lpstr>人员评估系数表</vt:lpstr>
      <vt:lpstr>附录-节假日</vt:lpstr>
      <vt:lpstr>确定性估算表!请填写技术因素填写数据参考取值范围</vt:lpstr>
      <vt:lpstr>请填写技术因素填写数据参考取值范围</vt:lpstr>
      <vt:lpstr>请填写技术因素影响参数</vt:lpstr>
    </vt:vector>
  </TitlesOfParts>
  <Company>gsww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程涛</dc:creator>
  <cp:lastModifiedBy>付艳华</cp:lastModifiedBy>
  <cp:lastPrinted>2007-03-14T02:42:00Z</cp:lastPrinted>
  <dcterms:created xsi:type="dcterms:W3CDTF">2006-09-23T03:40:25Z</dcterms:created>
  <dcterms:modified xsi:type="dcterms:W3CDTF">2016-05-24T06:07:56Z</dcterms:modified>
</cp:coreProperties>
</file>