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0" windowWidth="2040" windowHeight="1140"/>
  </bookViews>
  <sheets>
    <sheet name="项目规模定义" sheetId="3" r:id="rId1"/>
    <sheet name="条件" sheetId="5" state="hidden" r:id="rId2"/>
    <sheet name="Sheet3" sheetId="7" state="hidden" r:id="rId3"/>
    <sheet name="实施裁剪" sheetId="10" r:id="rId4"/>
  </sheets>
  <definedNames>
    <definedName name="_xlnm._FilterDatabase" localSheetId="2" hidden="1">Sheet3!$A$1:$N$130</definedName>
    <definedName name="_xlnm._FilterDatabase" localSheetId="3" hidden="1">实施裁剪!$A$6:$H$129</definedName>
    <definedName name="是否涉及施工">条件!$C$2</definedName>
    <definedName name="是否涉及硬件">条件!$E$2</definedName>
    <definedName name="是否提前实施">条件!$A$2</definedName>
    <definedName name="是否有定制">条件!$D$2</definedName>
    <definedName name="是否有外购">条件!$B$2</definedName>
  </definedNames>
  <calcPr calcId="145621"/>
</workbook>
</file>

<file path=xl/calcChain.xml><?xml version="1.0" encoding="utf-8"?>
<calcChain xmlns="http://schemas.openxmlformats.org/spreadsheetml/2006/main">
  <c r="G88" i="10" l="1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F3" i="10"/>
  <c r="E3" i="10"/>
  <c r="D3" i="10"/>
  <c r="C3" i="10"/>
  <c r="H3" i="10" l="1"/>
  <c r="N45" i="7" l="1"/>
  <c r="N9" i="7"/>
  <c r="N8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<sst xmlns="http://schemas.openxmlformats.org/spreadsheetml/2006/main" count="694" uniqueCount="499">
  <si>
    <t>全包＋半包</t>
    <phoneticPr fontId="1" type="noConversion"/>
  </si>
  <si>
    <t>普通项目</t>
    <phoneticPr fontId="1" type="noConversion"/>
  </si>
  <si>
    <t>微型项目</t>
    <phoneticPr fontId="1" type="noConversion"/>
  </si>
  <si>
    <t>实施周期</t>
    <phoneticPr fontId="1" type="noConversion"/>
  </si>
  <si>
    <t>备注说明</t>
    <phoneticPr fontId="1" type="noConversion"/>
  </si>
  <si>
    <t>难易程度</t>
    <phoneticPr fontId="1" type="noConversion"/>
  </si>
  <si>
    <t>项目规模</t>
    <phoneticPr fontId="1" type="noConversion"/>
  </si>
  <si>
    <t>定义</t>
    <phoneticPr fontId="1" type="noConversion"/>
  </si>
  <si>
    <t>合作／协助办学一把手工程，教育兴县等战略专项</t>
    <phoneticPr fontId="1" type="noConversion"/>
  </si>
  <si>
    <t>纯软件无外购 金额小于200万 单个独立的专业项目</t>
    <phoneticPr fontId="1" type="noConversion"/>
  </si>
  <si>
    <t>实施验证</t>
    <phoneticPr fontId="1" type="noConversion"/>
  </si>
  <si>
    <t>系统测试报告</t>
  </si>
  <si>
    <t>系统初验报告</t>
  </si>
  <si>
    <t>大项目</t>
    <phoneticPr fontId="1" type="noConversion"/>
  </si>
  <si>
    <t>战略项目</t>
    <phoneticPr fontId="1" type="noConversion"/>
  </si>
  <si>
    <t>常规项目</t>
    <phoneticPr fontId="1" type="noConversion"/>
  </si>
  <si>
    <t>全包＋半包＋跨事业部以上</t>
    <phoneticPr fontId="1" type="noConversion"/>
  </si>
  <si>
    <t xml:space="preserve"> </t>
    <phoneticPr fontId="1" type="noConversion"/>
  </si>
  <si>
    <t>提交实施项目立项申请</t>
    <phoneticPr fontId="1" type="noConversion"/>
  </si>
  <si>
    <t>判断项目类型</t>
    <phoneticPr fontId="1" type="noConversion"/>
  </si>
  <si>
    <t>提交销售立项申请</t>
    <phoneticPr fontId="1" type="noConversion"/>
  </si>
  <si>
    <t>销管审核</t>
    <phoneticPr fontId="1" type="noConversion"/>
  </si>
  <si>
    <t>财务审核</t>
    <phoneticPr fontId="1" type="noConversion"/>
  </si>
  <si>
    <t>营运中心审核</t>
    <phoneticPr fontId="1" type="noConversion"/>
  </si>
  <si>
    <t>销售经理提交邮件申请</t>
    <phoneticPr fontId="1" type="noConversion"/>
  </si>
  <si>
    <t>决策审批</t>
    <phoneticPr fontId="1" type="noConversion"/>
  </si>
  <si>
    <t>提交项目实施立项通知单</t>
    <phoneticPr fontId="1" type="noConversion"/>
  </si>
  <si>
    <t>指定实施项目经理</t>
    <phoneticPr fontId="1" type="noConversion"/>
  </si>
  <si>
    <t>指定产品、研发经理</t>
    <phoneticPr fontId="1" type="noConversion"/>
  </si>
  <si>
    <t>项目经理确认</t>
    <phoneticPr fontId="1" type="noConversion"/>
  </si>
  <si>
    <t>确认项目立项</t>
    <phoneticPr fontId="1" type="noConversion"/>
  </si>
  <si>
    <t>组建项目团队</t>
    <phoneticPr fontId="1" type="noConversion"/>
  </si>
  <si>
    <t>资料齐套检查</t>
    <phoneticPr fontId="1" type="noConversion"/>
  </si>
  <si>
    <t>准备自检和交底材料</t>
    <phoneticPr fontId="1" type="noConversion"/>
  </si>
  <si>
    <t>交底资料审查</t>
    <phoneticPr fontId="1" type="noConversion"/>
  </si>
  <si>
    <t>提交概算表</t>
    <phoneticPr fontId="1" type="noConversion"/>
  </si>
  <si>
    <t>编制概算表</t>
    <phoneticPr fontId="1" type="noConversion"/>
  </si>
  <si>
    <t>提交项目费用及人工成本</t>
    <phoneticPr fontId="1" type="noConversion"/>
  </si>
  <si>
    <t>核实采购需求</t>
    <phoneticPr fontId="1" type="noConversion"/>
  </si>
  <si>
    <t>审批概算表</t>
    <phoneticPr fontId="1" type="noConversion"/>
  </si>
  <si>
    <t>编制项目交付清单</t>
    <phoneticPr fontId="1" type="noConversion"/>
  </si>
  <si>
    <t>召开内部启动会</t>
    <phoneticPr fontId="1" type="noConversion"/>
  </si>
  <si>
    <t>会议准备</t>
    <phoneticPr fontId="1" type="noConversion"/>
  </si>
  <si>
    <t>内部启动会</t>
    <phoneticPr fontId="1" type="noConversion"/>
  </si>
  <si>
    <t>定制化产品需求调研</t>
    <phoneticPr fontId="1" type="noConversion"/>
  </si>
  <si>
    <t>制定需求调研计划</t>
    <phoneticPr fontId="1" type="noConversion"/>
  </si>
  <si>
    <t>准备调研提纲、问卷、Demo</t>
    <phoneticPr fontId="1" type="noConversion"/>
  </si>
  <si>
    <t>审核调研计划及调研准备</t>
    <phoneticPr fontId="1" type="noConversion"/>
  </si>
  <si>
    <t>调研客户需求</t>
    <phoneticPr fontId="1" type="noConversion"/>
  </si>
  <si>
    <t>初步确认客户需求</t>
    <phoneticPr fontId="1" type="noConversion"/>
  </si>
  <si>
    <t>分析客户需求</t>
    <phoneticPr fontId="1" type="noConversion"/>
  </si>
  <si>
    <t>深化设计</t>
    <phoneticPr fontId="1" type="noConversion"/>
  </si>
  <si>
    <t>评审客户需求</t>
    <phoneticPr fontId="1" type="noConversion"/>
  </si>
  <si>
    <t>评审深化设计</t>
    <phoneticPr fontId="1" type="noConversion"/>
  </si>
  <si>
    <t>制定定制化产品开发计划</t>
    <phoneticPr fontId="1" type="noConversion"/>
  </si>
  <si>
    <t>评审定制化产品开发计划</t>
    <phoneticPr fontId="1" type="noConversion"/>
  </si>
  <si>
    <t>制定采购计划</t>
    <phoneticPr fontId="1" type="noConversion"/>
  </si>
  <si>
    <t>填写申购申请</t>
    <phoneticPr fontId="1" type="noConversion"/>
  </si>
  <si>
    <t>比价</t>
    <phoneticPr fontId="1" type="noConversion"/>
  </si>
  <si>
    <t>编制采购合同</t>
    <phoneticPr fontId="1" type="noConversion"/>
  </si>
  <si>
    <t>审核采购合同</t>
    <phoneticPr fontId="1" type="noConversion"/>
  </si>
  <si>
    <t>审批采购合同</t>
    <phoneticPr fontId="1" type="noConversion"/>
  </si>
  <si>
    <t>签订采购合同</t>
    <phoneticPr fontId="1" type="noConversion"/>
  </si>
  <si>
    <t>制定实施项目总体计划</t>
    <phoneticPr fontId="1" type="noConversion"/>
  </si>
  <si>
    <t>明确项目目标及范围</t>
    <phoneticPr fontId="1" type="noConversion"/>
  </si>
  <si>
    <t>制定项目进度计划</t>
    <phoneticPr fontId="1" type="noConversion"/>
  </si>
  <si>
    <t>制定成本计划</t>
    <phoneticPr fontId="1" type="noConversion"/>
  </si>
  <si>
    <t>制定项目质量保证计划</t>
    <phoneticPr fontId="1" type="noConversion"/>
  </si>
  <si>
    <t>制定项目人力资源及沟通计划</t>
    <phoneticPr fontId="1" type="noConversion"/>
  </si>
  <si>
    <t>评审实施项目总体计划</t>
    <phoneticPr fontId="1" type="noConversion"/>
  </si>
  <si>
    <t>实施环境摸底</t>
    <phoneticPr fontId="1" type="noConversion"/>
  </si>
  <si>
    <t>现场环境调研</t>
    <phoneticPr fontId="1" type="noConversion"/>
  </si>
  <si>
    <t>环境调研结果确认</t>
    <phoneticPr fontId="1" type="noConversion"/>
  </si>
  <si>
    <t>启动准备</t>
    <phoneticPr fontId="1" type="noConversion"/>
  </si>
  <si>
    <t>确定校方项目团队</t>
    <phoneticPr fontId="1" type="noConversion"/>
  </si>
  <si>
    <t>双方项目团队成员对接</t>
    <phoneticPr fontId="1" type="noConversion"/>
  </si>
  <si>
    <t>沟通并确定实施计划</t>
    <phoneticPr fontId="1" type="noConversion"/>
  </si>
  <si>
    <t>确认会议议程、人员、时间、地点</t>
    <phoneticPr fontId="1" type="noConversion"/>
  </si>
  <si>
    <t>准备启动会PPT</t>
    <phoneticPr fontId="1" type="noConversion"/>
  </si>
  <si>
    <t>发送会议通知</t>
    <phoneticPr fontId="1" type="noConversion"/>
  </si>
  <si>
    <t>启动执行</t>
    <phoneticPr fontId="1" type="noConversion"/>
  </si>
  <si>
    <t>召集项目启动会</t>
    <phoneticPr fontId="1" type="noConversion"/>
  </si>
  <si>
    <t>整理会议纪要</t>
    <phoneticPr fontId="1" type="noConversion"/>
  </si>
  <si>
    <t>确认会议纪要</t>
    <phoneticPr fontId="1" type="noConversion"/>
  </si>
  <si>
    <t>实施准备</t>
    <phoneticPr fontId="1" type="noConversion"/>
  </si>
  <si>
    <t>准备基础数据</t>
    <phoneticPr fontId="1" type="noConversion"/>
  </si>
  <si>
    <t>确认基础数据</t>
    <phoneticPr fontId="1" type="noConversion"/>
  </si>
  <si>
    <t>提交发货申请</t>
    <phoneticPr fontId="1" type="noConversion"/>
  </si>
  <si>
    <t>申请产品License</t>
    <phoneticPr fontId="1" type="noConversion"/>
  </si>
  <si>
    <t>审批产品License</t>
    <phoneticPr fontId="1" type="noConversion"/>
  </si>
  <si>
    <t>烧录加密狗</t>
    <phoneticPr fontId="1" type="noConversion"/>
  </si>
  <si>
    <t>准备软件产品包</t>
    <phoneticPr fontId="1" type="noConversion"/>
  </si>
  <si>
    <t>产品理念培训</t>
    <phoneticPr fontId="1" type="noConversion"/>
  </si>
  <si>
    <t>跟踪到货状态</t>
    <phoneticPr fontId="1" type="noConversion"/>
  </si>
  <si>
    <t>反馈最新到货计划</t>
    <phoneticPr fontId="1" type="noConversion"/>
  </si>
  <si>
    <t>处理供货问题</t>
    <phoneticPr fontId="1" type="noConversion"/>
  </si>
  <si>
    <t>确认实施场地</t>
    <phoneticPr fontId="1" type="noConversion"/>
  </si>
  <si>
    <t>确认发货时间并安排收货</t>
    <phoneticPr fontId="1" type="noConversion"/>
  </si>
  <si>
    <t>确认施工时间</t>
    <phoneticPr fontId="1" type="noConversion"/>
  </si>
  <si>
    <t>跟踪实施计划</t>
    <phoneticPr fontId="1" type="noConversion"/>
  </si>
  <si>
    <t>协调项目实施准备</t>
    <phoneticPr fontId="1" type="noConversion"/>
  </si>
  <si>
    <t>准备系统测试方案、用例</t>
    <phoneticPr fontId="1" type="noConversion"/>
  </si>
  <si>
    <t>实施验证准备</t>
    <phoneticPr fontId="1" type="noConversion"/>
  </si>
  <si>
    <t>第三方软件验收</t>
    <phoneticPr fontId="1" type="noConversion"/>
  </si>
  <si>
    <t>第三方施工验收</t>
    <phoneticPr fontId="1" type="noConversion"/>
  </si>
  <si>
    <t>软硬件调试</t>
    <phoneticPr fontId="1" type="noConversion"/>
  </si>
  <si>
    <t>实施验证</t>
    <phoneticPr fontId="1" type="noConversion"/>
  </si>
  <si>
    <t>执行系统测试</t>
    <phoneticPr fontId="1" type="noConversion"/>
  </si>
  <si>
    <t>测试结果分析与报告</t>
    <phoneticPr fontId="1" type="noConversion"/>
  </si>
  <si>
    <t>系统初验</t>
    <phoneticPr fontId="1" type="noConversion"/>
  </si>
  <si>
    <t>培训</t>
    <phoneticPr fontId="1" type="noConversion"/>
  </si>
  <si>
    <t>制定并确认培训计划</t>
    <phoneticPr fontId="1" type="noConversion"/>
  </si>
  <si>
    <t>执行培训</t>
    <phoneticPr fontId="1" type="noConversion"/>
  </si>
  <si>
    <t>培训满意度调查</t>
    <phoneticPr fontId="1" type="noConversion"/>
  </si>
  <si>
    <t>试运行</t>
    <phoneticPr fontId="1" type="noConversion"/>
  </si>
  <si>
    <t>确认试运行方案</t>
    <phoneticPr fontId="1" type="noConversion"/>
  </si>
  <si>
    <t>跟踪试运行</t>
    <phoneticPr fontId="1" type="noConversion"/>
  </si>
  <si>
    <t>编制试运行报告</t>
    <phoneticPr fontId="1" type="noConversion"/>
  </si>
  <si>
    <t>实施项目结项</t>
    <phoneticPr fontId="1" type="noConversion"/>
  </si>
  <si>
    <t>发起结项申请</t>
    <phoneticPr fontId="1" type="noConversion"/>
  </si>
  <si>
    <t>确认实施完成情况</t>
    <phoneticPr fontId="1" type="noConversion"/>
  </si>
  <si>
    <t>核实实施完成情况</t>
    <phoneticPr fontId="1" type="noConversion"/>
  </si>
  <si>
    <t>验收准备</t>
    <phoneticPr fontId="1" type="noConversion"/>
  </si>
  <si>
    <t>验收交付</t>
    <phoneticPr fontId="1" type="noConversion"/>
  </si>
  <si>
    <t>项目验收</t>
    <phoneticPr fontId="1" type="noConversion"/>
  </si>
  <si>
    <t>验收归档</t>
    <phoneticPr fontId="1" type="noConversion"/>
  </si>
  <si>
    <t>验收报告回收</t>
    <phoneticPr fontId="1" type="noConversion"/>
  </si>
  <si>
    <t>验收报告归档</t>
    <phoneticPr fontId="1" type="noConversion"/>
  </si>
  <si>
    <t>项目总结</t>
    <phoneticPr fontId="1" type="noConversion"/>
  </si>
  <si>
    <t>回款跟进</t>
    <phoneticPr fontId="1" type="noConversion"/>
  </si>
  <si>
    <t>项目总结资料归档</t>
    <phoneticPr fontId="1" type="noConversion"/>
  </si>
  <si>
    <t>项目移交</t>
    <phoneticPr fontId="1" type="noConversion"/>
  </si>
  <si>
    <t>判断单据是否齐全</t>
    <phoneticPr fontId="1" type="noConversion"/>
  </si>
  <si>
    <t>确认是否有合同外的承诺</t>
    <phoneticPr fontId="1" type="noConversion"/>
  </si>
  <si>
    <t>发货（自研产品）</t>
    <phoneticPr fontId="1" type="noConversion"/>
  </si>
  <si>
    <t>收货（自研产品）</t>
    <phoneticPr fontId="1" type="noConversion"/>
  </si>
  <si>
    <t>发放加密狗</t>
    <phoneticPr fontId="1" type="noConversion"/>
  </si>
  <si>
    <t>揭底概算研发部份</t>
    <phoneticPr fontId="1" type="noConversion"/>
  </si>
  <si>
    <t>交付发布会</t>
    <phoneticPr fontId="1" type="noConversion"/>
  </si>
  <si>
    <t>系统集成（软硬件集成＼与外部软件集成）</t>
    <phoneticPr fontId="1" type="noConversion"/>
  </si>
  <si>
    <t>预估算表-（里程碑计划）</t>
  </si>
  <si>
    <t>申购单</t>
  </si>
  <si>
    <t>项目实施经理</t>
  </si>
  <si>
    <t>发货申请表</t>
  </si>
  <si>
    <t>现场研发的文档/源码/程序</t>
  </si>
  <si>
    <t>合同金额小于50万</t>
    <phoneticPr fontId="1" type="noConversion"/>
  </si>
  <si>
    <r>
      <t>合同金额</t>
    </r>
    <r>
      <rPr>
        <sz val="11"/>
        <color theme="1"/>
        <rFont val="华文中宋"/>
        <family val="3"/>
        <charset val="134"/>
      </rPr>
      <t>≥</t>
    </r>
    <r>
      <rPr>
        <sz val="11"/>
        <color theme="1"/>
        <rFont val="宋体"/>
        <family val="2"/>
        <scheme val="minor"/>
      </rPr>
      <t>50万～</t>
    </r>
    <r>
      <rPr>
        <sz val="11"/>
        <color theme="1"/>
        <rFont val="华文中宋"/>
        <family val="3"/>
        <charset val="134"/>
      </rPr>
      <t>≤</t>
    </r>
    <r>
      <rPr>
        <sz val="11"/>
        <color theme="1"/>
        <rFont val="宋体"/>
        <family val="2"/>
        <scheme val="minor"/>
      </rPr>
      <t>200万</t>
    </r>
    <phoneticPr fontId="1" type="noConversion"/>
  </si>
  <si>
    <t>合作金额在200万以上，有三个以内的跨专业项目</t>
    <phoneticPr fontId="1" type="noConversion"/>
  </si>
  <si>
    <t>大于三个以上的跨专业项目</t>
    <phoneticPr fontId="1" type="noConversion"/>
  </si>
  <si>
    <t>合作金额在300万以上&amp;大于三个以上的跨专业项目</t>
    <phoneticPr fontId="1" type="noConversion"/>
  </si>
  <si>
    <t>最终确认客户需求</t>
    <phoneticPr fontId="1" type="noConversion"/>
  </si>
  <si>
    <t>最终确认深化设计</t>
    <phoneticPr fontId="1" type="noConversion"/>
  </si>
  <si>
    <t>非现场环境调研</t>
    <phoneticPr fontId="1" type="noConversion"/>
  </si>
  <si>
    <t>是否具备实施条件</t>
    <phoneticPr fontId="1" type="noConversion"/>
  </si>
  <si>
    <t>项目类型</t>
    <phoneticPr fontId="1" type="noConversion"/>
  </si>
  <si>
    <t>分一般定制、深度定制</t>
    <phoneticPr fontId="1" type="noConversion"/>
  </si>
  <si>
    <t>定制项目</t>
    <phoneticPr fontId="1" type="noConversion"/>
  </si>
  <si>
    <t>包含装修</t>
    <phoneticPr fontId="1" type="noConversion"/>
  </si>
  <si>
    <t>不包含装修</t>
    <phoneticPr fontId="1" type="noConversion"/>
  </si>
  <si>
    <t>不包含装修</t>
    <phoneticPr fontId="1" type="noConversion"/>
  </si>
  <si>
    <t>包含装修</t>
    <phoneticPr fontId="1" type="noConversion"/>
  </si>
  <si>
    <t>不包含资源课件</t>
    <phoneticPr fontId="1" type="noConversion"/>
  </si>
  <si>
    <t>含资源课件</t>
    <phoneticPr fontId="1" type="noConversion"/>
  </si>
  <si>
    <t>工程装修＋软件＋硬件＋资源</t>
    <phoneticPr fontId="1" type="noConversion"/>
  </si>
  <si>
    <t>实训室包括（综合）项目</t>
    <phoneticPr fontId="1" type="noConversion"/>
  </si>
  <si>
    <t>工程项目</t>
    <phoneticPr fontId="1" type="noConversion"/>
  </si>
  <si>
    <t>软件＋硬件＋资源</t>
    <phoneticPr fontId="1" type="noConversion"/>
  </si>
  <si>
    <t>准备基础设施与环境</t>
    <phoneticPr fontId="1" type="noConversion"/>
  </si>
  <si>
    <t>确定双方现场施工人员及资源</t>
    <phoneticPr fontId="1" type="noConversion"/>
  </si>
  <si>
    <t>确认准备工作就绪</t>
    <phoneticPr fontId="1" type="noConversion"/>
  </si>
  <si>
    <t>工程验收</t>
    <phoneticPr fontId="1" type="noConversion"/>
  </si>
  <si>
    <t>项目实施监督</t>
    <phoneticPr fontId="1" type="noConversion"/>
  </si>
  <si>
    <t>收货（实验室设备进场）</t>
    <phoneticPr fontId="1" type="noConversion"/>
  </si>
  <si>
    <t>货物签收</t>
    <phoneticPr fontId="1" type="noConversion"/>
  </si>
  <si>
    <t>软件安装部署</t>
    <phoneticPr fontId="1" type="noConversion"/>
  </si>
  <si>
    <t>数据初始化</t>
    <phoneticPr fontId="1" type="noConversion"/>
  </si>
  <si>
    <t>校方货物签收</t>
    <phoneticPr fontId="1" type="noConversion"/>
  </si>
  <si>
    <t>软硬件安装调试</t>
    <phoneticPr fontId="1" type="noConversion"/>
  </si>
  <si>
    <t>工程施工</t>
    <phoneticPr fontId="1" type="noConversion"/>
  </si>
  <si>
    <t>协调处理货物问题</t>
    <phoneticPr fontId="1" type="noConversion"/>
  </si>
  <si>
    <t>协助处理实施问题</t>
    <phoneticPr fontId="1" type="noConversion"/>
  </si>
  <si>
    <t>硬件安装</t>
    <phoneticPr fontId="1" type="noConversion"/>
  </si>
  <si>
    <t>发送用户码</t>
    <phoneticPr fontId="1" type="noConversion"/>
  </si>
  <si>
    <t>生成授权码</t>
    <phoneticPr fontId="1" type="noConversion"/>
  </si>
  <si>
    <t>软件调试</t>
    <phoneticPr fontId="1" type="noConversion"/>
  </si>
  <si>
    <t>规划业务权限</t>
    <phoneticPr fontId="1" type="noConversion"/>
  </si>
  <si>
    <t>实施项目立项通知</t>
    <phoneticPr fontId="1" type="noConversion"/>
  </si>
  <si>
    <t>实施项目立项审批</t>
    <phoneticPr fontId="1" type="noConversion"/>
  </si>
  <si>
    <t>确认摸底计划</t>
    <phoneticPr fontId="1" type="noConversion"/>
  </si>
  <si>
    <t>活动</t>
    <phoneticPr fontId="1" type="noConversion"/>
  </si>
  <si>
    <t>标准
（自研）</t>
    <phoneticPr fontId="1" type="noConversion"/>
  </si>
  <si>
    <t>标准
（外购）</t>
    <phoneticPr fontId="1" type="noConversion"/>
  </si>
  <si>
    <t>定制
（一般）</t>
    <phoneticPr fontId="1" type="noConversion"/>
  </si>
  <si>
    <t>定制
（深度）</t>
    <phoneticPr fontId="1" type="noConversion"/>
  </si>
  <si>
    <t>工程
（装修）</t>
    <phoneticPr fontId="1" type="noConversion"/>
  </si>
  <si>
    <t>工程
（不装修）</t>
    <phoneticPr fontId="1" type="noConversion"/>
  </si>
  <si>
    <t>实训
（硬）</t>
    <phoneticPr fontId="1" type="noConversion"/>
  </si>
  <si>
    <t>实训
（硬+软）</t>
    <phoneticPr fontId="1" type="noConversion"/>
  </si>
  <si>
    <t>实训
（硬+软+工）</t>
    <phoneticPr fontId="1" type="noConversion"/>
  </si>
  <si>
    <t>实训
（软+资源）</t>
    <phoneticPr fontId="1" type="noConversion"/>
  </si>
  <si>
    <t>实训
(硬+资源)</t>
    <phoneticPr fontId="1" type="noConversion"/>
  </si>
  <si>
    <t>提前实施</t>
    <phoneticPr fontId="1" type="noConversion"/>
  </si>
  <si>
    <t>采购金额大于50万</t>
  </si>
  <si>
    <t>邀约供应商提供培训</t>
    <phoneticPr fontId="1" type="noConversion"/>
  </si>
  <si>
    <t>是</t>
    <phoneticPr fontId="1" type="noConversion"/>
  </si>
  <si>
    <t>实施流程配置表</t>
  </si>
  <si>
    <t>阶段</t>
  </si>
  <si>
    <t>子过程</t>
  </si>
  <si>
    <t>任务</t>
  </si>
  <si>
    <t>活动</t>
  </si>
  <si>
    <t>角色</t>
  </si>
  <si>
    <t>输出物</t>
  </si>
  <si>
    <t>过程</t>
  </si>
  <si>
    <t>裁剪指南</t>
  </si>
  <si>
    <t>实施规划</t>
  </si>
  <si>
    <t>实施项目立项</t>
  </si>
  <si>
    <t>提交实施项目立项申请</t>
  </si>
  <si>
    <t>判断项目类型</t>
  </si>
  <si>
    <t>销售代表</t>
  </si>
  <si>
    <t>无</t>
  </si>
  <si>
    <t>提交销售立项申请</t>
  </si>
  <si>
    <t>项目立项申请单</t>
  </si>
  <si>
    <t>实施项目立项审批</t>
  </si>
  <si>
    <t>销管审核</t>
  </si>
  <si>
    <t>业绩管理专员</t>
  </si>
  <si>
    <t>财务审核</t>
  </si>
  <si>
    <t>财务管理专员</t>
  </si>
  <si>
    <t>营运中心审核</t>
  </si>
  <si>
    <t>项目专员</t>
  </si>
  <si>
    <t>判断单据是否齐全</t>
  </si>
  <si>
    <t>销售经理提交邮件申请</t>
  </si>
  <si>
    <t>提前实施申请邮件</t>
  </si>
  <si>
    <t>项目正常实施可裁剪，提前实施时必选</t>
  </si>
  <si>
    <t>决策审批</t>
  </si>
  <si>
    <t>产管会+营管会主席</t>
  </si>
  <si>
    <t>实施项目立项通知</t>
  </si>
  <si>
    <t>提交项目实施立项通知单</t>
  </si>
  <si>
    <t>项目立项通知单</t>
  </si>
  <si>
    <t>指定实施项目经理</t>
  </si>
  <si>
    <t>实施部门负责人</t>
  </si>
  <si>
    <t>指定产品、研发经理</t>
  </si>
  <si>
    <t>产品统筹代表</t>
  </si>
  <si>
    <t>项目经理确认</t>
  </si>
  <si>
    <t>确认项目立项</t>
  </si>
  <si>
    <t>项目实施经理任命书</t>
  </si>
  <si>
    <t>组建项目团队</t>
  </si>
  <si>
    <t>项目干系人登记册</t>
  </si>
  <si>
    <t>实施项目交底</t>
  </si>
  <si>
    <t>资料齐套检查</t>
  </si>
  <si>
    <t>准备自检和交底材料</t>
  </si>
  <si>
    <t>商务代表</t>
  </si>
  <si>
    <t>项目交底自检表</t>
  </si>
  <si>
    <t>交底资料审查</t>
  </si>
  <si>
    <t>项目交底交接单</t>
  </si>
  <si>
    <t>确认是否有合同外的承诺</t>
  </si>
  <si>
    <t>是否具备实施条件</t>
  </si>
  <si>
    <t>提交概算表</t>
  </si>
  <si>
    <t>编制概算表</t>
  </si>
  <si>
    <t>提交项目费用及人工成本</t>
  </si>
  <si>
    <t>提交概算研发部份</t>
  </si>
  <si>
    <t>产品经理/研发经理</t>
  </si>
  <si>
    <t>核实采购需求</t>
  </si>
  <si>
    <t>采购代表</t>
  </si>
  <si>
    <t>审批概算表</t>
  </si>
  <si>
    <t>项目概算表</t>
  </si>
  <si>
    <t>编制项目交付清单</t>
  </si>
  <si>
    <t>项目交付清单</t>
  </si>
  <si>
    <t>召开内部启动会</t>
  </si>
  <si>
    <t>会议准备</t>
  </si>
  <si>
    <t>会议通知邮件</t>
  </si>
  <si>
    <t>内部启动会</t>
  </si>
  <si>
    <t>商务代表
项目实施经理
产品经理/研发经理
采购代表</t>
  </si>
  <si>
    <t>项目会议纪要
项目干系人登记册（更新）
项目风险识别与跟踪表（更新）</t>
  </si>
  <si>
    <t>实施项目策划</t>
  </si>
  <si>
    <t>定制化产品需求调研</t>
  </si>
  <si>
    <t>制定需求调研计划</t>
  </si>
  <si>
    <t>产品经理
工程项目实施经理</t>
  </si>
  <si>
    <t>准备调研提纲、问卷、Demo</t>
  </si>
  <si>
    <t>审核调研计划及调研准备</t>
  </si>
  <si>
    <t>产品部门负责人</t>
  </si>
  <si>
    <t>调研客户需求</t>
  </si>
  <si>
    <t>产品经理
商务代表
工程项目实施经理</t>
  </si>
  <si>
    <t>初步确认客户需求</t>
  </si>
  <si>
    <t>客户</t>
  </si>
  <si>
    <t>分析客户需求</t>
  </si>
  <si>
    <t>产品经理</t>
  </si>
  <si>
    <t>深化设计</t>
  </si>
  <si>
    <t>装修图、施工图、综合布线图等工程类设计图</t>
  </si>
  <si>
    <t>评审客户需求</t>
  </si>
  <si>
    <t>软件客户需求评审报告
工程类设计图评审报告</t>
  </si>
  <si>
    <t>评审深化设计</t>
  </si>
  <si>
    <t>产品经理
商务代表</t>
  </si>
  <si>
    <t>最终确认客户需求</t>
  </si>
  <si>
    <t>最终确认深化设计</t>
  </si>
  <si>
    <t>制定定制化产品开发计划</t>
  </si>
  <si>
    <t>研发代表</t>
  </si>
  <si>
    <t>评审定制化产品开发计划</t>
  </si>
  <si>
    <t>制定采购计划</t>
  </si>
  <si>
    <t>填写申购申请</t>
  </si>
  <si>
    <t>不涉及采购时可裁剪</t>
  </si>
  <si>
    <t>比价</t>
  </si>
  <si>
    <t>比价表</t>
  </si>
  <si>
    <t>编制采购合同</t>
  </si>
  <si>
    <t>审核采购合同</t>
  </si>
  <si>
    <t>采购部门负责人</t>
  </si>
  <si>
    <t>审批采购合同</t>
  </si>
  <si>
    <t>副总裁+总裁</t>
  </si>
  <si>
    <t>签订采购合同</t>
  </si>
  <si>
    <t>采购代表+供应商</t>
  </si>
  <si>
    <t>采购到货计划</t>
  </si>
  <si>
    <t>制定实施项目总体计划</t>
  </si>
  <si>
    <t>明确项目目标及范围</t>
  </si>
  <si>
    <t>制定项目进度计划</t>
  </si>
  <si>
    <t>制定成本计划</t>
  </si>
  <si>
    <t>制定项目质量保证计划</t>
  </si>
  <si>
    <t>制定项目人力资源及沟通计划</t>
  </si>
  <si>
    <t>评审实施项目总体计划</t>
  </si>
  <si>
    <t>产品经理
产品部门负责人
研发代表
商务代表
销售代表
软件项目实施经理
工程项目实施经理
采购代表</t>
  </si>
  <si>
    <t>实施项目总体计划
实施总体计划评审报告</t>
  </si>
  <si>
    <t>实施执行</t>
  </si>
  <si>
    <t>实施环境摸底</t>
  </si>
  <si>
    <t>确认摸底计划</t>
  </si>
  <si>
    <t>执行环境调研</t>
  </si>
  <si>
    <t>实施环境检查单（内部）</t>
  </si>
  <si>
    <t>环境调研结果确认</t>
  </si>
  <si>
    <t>实施环境确认单（校方）</t>
  </si>
  <si>
    <t>实施项目启动</t>
  </si>
  <si>
    <t>启动准备</t>
  </si>
  <si>
    <t>确定校方项目团队</t>
  </si>
  <si>
    <t>项目实施经理
客户</t>
  </si>
  <si>
    <t>双方项目团队成员对接</t>
  </si>
  <si>
    <t>项目干系人登记册（更新）</t>
  </si>
  <si>
    <t>沟通并确定实施计划</t>
  </si>
  <si>
    <t>实施计划(对外)</t>
  </si>
  <si>
    <t>确认会议议程、人员、时间、地点</t>
  </si>
  <si>
    <t>会议通知</t>
  </si>
  <si>
    <t>准备启动会PPT</t>
  </si>
  <si>
    <t>项目启动会PPT</t>
  </si>
  <si>
    <t>发送会议通知</t>
  </si>
  <si>
    <t>启动执行</t>
  </si>
  <si>
    <t>召集项目启动会</t>
  </si>
  <si>
    <t>整理会议纪要</t>
  </si>
  <si>
    <t>确认会议纪要</t>
  </si>
  <si>
    <t>会议记要
团队任命书</t>
  </si>
  <si>
    <t>实施准备</t>
  </si>
  <si>
    <t>基础数据包</t>
  </si>
  <si>
    <t>准备基础设施与环境</t>
  </si>
  <si>
    <t>确认基础数据</t>
  </si>
  <si>
    <t>软件项目实施经理</t>
  </si>
  <si>
    <t>提交发货申请</t>
  </si>
  <si>
    <t>申请产品License</t>
  </si>
  <si>
    <t>产品license申请表单</t>
  </si>
  <si>
    <t>审批产品License</t>
  </si>
  <si>
    <t>产品License管理员</t>
  </si>
  <si>
    <t>发放加密狗</t>
  </si>
  <si>
    <t>烧录加密狗</t>
  </si>
  <si>
    <t>产品License发放专员</t>
  </si>
  <si>
    <t>加密狗</t>
  </si>
  <si>
    <t>准备软件产品包</t>
  </si>
  <si>
    <t>出货专员</t>
  </si>
  <si>
    <t>软件安装包、操作手册等</t>
  </si>
  <si>
    <t>发货（自研产品）</t>
  </si>
  <si>
    <t>收货（自研产品）</t>
  </si>
  <si>
    <t>产品理念培训</t>
  </si>
  <si>
    <t>产品理念培训资料</t>
  </si>
  <si>
    <t>跟踪到货状态</t>
  </si>
  <si>
    <t>反馈最新到货计划</t>
  </si>
  <si>
    <t>到货计划（更新）</t>
  </si>
  <si>
    <t>处理供货问题</t>
  </si>
  <si>
    <t>确定双方现场施工人员及资源</t>
  </si>
  <si>
    <t>工程项目实施经理</t>
  </si>
  <si>
    <t>确认实施场地</t>
  </si>
  <si>
    <t>确认发货时间并安排收货</t>
  </si>
  <si>
    <t>确认施工时间</t>
  </si>
  <si>
    <t>实施计划（更新）</t>
  </si>
  <si>
    <t>准备系统测试方案、用例</t>
  </si>
  <si>
    <t>系统测试方案
系统测试用例</t>
  </si>
  <si>
    <t>确认准备工作就绪</t>
  </si>
  <si>
    <t>Checklist</t>
  </si>
  <si>
    <t>工程施工</t>
  </si>
  <si>
    <t>工程验收</t>
  </si>
  <si>
    <t>协调处理货物问题</t>
  </si>
  <si>
    <t>外购产品收货确认表</t>
  </si>
  <si>
    <t>收货（实验室设备进场）</t>
  </si>
  <si>
    <t>外购产品货到签收单</t>
  </si>
  <si>
    <t>协助处理实施问题</t>
  </si>
  <si>
    <t>货物签收</t>
  </si>
  <si>
    <t>收货确认单</t>
  </si>
  <si>
    <t>硬件安装</t>
  </si>
  <si>
    <t>硬件实施信息表</t>
  </si>
  <si>
    <t>软件安装部署</t>
  </si>
  <si>
    <t>软件实施信息表</t>
  </si>
  <si>
    <t>发送用户码</t>
  </si>
  <si>
    <t>生成授权码</t>
  </si>
  <si>
    <t>软件调试</t>
  </si>
  <si>
    <t>软硬件安装调试</t>
  </si>
  <si>
    <t>规划业务权限</t>
  </si>
  <si>
    <t>软件项目实施经理
客户</t>
  </si>
  <si>
    <t>数据初始化</t>
  </si>
  <si>
    <t>校方货物签收</t>
  </si>
  <si>
    <t>实施验证</t>
  </si>
  <si>
    <t>系统集成（软硬件集成＼与外部软件集成）</t>
  </si>
  <si>
    <t>项目实施经理
软件项目实施经理
工程项目实施经理
研发代表
供应商</t>
  </si>
  <si>
    <t>软硬件调试</t>
  </si>
  <si>
    <t>执行系统测试</t>
  </si>
  <si>
    <t>测试结果分析与报告</t>
  </si>
  <si>
    <t>实施试运行</t>
  </si>
  <si>
    <t>培训</t>
  </si>
  <si>
    <t>制定并确认培训计划</t>
  </si>
  <si>
    <t>培训计划</t>
  </si>
  <si>
    <t>邀请供方提供培训</t>
  </si>
  <si>
    <t>项目实施经理
软件项目实施经理
工程项目实施经理
培训专员
采购代表</t>
  </si>
  <si>
    <t>执行培训</t>
  </si>
  <si>
    <t>客户
项目实施经理
软件项目实施经理
工程项目实施经理
培训专员
供应商</t>
  </si>
  <si>
    <t>培训签到表</t>
  </si>
  <si>
    <t>培训满意度调查</t>
  </si>
  <si>
    <t>满意度调查表</t>
  </si>
  <si>
    <t>试运行</t>
  </si>
  <si>
    <t>确认试运行方案</t>
  </si>
  <si>
    <t>客户
项目实施经理</t>
  </si>
  <si>
    <t>跟踪试运行</t>
  </si>
  <si>
    <t>编制试运行报告</t>
  </si>
  <si>
    <t>试运行报告</t>
  </si>
  <si>
    <t>实施项目结项</t>
  </si>
  <si>
    <t>发起结项申请</t>
  </si>
  <si>
    <t>确认实施完成情况</t>
  </si>
  <si>
    <t>核实实施完成情况</t>
  </si>
  <si>
    <t>结项申请单</t>
  </si>
  <si>
    <t>实施收尾</t>
  </si>
  <si>
    <t>项目验收与总结</t>
  </si>
  <si>
    <t>验收准备</t>
  </si>
  <si>
    <t>销售代表
项目实施经理</t>
  </si>
  <si>
    <t>验收交付</t>
  </si>
  <si>
    <t>项目验收</t>
  </si>
  <si>
    <t>客户
销售代表</t>
  </si>
  <si>
    <t>验收报告</t>
  </si>
  <si>
    <t>交付发布会</t>
  </si>
  <si>
    <t>验收归档</t>
  </si>
  <si>
    <t>验收报告回收</t>
  </si>
  <si>
    <t>验收报告归档</t>
  </si>
  <si>
    <t>项目总结</t>
  </si>
  <si>
    <t>回款跟进</t>
  </si>
  <si>
    <t>总结报告</t>
  </si>
  <si>
    <t>项目总结资料归档</t>
  </si>
  <si>
    <t>项目移交</t>
  </si>
  <si>
    <t>项目实施经理
运维代表</t>
  </si>
  <si>
    <t>项目移交清单</t>
  </si>
  <si>
    <t>项目名称：</t>
    <phoneticPr fontId="17" type="noConversion"/>
  </si>
  <si>
    <t>项目实施经理：</t>
    <phoneticPr fontId="17" type="noConversion"/>
  </si>
  <si>
    <t>项目类型</t>
    <phoneticPr fontId="17" type="noConversion"/>
  </si>
  <si>
    <t>工程项目实施经理</t>
    <phoneticPr fontId="17" type="noConversion"/>
  </si>
  <si>
    <t>产品经理
产品部门负责人
研发代表
商务代表
销售代表
软件项目实施经理</t>
    <phoneticPr fontId="17" type="noConversion"/>
  </si>
  <si>
    <t>客户</t>
    <phoneticPr fontId="17" type="noConversion"/>
  </si>
  <si>
    <t>项目实施经理</t>
    <phoneticPr fontId="17" type="noConversion"/>
  </si>
  <si>
    <t>是否提前实施</t>
    <phoneticPr fontId="1" type="noConversion"/>
  </si>
  <si>
    <t>是</t>
    <phoneticPr fontId="1" type="noConversion"/>
  </si>
  <si>
    <t>是否有外购</t>
    <phoneticPr fontId="1" type="noConversion"/>
  </si>
  <si>
    <t>是否有定制</t>
    <phoneticPr fontId="1" type="noConversion"/>
  </si>
  <si>
    <t>有否有施工</t>
    <phoneticPr fontId="1" type="noConversion"/>
  </si>
  <si>
    <t>标准项目</t>
  </si>
  <si>
    <t>项目实施经理</t>
    <phoneticPr fontId="1" type="noConversion"/>
  </si>
  <si>
    <t>现场实施</t>
    <phoneticPr fontId="1" type="noConversion"/>
  </si>
  <si>
    <t>根据合作性质及客户要求而定</t>
    <phoneticPr fontId="1" type="noConversion"/>
  </si>
  <si>
    <t>标准软件产品项目</t>
    <phoneticPr fontId="1" type="noConversion"/>
  </si>
  <si>
    <t>纯硬件项目</t>
    <phoneticPr fontId="1" type="noConversion"/>
  </si>
  <si>
    <t>是否涉及硬件</t>
    <phoneticPr fontId="1" type="noConversion"/>
  </si>
  <si>
    <t>是</t>
    <phoneticPr fontId="1" type="noConversion"/>
  </si>
  <si>
    <t>不涉及采购时可裁剪</t>
    <phoneticPr fontId="1" type="noConversion"/>
  </si>
  <si>
    <r>
      <t>不涉及采购或采购小于</t>
    </r>
    <r>
      <rPr>
        <sz val="10"/>
        <color rgb="FFFF0000"/>
        <rFont val="宋体"/>
        <family val="3"/>
        <charset val="134"/>
        <scheme val="minor"/>
      </rPr>
      <t>50</t>
    </r>
    <r>
      <rPr>
        <sz val="10"/>
        <color theme="1"/>
        <rFont val="宋体"/>
        <family val="2"/>
        <scheme val="minor"/>
      </rPr>
      <t>万时可裁剪</t>
    </r>
    <phoneticPr fontId="1" type="noConversion"/>
  </si>
  <si>
    <t>不涉及软件定制时可裁剪</t>
    <phoneticPr fontId="1" type="noConversion"/>
  </si>
  <si>
    <t>不涉及施工定制时可裁剪</t>
    <phoneticPr fontId="1" type="noConversion"/>
  </si>
  <si>
    <t>软件客户需求列表
工程项目需求说明</t>
    <phoneticPr fontId="1" type="noConversion"/>
  </si>
  <si>
    <t>软件客户需求列表（确认）
工程项目需求说明（确认）</t>
    <phoneticPr fontId="1" type="noConversion"/>
  </si>
  <si>
    <t>软件客户需求说明书</t>
    <phoneticPr fontId="1" type="noConversion"/>
  </si>
  <si>
    <t>项目不涉及软件可裁剪</t>
    <phoneticPr fontId="1" type="noConversion"/>
  </si>
  <si>
    <t>项目不涉及软件可裁剪\标准项目实施经理与产品确认是否有License，有则必选</t>
    <phoneticPr fontId="1" type="noConversion"/>
  </si>
  <si>
    <t>整体初验</t>
    <phoneticPr fontId="1" type="noConversion"/>
  </si>
  <si>
    <t>不涉及外购时可裁剪,涉及专业硬件时必选</t>
    <phoneticPr fontId="17" type="noConversion"/>
  </si>
  <si>
    <t>标准项目采购涉及硬件必选，工程项目涉及硬件必选</t>
    <phoneticPr fontId="1" type="noConversion"/>
  </si>
  <si>
    <t>项目实施经理
软件项目实施经理
工程项目实施经理</t>
    <phoneticPr fontId="1" type="noConversion"/>
  </si>
  <si>
    <t>客户
项目实施经理
软件项目实施经理
工程项目实施经理
研发代表
供应商</t>
    <phoneticPr fontId="1" type="noConversion"/>
  </si>
  <si>
    <t>项目不涉及定制或工程时可裁剪</t>
    <phoneticPr fontId="1" type="noConversion"/>
  </si>
  <si>
    <t>项目不涉及软件定制时可裁剪</t>
    <phoneticPr fontId="1" type="noConversion"/>
  </si>
  <si>
    <t>项目不涉及定制时可裁剪</t>
    <phoneticPr fontId="1" type="noConversion"/>
  </si>
  <si>
    <t>项目不涉及施工定制时可裁剪</t>
    <phoneticPr fontId="1" type="noConversion"/>
  </si>
  <si>
    <t>项目不涉及采购时可裁剪</t>
    <phoneticPr fontId="1" type="noConversion"/>
  </si>
  <si>
    <t>项目不涉及采购时可裁剪</t>
    <phoneticPr fontId="17" type="noConversion"/>
  </si>
  <si>
    <t>项目不涉及施工时可裁剪</t>
    <phoneticPr fontId="1" type="noConversion"/>
  </si>
  <si>
    <t>项目涉及硬件时必选</t>
    <phoneticPr fontId="1" type="noConversion"/>
  </si>
  <si>
    <t>自检可裁剪</t>
    <phoneticPr fontId="1" type="noConversion"/>
  </si>
  <si>
    <t>邮件或ＲＴＸ或电话形式</t>
    <phoneticPr fontId="1" type="noConversion"/>
  </si>
  <si>
    <t>项目不涉及定制或工程时可裁剪</t>
    <phoneticPr fontId="1" type="noConversion"/>
  </si>
  <si>
    <t>调研提纲/问卷/工程调研材料等</t>
    <phoneticPr fontId="1" type="noConversion"/>
  </si>
  <si>
    <t>是</t>
  </si>
  <si>
    <t>说明：
1.根据项目实际情况，下拉进行选择项目涉及范围。再通过筛选过程中的必选项即可实现项目裁剪。
2.当重新对项目类型等条件进行了选取后，要单击菜单＂数据＂－重新应用　进行更新</t>
    <phoneticPr fontId="1" type="noConversion"/>
  </si>
  <si>
    <t>只包含硬件设备</t>
    <phoneticPr fontId="1" type="noConversion"/>
  </si>
  <si>
    <t>软件、资源</t>
    <phoneticPr fontId="1" type="noConversion"/>
  </si>
  <si>
    <t>外购　</t>
    <phoneticPr fontId="1" type="noConversion"/>
  </si>
  <si>
    <t>自研标准产品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</si>
</sst>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1"/>
      <color theme="1"/>
      <name val="华文中宋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b/>
      <sz val="12"/>
      <color theme="0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0"/>
      <name val="黑体"/>
      <family val="3"/>
      <charset val="134"/>
    </font>
    <font>
      <b/>
      <sz val="12"/>
      <name val="黑体"/>
      <family val="3"/>
      <charset val="134"/>
    </font>
    <font>
      <sz val="10"/>
      <color rgb="FFC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14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8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5" fillId="9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wrapText="1"/>
    </xf>
    <xf numFmtId="0" fontId="3" fillId="4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vertical="top" wrapText="1"/>
    </xf>
    <xf numFmtId="0" fontId="3" fillId="10" borderId="1" xfId="1" applyFont="1" applyFill="1" applyBorder="1" applyAlignment="1">
      <alignment vertical="center"/>
    </xf>
    <xf numFmtId="0" fontId="2" fillId="10" borderId="1" xfId="1" applyFont="1" applyFill="1" applyBorder="1" applyAlignment="1">
      <alignment horizontal="center"/>
    </xf>
    <xf numFmtId="0" fontId="3" fillId="10" borderId="1" xfId="1" applyFont="1" applyFill="1" applyBorder="1" applyAlignment="1">
      <alignment vertical="center" wrapText="1"/>
    </xf>
    <xf numFmtId="0" fontId="3" fillId="10" borderId="1" xfId="1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left" vertical="center" wrapText="1"/>
    </xf>
    <xf numFmtId="0" fontId="3" fillId="10" borderId="1" xfId="1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18" fillId="3" borderId="1" xfId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20" fillId="10" borderId="1" xfId="1" applyFont="1" applyFill="1" applyBorder="1" applyAlignment="1">
      <alignment vertical="center"/>
    </xf>
    <xf numFmtId="0" fontId="6" fillId="10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4" xfId="0" applyFill="1" applyBorder="1" applyAlignment="1">
      <alignment vertical="center"/>
    </xf>
    <xf numFmtId="0" fontId="3" fillId="10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7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horizontal="center"/>
    </xf>
    <xf numFmtId="0" fontId="4" fillId="4" borderId="3" xfId="1" applyFont="1" applyFill="1" applyBorder="1" applyAlignment="1">
      <alignment wrapText="1"/>
    </xf>
    <xf numFmtId="0" fontId="3" fillId="4" borderId="4" xfId="1" applyFont="1" applyFill="1" applyBorder="1" applyAlignment="1">
      <alignment vertical="center"/>
    </xf>
    <xf numFmtId="0" fontId="2" fillId="4" borderId="4" xfId="1" applyFont="1" applyFill="1" applyBorder="1" applyAlignment="1">
      <alignment horizontal="center"/>
    </xf>
    <xf numFmtId="0" fontId="2" fillId="4" borderId="4" xfId="1" applyFont="1" applyFill="1" applyBorder="1" applyAlignment="1">
      <alignment wrapText="1"/>
    </xf>
    <xf numFmtId="0" fontId="3" fillId="4" borderId="2" xfId="1" applyFont="1" applyFill="1" applyBorder="1" applyAlignment="1">
      <alignment vertical="center"/>
    </xf>
    <xf numFmtId="0" fontId="2" fillId="4" borderId="2" xfId="1" applyFont="1" applyFill="1" applyBorder="1" applyAlignment="1">
      <alignment horizontal="center"/>
    </xf>
    <xf numFmtId="0" fontId="2" fillId="4" borderId="2" xfId="1" applyFont="1" applyFill="1" applyBorder="1" applyAlignment="1">
      <alignment wrapText="1"/>
    </xf>
    <xf numFmtId="0" fontId="3" fillId="10" borderId="2" xfId="1" applyFont="1" applyFill="1" applyBorder="1" applyAlignment="1">
      <alignment vertical="center"/>
    </xf>
    <xf numFmtId="0" fontId="2" fillId="10" borderId="2" xfId="1" applyFont="1" applyFill="1" applyBorder="1" applyAlignment="1">
      <alignment horizontal="center"/>
    </xf>
    <xf numFmtId="0" fontId="2" fillId="10" borderId="2" xfId="1" applyFont="1" applyFill="1" applyBorder="1" applyAlignment="1">
      <alignment wrapText="1"/>
    </xf>
    <xf numFmtId="0" fontId="3" fillId="10" borderId="4" xfId="1" applyFont="1" applyFill="1" applyBorder="1" applyAlignment="1">
      <alignment vertical="center"/>
    </xf>
    <xf numFmtId="0" fontId="2" fillId="10" borderId="4" xfId="1" applyFont="1" applyFill="1" applyBorder="1" applyAlignment="1">
      <alignment horizontal="center"/>
    </xf>
    <xf numFmtId="0" fontId="2" fillId="10" borderId="4" xfId="1" applyFont="1" applyFill="1" applyBorder="1" applyAlignment="1">
      <alignment wrapText="1"/>
    </xf>
    <xf numFmtId="0" fontId="3" fillId="10" borderId="2" xfId="1" applyFont="1" applyFill="1" applyBorder="1" applyAlignment="1">
      <alignment vertical="center" wrapText="1"/>
    </xf>
    <xf numFmtId="0" fontId="3" fillId="10" borderId="3" xfId="1" applyFont="1" applyFill="1" applyBorder="1" applyAlignment="1">
      <alignment vertical="center"/>
    </xf>
    <xf numFmtId="0" fontId="2" fillId="10" borderId="3" xfId="1" applyFont="1" applyFill="1" applyBorder="1" applyAlignment="1">
      <alignment horizontal="center"/>
    </xf>
    <xf numFmtId="0" fontId="2" fillId="10" borderId="3" xfId="1" applyFont="1" applyFill="1" applyBorder="1" applyAlignment="1">
      <alignment wrapText="1"/>
    </xf>
    <xf numFmtId="0" fontId="3" fillId="10" borderId="3" xfId="1" applyFont="1" applyFill="1" applyBorder="1" applyAlignment="1">
      <alignment horizontal="left" vertical="center" wrapText="1"/>
    </xf>
    <xf numFmtId="0" fontId="3" fillId="10" borderId="3" xfId="1" applyFont="1" applyFill="1" applyBorder="1" applyAlignment="1">
      <alignment horizontal="left" vertical="center"/>
    </xf>
    <xf numFmtId="0" fontId="3" fillId="5" borderId="4" xfId="1" applyFont="1" applyFill="1" applyBorder="1" applyAlignment="1">
      <alignment horizontal="left" vertical="center" wrapText="1"/>
    </xf>
    <xf numFmtId="0" fontId="3" fillId="5" borderId="4" xfId="1" applyFont="1" applyFill="1" applyBorder="1" applyAlignment="1">
      <alignment horizontal="left" vertical="center"/>
    </xf>
    <xf numFmtId="0" fontId="2" fillId="5" borderId="4" xfId="1" applyFont="1" applyFill="1" applyBorder="1" applyAlignment="1">
      <alignment horizontal="center"/>
    </xf>
    <xf numFmtId="0" fontId="2" fillId="5" borderId="4" xfId="1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11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left" vertical="top"/>
    </xf>
    <xf numFmtId="0" fontId="18" fillId="3" borderId="7" xfId="1" applyFont="1" applyFill="1" applyBorder="1" applyAlignment="1">
      <alignment horizontal="center" vertical="center" wrapText="1"/>
    </xf>
    <xf numFmtId="0" fontId="18" fillId="3" borderId="8" xfId="1" applyFont="1" applyFill="1" applyBorder="1" applyAlignment="1">
      <alignment horizontal="center" vertical="center" wrapText="1"/>
    </xf>
    <xf numFmtId="0" fontId="18" fillId="3" borderId="9" xfId="1" applyFont="1" applyFill="1" applyBorder="1" applyAlignment="1">
      <alignment horizontal="center" vertical="center" wrapText="1"/>
    </xf>
    <xf numFmtId="0" fontId="18" fillId="3" borderId="10" xfId="1" applyFont="1" applyFill="1" applyBorder="1" applyAlignment="1">
      <alignment horizontal="center" vertical="center" wrapText="1"/>
    </xf>
    <xf numFmtId="0" fontId="15" fillId="9" borderId="1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rgb="FFFF0000"/>
      </font>
    </dxf>
  </dxfs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workbookViewId="0">
      <selection activeCell="C17" sqref="C17"/>
    </sheetView>
  </sheetViews>
  <sheetFormatPr defaultRowHeight="13.5" x14ac:dyDescent="0.15"/>
  <cols>
    <col min="1" max="1" width="23.125" customWidth="1"/>
    <col min="2" max="2" width="17.75" customWidth="1"/>
    <col min="3" max="3" width="47.125" customWidth="1"/>
    <col min="4" max="5" width="12.875" hidden="1" customWidth="1"/>
    <col min="6" max="6" width="60.75" customWidth="1"/>
  </cols>
  <sheetData>
    <row r="1" spans="1:6" ht="7.5" customHeight="1" x14ac:dyDescent="0.15">
      <c r="A1" s="85"/>
      <c r="B1" s="85"/>
      <c r="C1" s="85"/>
      <c r="D1" s="85"/>
      <c r="E1" s="85"/>
      <c r="F1" s="86"/>
    </row>
    <row r="2" spans="1:6" ht="20.100000000000001" customHeight="1" x14ac:dyDescent="0.15">
      <c r="A2" s="142" t="s">
        <v>6</v>
      </c>
      <c r="B2" s="143"/>
      <c r="C2" s="15" t="s">
        <v>7</v>
      </c>
      <c r="D2" s="16" t="s">
        <v>5</v>
      </c>
      <c r="E2" s="16" t="s">
        <v>3</v>
      </c>
      <c r="F2" s="15" t="s">
        <v>4</v>
      </c>
    </row>
    <row r="3" spans="1:6" ht="20.100000000000001" customHeight="1" x14ac:dyDescent="0.15">
      <c r="A3" s="90" t="s">
        <v>13</v>
      </c>
      <c r="B3" s="84" t="s">
        <v>14</v>
      </c>
      <c r="C3" s="2" t="s">
        <v>149</v>
      </c>
      <c r="D3" s="87"/>
      <c r="E3" s="87"/>
      <c r="F3" s="2"/>
    </row>
    <row r="4" spans="1:6" ht="20.100000000000001" customHeight="1" x14ac:dyDescent="0.15">
      <c r="A4" s="91"/>
      <c r="B4" s="84"/>
      <c r="C4" s="2" t="s">
        <v>148</v>
      </c>
      <c r="D4" s="87"/>
      <c r="E4" s="87"/>
      <c r="F4" s="2"/>
    </row>
    <row r="5" spans="1:6" ht="20.100000000000001" customHeight="1" x14ac:dyDescent="0.15">
      <c r="A5" s="91"/>
      <c r="B5" s="84"/>
      <c r="C5" s="88" t="s">
        <v>8</v>
      </c>
      <c r="D5" s="87"/>
      <c r="E5" s="87"/>
      <c r="F5" s="2"/>
    </row>
    <row r="6" spans="1:6" ht="20.100000000000001" customHeight="1" x14ac:dyDescent="0.15">
      <c r="A6" s="91"/>
      <c r="B6" s="84"/>
      <c r="C6" s="89"/>
      <c r="D6" s="87"/>
      <c r="E6" s="87"/>
      <c r="F6" s="2"/>
    </row>
    <row r="7" spans="1:6" ht="20.100000000000001" customHeight="1" x14ac:dyDescent="0.15">
      <c r="A7" s="91"/>
      <c r="B7" s="5" t="s">
        <v>15</v>
      </c>
      <c r="C7" s="2" t="s">
        <v>147</v>
      </c>
      <c r="D7" s="1"/>
      <c r="E7" s="1"/>
      <c r="F7" s="2" t="s">
        <v>16</v>
      </c>
    </row>
    <row r="8" spans="1:6" ht="20.100000000000001" customHeight="1" x14ac:dyDescent="0.15">
      <c r="A8" s="4" t="s">
        <v>1</v>
      </c>
      <c r="B8" s="4"/>
      <c r="C8" s="4" t="s">
        <v>146</v>
      </c>
      <c r="D8" s="3"/>
      <c r="E8" s="3"/>
      <c r="F8" s="2" t="s">
        <v>9</v>
      </c>
    </row>
    <row r="9" spans="1:6" ht="20.100000000000001" customHeight="1" x14ac:dyDescent="0.15">
      <c r="A9" s="3" t="s">
        <v>2</v>
      </c>
      <c r="B9" s="3"/>
      <c r="C9" s="3" t="s">
        <v>145</v>
      </c>
      <c r="D9" s="3"/>
      <c r="E9" s="3"/>
      <c r="F9" s="2"/>
    </row>
    <row r="11" spans="1:6" x14ac:dyDescent="0.15">
      <c r="B11" t="s">
        <v>17</v>
      </c>
    </row>
    <row r="12" spans="1:6" ht="20.100000000000001" customHeight="1" x14ac:dyDescent="0.15">
      <c r="A12" s="142" t="s">
        <v>154</v>
      </c>
      <c r="B12" s="143"/>
      <c r="C12" s="15" t="s">
        <v>7</v>
      </c>
      <c r="D12" s="17" t="s">
        <v>5</v>
      </c>
      <c r="E12" s="17" t="s">
        <v>3</v>
      </c>
      <c r="F12" s="15" t="s">
        <v>4</v>
      </c>
    </row>
    <row r="13" spans="1:6" s="10" customFormat="1" ht="20.100000000000001" customHeight="1" x14ac:dyDescent="0.15">
      <c r="A13" s="90" t="s">
        <v>463</v>
      </c>
      <c r="B13" s="93" t="s">
        <v>496</v>
      </c>
      <c r="C13" s="4" t="s">
        <v>498</v>
      </c>
      <c r="D13" s="3"/>
      <c r="E13" s="3"/>
      <c r="F13" s="19"/>
    </row>
    <row r="14" spans="1:6" s="10" customFormat="1" ht="20.100000000000001" customHeight="1" x14ac:dyDescent="0.15">
      <c r="A14" s="92"/>
      <c r="B14" s="95"/>
      <c r="C14" s="4" t="s">
        <v>497</v>
      </c>
      <c r="D14" s="84"/>
      <c r="E14" s="84"/>
      <c r="F14" s="52"/>
    </row>
    <row r="15" spans="1:6" s="10" customFormat="1" ht="20.100000000000001" customHeight="1" x14ac:dyDescent="0.15">
      <c r="A15" s="52" t="s">
        <v>464</v>
      </c>
      <c r="B15" s="52"/>
      <c r="C15" s="4" t="s">
        <v>495</v>
      </c>
      <c r="D15" s="84"/>
      <c r="E15" s="84"/>
      <c r="F15" s="47"/>
    </row>
    <row r="16" spans="1:6" s="10" customFormat="1" ht="28.5" customHeight="1" x14ac:dyDescent="0.15">
      <c r="A16" s="3" t="s">
        <v>156</v>
      </c>
      <c r="B16" s="18" t="s">
        <v>166</v>
      </c>
      <c r="C16" s="3" t="s">
        <v>155</v>
      </c>
      <c r="D16" s="84"/>
      <c r="E16" s="84"/>
      <c r="F16" s="3"/>
    </row>
    <row r="17" spans="1:6" s="10" customFormat="1" ht="28.5" customHeight="1" x14ac:dyDescent="0.15">
      <c r="A17" s="90" t="s">
        <v>165</v>
      </c>
      <c r="B17" s="93"/>
      <c r="C17" s="3" t="s">
        <v>157</v>
      </c>
      <c r="D17" s="84"/>
      <c r="E17" s="84"/>
      <c r="F17" s="19"/>
    </row>
    <row r="18" spans="1:6" s="10" customFormat="1" ht="28.5" customHeight="1" x14ac:dyDescent="0.15">
      <c r="A18" s="92"/>
      <c r="B18" s="95"/>
      <c r="C18" s="3" t="s">
        <v>158</v>
      </c>
      <c r="D18" s="84"/>
      <c r="E18" s="84"/>
      <c r="F18" s="19"/>
    </row>
    <row r="19" spans="1:6" s="10" customFormat="1" ht="20.100000000000001" customHeight="1" x14ac:dyDescent="0.15">
      <c r="A19" s="90" t="s">
        <v>164</v>
      </c>
      <c r="B19" s="93"/>
      <c r="C19" s="3" t="s">
        <v>160</v>
      </c>
      <c r="D19" s="84"/>
      <c r="E19" s="84"/>
      <c r="F19" s="3"/>
    </row>
    <row r="20" spans="1:6" s="10" customFormat="1" ht="20.100000000000001" customHeight="1" x14ac:dyDescent="0.15">
      <c r="A20" s="91"/>
      <c r="B20" s="94"/>
      <c r="C20" s="3" t="s">
        <v>159</v>
      </c>
      <c r="D20" s="84"/>
      <c r="E20" s="84"/>
      <c r="F20" s="3"/>
    </row>
    <row r="21" spans="1:6" s="10" customFormat="1" ht="20.100000000000001" customHeight="1" x14ac:dyDescent="0.15">
      <c r="A21" s="91"/>
      <c r="B21" s="94"/>
      <c r="C21" s="3" t="s">
        <v>162</v>
      </c>
      <c r="D21" s="84"/>
      <c r="E21" s="84"/>
      <c r="F21" s="3"/>
    </row>
    <row r="22" spans="1:6" s="10" customFormat="1" ht="20.100000000000001" customHeight="1" x14ac:dyDescent="0.15">
      <c r="A22" s="91"/>
      <c r="B22" s="94"/>
      <c r="C22" s="3" t="s">
        <v>161</v>
      </c>
      <c r="D22" s="84"/>
      <c r="E22" s="84"/>
      <c r="F22" s="3"/>
    </row>
    <row r="23" spans="1:6" s="10" customFormat="1" ht="20.100000000000001" customHeight="1" x14ac:dyDescent="0.15">
      <c r="A23" s="92"/>
      <c r="B23" s="95"/>
      <c r="C23" s="14" t="s">
        <v>163</v>
      </c>
      <c r="D23" s="84"/>
      <c r="E23" s="84"/>
      <c r="F23" s="3"/>
    </row>
    <row r="24" spans="1:6" ht="15" customHeight="1" x14ac:dyDescent="0.15"/>
    <row r="25" spans="1:6" ht="15" customHeight="1" x14ac:dyDescent="0.15"/>
    <row r="26" spans="1:6" ht="15" customHeight="1" x14ac:dyDescent="0.15">
      <c r="D26" t="s">
        <v>0</v>
      </c>
    </row>
    <row r="27" spans="1:6" ht="15" customHeight="1" x14ac:dyDescent="0.15"/>
  </sheetData>
  <mergeCells count="16">
    <mergeCell ref="A12:B12"/>
    <mergeCell ref="D14:D23"/>
    <mergeCell ref="E14:E23"/>
    <mergeCell ref="A1:F1"/>
    <mergeCell ref="D3:D6"/>
    <mergeCell ref="E3:E6"/>
    <mergeCell ref="C5:C6"/>
    <mergeCell ref="B3:B6"/>
    <mergeCell ref="A3:A7"/>
    <mergeCell ref="A19:A23"/>
    <mergeCell ref="B19:B23"/>
    <mergeCell ref="A17:A18"/>
    <mergeCell ref="A13:A14"/>
    <mergeCell ref="B13:B14"/>
    <mergeCell ref="B17:B18"/>
    <mergeCell ref="A2:B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3.5" x14ac:dyDescent="0.15"/>
  <cols>
    <col min="1" max="4" width="16" customWidth="1"/>
  </cols>
  <sheetData>
    <row r="1" spans="1:5" x14ac:dyDescent="0.15">
      <c r="A1" t="s">
        <v>454</v>
      </c>
      <c r="B1" t="s">
        <v>456</v>
      </c>
      <c r="C1" t="s">
        <v>458</v>
      </c>
      <c r="D1" t="s">
        <v>457</v>
      </c>
      <c r="E1" t="s">
        <v>465</v>
      </c>
    </row>
    <row r="2" spans="1:5" x14ac:dyDescent="0.15">
      <c r="A2" t="s">
        <v>455</v>
      </c>
      <c r="B2" t="s">
        <v>204</v>
      </c>
      <c r="C2" t="s">
        <v>455</v>
      </c>
      <c r="D2" t="s">
        <v>455</v>
      </c>
      <c r="E2" t="s">
        <v>466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1" topLeftCell="A2" activePane="bottomLeft" state="frozen"/>
      <selection pane="bottomLeft" activeCell="M1" sqref="M1:M1048576"/>
    </sheetView>
  </sheetViews>
  <sheetFormatPr defaultRowHeight="13.5" x14ac:dyDescent="0.15"/>
  <cols>
    <col min="1" max="1" width="18" customWidth="1"/>
    <col min="2" max="2" width="21.125" customWidth="1"/>
    <col min="3" max="7" width="8" style="23" customWidth="1"/>
    <col min="8" max="8" width="8.875" style="23" customWidth="1"/>
    <col min="9" max="10" width="8" style="23" customWidth="1"/>
    <col min="11" max="11" width="9.625" style="23" customWidth="1"/>
    <col min="12" max="12" width="7.875" style="23" customWidth="1"/>
    <col min="13" max="13" width="8.875" style="23" customWidth="1"/>
  </cols>
  <sheetData>
    <row r="1" spans="1:15" ht="22.5" x14ac:dyDescent="0.15">
      <c r="B1" s="21" t="s">
        <v>189</v>
      </c>
      <c r="C1" s="22" t="s">
        <v>190</v>
      </c>
      <c r="D1" s="22" t="s">
        <v>191</v>
      </c>
      <c r="E1" s="22" t="s">
        <v>192</v>
      </c>
      <c r="F1" s="22" t="s">
        <v>193</v>
      </c>
      <c r="G1" s="22" t="s">
        <v>194</v>
      </c>
      <c r="H1" s="22" t="s">
        <v>195</v>
      </c>
      <c r="I1" s="22" t="s">
        <v>196</v>
      </c>
      <c r="J1" s="22" t="s">
        <v>197</v>
      </c>
      <c r="K1" s="22" t="s">
        <v>198</v>
      </c>
      <c r="L1" s="22" t="s">
        <v>200</v>
      </c>
      <c r="M1" s="22" t="s">
        <v>199</v>
      </c>
    </row>
    <row r="2" spans="1:15" x14ac:dyDescent="0.15">
      <c r="A2" s="108" t="s">
        <v>18</v>
      </c>
      <c r="B2" s="6" t="s">
        <v>19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3" spans="1:15" x14ac:dyDescent="0.15">
      <c r="A3" s="110"/>
      <c r="B3" s="6" t="s">
        <v>20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" spans="1:15" x14ac:dyDescent="0.15">
      <c r="A4" s="106" t="s">
        <v>187</v>
      </c>
      <c r="B4" s="6" t="s">
        <v>21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" spans="1:15" x14ac:dyDescent="0.15">
      <c r="A5" s="111"/>
      <c r="B5" s="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" spans="1:15" x14ac:dyDescent="0.15">
      <c r="A6" s="111"/>
      <c r="B6" s="6" t="s">
        <v>23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7" spans="1:15" x14ac:dyDescent="0.15">
      <c r="A7" s="111"/>
      <c r="B7" s="6" t="s">
        <v>132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8" spans="1:15" x14ac:dyDescent="0.15">
      <c r="A8" s="111"/>
      <c r="B8" s="6" t="s">
        <v>24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8" s="102" t="s">
        <v>201</v>
      </c>
    </row>
    <row r="9" spans="1:15" x14ac:dyDescent="0.15">
      <c r="A9" s="107"/>
      <c r="B9" s="6" t="s">
        <v>25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9" s="102"/>
    </row>
    <row r="10" spans="1:15" x14ac:dyDescent="0.15">
      <c r="A10" s="106" t="s">
        <v>186</v>
      </c>
      <c r="B10" s="6" t="s">
        <v>26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" spans="1:15" x14ac:dyDescent="0.15">
      <c r="A11" s="111"/>
      <c r="B11" s="6" t="s">
        <v>27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" spans="1:15" x14ac:dyDescent="0.15">
      <c r="A12" s="111"/>
      <c r="B12" s="6" t="s">
        <v>28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" spans="1:15" x14ac:dyDescent="0.15">
      <c r="A13" s="111"/>
      <c r="B13" s="6" t="s">
        <v>29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4" spans="1:15" ht="13.5" customHeight="1" x14ac:dyDescent="0.15">
      <c r="A14" s="111"/>
      <c r="B14" s="6" t="s">
        <v>30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5" spans="1:15" x14ac:dyDescent="0.15">
      <c r="A15" s="107"/>
      <c r="B15" s="6" t="s">
        <v>31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6" spans="1:15" x14ac:dyDescent="0.15">
      <c r="A16" s="106" t="s">
        <v>32</v>
      </c>
      <c r="B16" s="6" t="s">
        <v>33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7" spans="1:14" x14ac:dyDescent="0.15">
      <c r="A17" s="111"/>
      <c r="B17" s="6" t="s">
        <v>34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8" spans="1:14" x14ac:dyDescent="0.15">
      <c r="A18" s="111"/>
      <c r="B18" s="6" t="s">
        <v>133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9" spans="1:14" x14ac:dyDescent="0.15">
      <c r="A19" s="107"/>
      <c r="B19" s="6" t="s">
        <v>153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0" spans="1:14" x14ac:dyDescent="0.15">
      <c r="A20" s="106" t="s">
        <v>35</v>
      </c>
      <c r="B20" s="6" t="s">
        <v>36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1" spans="1:14" x14ac:dyDescent="0.15">
      <c r="A21" s="111"/>
      <c r="B21" s="6" t="s">
        <v>37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2" spans="1:14" x14ac:dyDescent="0.15">
      <c r="A22" s="111"/>
      <c r="B22" s="6" t="s">
        <v>137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3" spans="1:14" x14ac:dyDescent="0.15">
      <c r="A23" s="111"/>
      <c r="B23" s="6" t="s">
        <v>38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4" spans="1:14" x14ac:dyDescent="0.15">
      <c r="A24" s="111"/>
      <c r="B24" s="6" t="s">
        <v>39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5" spans="1:14" x14ac:dyDescent="0.15">
      <c r="A25" s="107"/>
      <c r="B25" s="6" t="s">
        <v>40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6" spans="1:14" x14ac:dyDescent="0.15">
      <c r="A26" s="106" t="s">
        <v>41</v>
      </c>
      <c r="B26" s="6" t="s">
        <v>42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7" spans="1:14" x14ac:dyDescent="0.15">
      <c r="A27" s="107"/>
      <c r="B27" s="6" t="s">
        <v>43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8" spans="1:14" x14ac:dyDescent="0.15">
      <c r="A28" s="108" t="s">
        <v>44</v>
      </c>
      <c r="B28" s="6" t="s">
        <v>45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4" x14ac:dyDescent="0.15">
      <c r="A29" s="109"/>
      <c r="B29" s="6" t="s">
        <v>46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4" x14ac:dyDescent="0.15">
      <c r="A30" s="109"/>
      <c r="B30" s="6" t="s">
        <v>47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4" x14ac:dyDescent="0.15">
      <c r="A31" s="109"/>
      <c r="B31" s="6" t="s">
        <v>48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4" x14ac:dyDescent="0.15">
      <c r="A32" s="109"/>
      <c r="B32" s="6" t="s">
        <v>49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5" x14ac:dyDescent="0.15">
      <c r="A33" s="109"/>
      <c r="B33" s="6" t="s">
        <v>50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5" x14ac:dyDescent="0.15">
      <c r="A34" s="109"/>
      <c r="B34" s="6" t="s">
        <v>51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5" x14ac:dyDescent="0.15">
      <c r="A35" s="109"/>
      <c r="B35" s="6" t="s">
        <v>52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5" x14ac:dyDescent="0.15">
      <c r="A36" s="109"/>
      <c r="B36" s="6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5" x14ac:dyDescent="0.15">
      <c r="A37" s="109"/>
      <c r="B37" s="6" t="s">
        <v>150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5" x14ac:dyDescent="0.15">
      <c r="A38" s="110"/>
      <c r="B38" s="13" t="s">
        <v>151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5" x14ac:dyDescent="0.15">
      <c r="A39" s="108" t="s">
        <v>54</v>
      </c>
      <c r="B39" s="6" t="s">
        <v>54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5" ht="13.5" customHeight="1" x14ac:dyDescent="0.15">
      <c r="A40" s="110"/>
      <c r="B40" s="6" t="s">
        <v>55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5" x14ac:dyDescent="0.15">
      <c r="A41" s="106" t="s">
        <v>56</v>
      </c>
      <c r="B41" s="6" t="s">
        <v>57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5" x14ac:dyDescent="0.15">
      <c r="A42" s="111"/>
      <c r="B42" s="6" t="s">
        <v>58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5" x14ac:dyDescent="0.15">
      <c r="A43" s="111"/>
      <c r="B43" s="6" t="s">
        <v>59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x14ac:dyDescent="0.15">
      <c r="A44" s="111"/>
      <c r="B44" s="6" t="s">
        <v>60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5" x14ac:dyDescent="0.15">
      <c r="A45" s="111"/>
      <c r="B45" s="6" t="s">
        <v>61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H2&gt;=50)),"必选","可选")</f>
        <v>可选</v>
      </c>
      <c r="O45" t="s">
        <v>202</v>
      </c>
    </row>
    <row r="46" spans="1:15" x14ac:dyDescent="0.15">
      <c r="A46" s="107"/>
      <c r="B46" s="6" t="s">
        <v>62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5" x14ac:dyDescent="0.15">
      <c r="A47" s="108" t="s">
        <v>63</v>
      </c>
      <c r="B47" s="6" t="s">
        <v>64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8" spans="1:15" x14ac:dyDescent="0.15">
      <c r="A48" s="109"/>
      <c r="B48" s="6" t="s">
        <v>65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9" spans="1:14" x14ac:dyDescent="0.15">
      <c r="A49" s="109"/>
      <c r="B49" s="6" t="s">
        <v>66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0" spans="1:14" x14ac:dyDescent="0.15">
      <c r="A50" s="109"/>
      <c r="B50" s="6" t="s">
        <v>67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1" spans="1:14" ht="13.5" customHeight="1" x14ac:dyDescent="0.15">
      <c r="A51" s="109"/>
      <c r="B51" s="6" t="s">
        <v>68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2" spans="1:14" x14ac:dyDescent="0.15">
      <c r="A52" s="110"/>
      <c r="B52" s="6" t="s">
        <v>69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3" spans="1:14" x14ac:dyDescent="0.15">
      <c r="A53" s="99" t="s">
        <v>70</v>
      </c>
      <c r="B53" s="7" t="s">
        <v>188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4" spans="1:14" x14ac:dyDescent="0.15">
      <c r="A54" s="100"/>
      <c r="B54" s="7" t="s">
        <v>152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5" spans="1:14" x14ac:dyDescent="0.15">
      <c r="A55" s="100"/>
      <c r="B55" s="7" t="s">
        <v>71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6" spans="1:14" x14ac:dyDescent="0.15">
      <c r="A56" s="101"/>
      <c r="B56" s="7" t="s">
        <v>72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7" spans="1:14" x14ac:dyDescent="0.15">
      <c r="A57" s="99" t="s">
        <v>73</v>
      </c>
      <c r="B57" s="7" t="s">
        <v>74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8" spans="1:14" x14ac:dyDescent="0.15">
      <c r="A58" s="100"/>
      <c r="B58" s="7" t="s">
        <v>75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9" spans="1:14" ht="13.5" customHeight="1" x14ac:dyDescent="0.15">
      <c r="A59" s="100"/>
      <c r="B59" s="7" t="s">
        <v>76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0" spans="1:14" x14ac:dyDescent="0.15">
      <c r="A60" s="100"/>
      <c r="B60" s="7" t="s">
        <v>77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1" spans="1:14" x14ac:dyDescent="0.15">
      <c r="A61" s="100"/>
      <c r="B61" s="7" t="s">
        <v>78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2" spans="1:14" x14ac:dyDescent="0.15">
      <c r="A62" s="101"/>
      <c r="B62" s="7" t="s">
        <v>79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3" spans="1:14" x14ac:dyDescent="0.15">
      <c r="A63" s="99" t="s">
        <v>80</v>
      </c>
      <c r="B63" s="7" t="s">
        <v>81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4" spans="1:14" x14ac:dyDescent="0.15">
      <c r="A64" s="100"/>
      <c r="B64" s="7" t="s">
        <v>82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5" spans="1:14" x14ac:dyDescent="0.15">
      <c r="A65" s="101"/>
      <c r="B65" s="7" t="s">
        <v>83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6" spans="1:14" x14ac:dyDescent="0.15">
      <c r="A66" s="99" t="s">
        <v>84</v>
      </c>
      <c r="B66" s="7" t="s">
        <v>85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7" spans="1:14" x14ac:dyDescent="0.15">
      <c r="A67" s="100"/>
      <c r="B67" s="7" t="s">
        <v>167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4" x14ac:dyDescent="0.15">
      <c r="A68" s="100"/>
      <c r="B68" s="7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4" x14ac:dyDescent="0.15">
      <c r="A69" s="100"/>
      <c r="B69" s="7" t="s">
        <v>87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4" x14ac:dyDescent="0.15">
      <c r="A70" s="100"/>
      <c r="B70" s="7" t="s">
        <v>88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4" x14ac:dyDescent="0.15">
      <c r="A71" s="100"/>
      <c r="B71" s="7" t="s">
        <v>89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4" x14ac:dyDescent="0.15">
      <c r="A72" s="100"/>
      <c r="B72" s="7" t="s">
        <v>136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4" x14ac:dyDescent="0.15">
      <c r="A73" s="100"/>
      <c r="B73" s="7" t="s">
        <v>90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4" x14ac:dyDescent="0.15">
      <c r="A74" s="100"/>
      <c r="B74" s="7" t="s">
        <v>91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4" x14ac:dyDescent="0.15">
      <c r="A75" s="100"/>
      <c r="B75" s="7" t="s">
        <v>134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4" x14ac:dyDescent="0.15">
      <c r="A76" s="100"/>
      <c r="B76" s="7" t="s">
        <v>135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4" x14ac:dyDescent="0.15">
      <c r="A77" s="100"/>
      <c r="B77" s="7" t="s">
        <v>92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4" x14ac:dyDescent="0.15">
      <c r="A78" s="100"/>
      <c r="B78" s="7" t="s">
        <v>93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4" x14ac:dyDescent="0.15">
      <c r="A79" s="100"/>
      <c r="B79" s="7" t="s">
        <v>94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4" x14ac:dyDescent="0.15">
      <c r="A80" s="100"/>
      <c r="B80" s="7" t="s">
        <v>95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15">
      <c r="A81" s="100"/>
      <c r="B81" s="7" t="s">
        <v>168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15">
      <c r="A82" s="100"/>
      <c r="B82" s="7" t="s">
        <v>96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15">
      <c r="A83" s="100"/>
      <c r="B83" s="7" t="s">
        <v>97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15">
      <c r="A84" s="100"/>
      <c r="B84" s="7" t="s">
        <v>98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15">
      <c r="A85" s="100"/>
      <c r="B85" s="7" t="s">
        <v>99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15">
      <c r="A86" s="100"/>
      <c r="B86" s="7" t="s">
        <v>100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15">
      <c r="A87" s="100"/>
      <c r="B87" s="7" t="s">
        <v>101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15">
      <c r="A88" s="101"/>
      <c r="B88" s="7" t="s">
        <v>169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15">
      <c r="A89" s="99"/>
      <c r="B89" s="7" t="s">
        <v>178</v>
      </c>
      <c r="C89" s="24"/>
      <c r="D89" s="24"/>
      <c r="E89" s="24"/>
      <c r="F89" s="24"/>
      <c r="G89" s="25"/>
      <c r="H89" s="24"/>
      <c r="I89" s="24"/>
      <c r="J89" s="24"/>
      <c r="K89" s="24"/>
      <c r="L89" s="24"/>
      <c r="M89" s="24"/>
    </row>
    <row r="90" spans="1:13" x14ac:dyDescent="0.15">
      <c r="A90" s="100"/>
      <c r="B90" s="7" t="s">
        <v>170</v>
      </c>
      <c r="C90" s="24"/>
      <c r="D90" s="24"/>
      <c r="E90" s="24"/>
      <c r="F90" s="24"/>
      <c r="G90" s="25"/>
      <c r="H90" s="24"/>
      <c r="I90" s="24"/>
      <c r="J90" s="24"/>
      <c r="K90" s="24"/>
      <c r="L90" s="24"/>
      <c r="M90" s="24"/>
    </row>
    <row r="91" spans="1:13" x14ac:dyDescent="0.15">
      <c r="A91" s="100"/>
      <c r="B91" s="7" t="s">
        <v>179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15">
      <c r="A92" s="100"/>
      <c r="B92" s="7" t="s">
        <v>171</v>
      </c>
      <c r="C92" s="24"/>
      <c r="D92" s="24"/>
      <c r="E92" s="24"/>
      <c r="F92" s="24"/>
      <c r="G92" s="25"/>
      <c r="H92" s="24"/>
      <c r="I92" s="24"/>
      <c r="J92" s="24"/>
      <c r="K92" s="24"/>
      <c r="L92" s="24"/>
      <c r="M92" s="24"/>
    </row>
    <row r="93" spans="1:13" x14ac:dyDescent="0.15">
      <c r="A93" s="100"/>
      <c r="B93" s="7" t="s">
        <v>172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15">
      <c r="A94" s="100"/>
      <c r="B94" s="7" t="s">
        <v>180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15">
      <c r="A95" s="100"/>
      <c r="B95" s="7" t="s">
        <v>173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 x14ac:dyDescent="0.15">
      <c r="A96" s="100"/>
      <c r="B96" s="7" t="s">
        <v>181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4" x14ac:dyDescent="0.15">
      <c r="A97" s="100"/>
      <c r="B97" s="7" t="s">
        <v>174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4" x14ac:dyDescent="0.15">
      <c r="A98" s="100"/>
      <c r="B98" s="7" t="s">
        <v>182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4" x14ac:dyDescent="0.15">
      <c r="A99" s="100"/>
      <c r="B99" s="7" t="s">
        <v>183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4" x14ac:dyDescent="0.15">
      <c r="A100" s="100"/>
      <c r="B100" s="7" t="s">
        <v>184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4" x14ac:dyDescent="0.15">
      <c r="A101" s="100"/>
      <c r="B101" s="7" t="s">
        <v>177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4" x14ac:dyDescent="0.15">
      <c r="A102" s="100"/>
      <c r="B102" s="7" t="s">
        <v>185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4" x14ac:dyDescent="0.15">
      <c r="A103" s="100"/>
      <c r="B103" s="7" t="s">
        <v>175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4" x14ac:dyDescent="0.15">
      <c r="A104" s="101"/>
      <c r="B104" s="7" t="s">
        <v>176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4" x14ac:dyDescent="0.15">
      <c r="A105" s="99" t="s">
        <v>102</v>
      </c>
      <c r="B105" s="7" t="s">
        <v>103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4" x14ac:dyDescent="0.15">
      <c r="A106" s="100"/>
      <c r="B106" s="7" t="s">
        <v>104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4" ht="24" x14ac:dyDescent="0.15">
      <c r="A107" s="100"/>
      <c r="B107" s="12" t="s">
        <v>139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4" x14ac:dyDescent="0.15">
      <c r="A108" s="101"/>
      <c r="B108" s="7" t="s">
        <v>105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4" x14ac:dyDescent="0.15">
      <c r="A109" s="99" t="s">
        <v>106</v>
      </c>
      <c r="B109" s="7" t="s">
        <v>107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0" spans="1:14" x14ac:dyDescent="0.15">
      <c r="A110" s="100"/>
      <c r="B110" s="7" t="s">
        <v>108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1" spans="1:14" x14ac:dyDescent="0.15">
      <c r="A111" s="101"/>
      <c r="B111" s="7" t="s">
        <v>109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2" spans="1:14" x14ac:dyDescent="0.15">
      <c r="A112" s="103" t="s">
        <v>110</v>
      </c>
      <c r="B112" s="8" t="s">
        <v>111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3" spans="1:14" x14ac:dyDescent="0.15">
      <c r="A113" s="104"/>
      <c r="B113" s="8" t="s">
        <v>203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4" spans="1:14" x14ac:dyDescent="0.15">
      <c r="A114" s="104"/>
      <c r="B114" s="8" t="s">
        <v>112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5" spans="1:14" x14ac:dyDescent="0.15">
      <c r="A115" s="105"/>
      <c r="B115" s="8" t="s">
        <v>113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6" spans="1:14" x14ac:dyDescent="0.15">
      <c r="A116" s="103" t="s">
        <v>114</v>
      </c>
      <c r="B116" s="8" t="s">
        <v>115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7" spans="1:14" x14ac:dyDescent="0.15">
      <c r="A117" s="104"/>
      <c r="B117" s="8" t="s">
        <v>116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8" spans="1:14" x14ac:dyDescent="0.15">
      <c r="A118" s="105"/>
      <c r="B118" s="8" t="s">
        <v>117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9" spans="1:14" x14ac:dyDescent="0.15">
      <c r="A119" s="103" t="s">
        <v>118</v>
      </c>
      <c r="B119" s="8" t="s">
        <v>119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0" spans="1:14" x14ac:dyDescent="0.15">
      <c r="A120" s="104"/>
      <c r="B120" s="8" t="s">
        <v>120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1" spans="1:14" x14ac:dyDescent="0.15">
      <c r="A121" s="105"/>
      <c r="B121" s="8" t="s">
        <v>121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2" spans="1:14" x14ac:dyDescent="0.15">
      <c r="A122" s="20" t="s">
        <v>122</v>
      </c>
      <c r="B122" s="9" t="s">
        <v>122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3" spans="1:14" x14ac:dyDescent="0.15">
      <c r="A123" s="96" t="s">
        <v>123</v>
      </c>
      <c r="B123" s="9" t="s">
        <v>124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4" spans="1:14" x14ac:dyDescent="0.15">
      <c r="A124" s="98"/>
      <c r="B124" s="9" t="s">
        <v>138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5" spans="1:14" x14ac:dyDescent="0.15">
      <c r="A125" s="96" t="s">
        <v>125</v>
      </c>
      <c r="B125" s="11" t="s">
        <v>126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6" spans="1:14" x14ac:dyDescent="0.15">
      <c r="A126" s="98"/>
      <c r="B126" s="11" t="s">
        <v>127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7" spans="1:14" x14ac:dyDescent="0.15">
      <c r="A127" s="96" t="s">
        <v>128</v>
      </c>
      <c r="B127" s="11" t="s">
        <v>129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8" spans="1:14" x14ac:dyDescent="0.15">
      <c r="A128" s="97"/>
      <c r="B128" s="9" t="s">
        <v>128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9" spans="1:14" x14ac:dyDescent="0.15">
      <c r="A129" s="97"/>
      <c r="B129" s="9" t="s">
        <v>130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0" spans="1:14" x14ac:dyDescent="0.15">
      <c r="A130" s="98"/>
      <c r="B130" s="9" t="s">
        <v>131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</sheetData>
  <autoFilter ref="A1:N130"/>
  <mergeCells count="24">
    <mergeCell ref="A39:A40"/>
    <mergeCell ref="A41:A46"/>
    <mergeCell ref="A47:A52"/>
    <mergeCell ref="A2:A3"/>
    <mergeCell ref="A4:A9"/>
    <mergeCell ref="A10:A15"/>
    <mergeCell ref="A16:A19"/>
    <mergeCell ref="A20:A25"/>
    <mergeCell ref="A127:A130"/>
    <mergeCell ref="A63:A65"/>
    <mergeCell ref="A66:A88"/>
    <mergeCell ref="O8:O9"/>
    <mergeCell ref="A112:A115"/>
    <mergeCell ref="A116:A118"/>
    <mergeCell ref="A119:A121"/>
    <mergeCell ref="A123:A124"/>
    <mergeCell ref="A125:A126"/>
    <mergeCell ref="A53:A56"/>
    <mergeCell ref="A57:A62"/>
    <mergeCell ref="A89:A104"/>
    <mergeCell ref="A105:A108"/>
    <mergeCell ref="A109:A111"/>
    <mergeCell ref="A26:A27"/>
    <mergeCell ref="A28:A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129"/>
  <sheetViews>
    <sheetView workbookViewId="0">
      <pane ySplit="6" topLeftCell="A24" activePane="bottomLeft" state="frozen"/>
      <selection pane="bottomLeft" activeCell="E24" sqref="E24"/>
    </sheetView>
  </sheetViews>
  <sheetFormatPr defaultRowHeight="14.25" customHeight="1" x14ac:dyDescent="0.15"/>
  <cols>
    <col min="1" max="1" width="12.5" customWidth="1"/>
    <col min="2" max="2" width="11" customWidth="1"/>
    <col min="3" max="3" width="12.375" customWidth="1"/>
    <col min="4" max="4" width="16.375" customWidth="1"/>
    <col min="5" max="5" width="11.75" customWidth="1"/>
    <col min="6" max="6" width="12.75" customWidth="1"/>
    <col min="8" max="8" width="29.75" style="51" customWidth="1"/>
  </cols>
  <sheetData>
    <row r="1" spans="1:8" ht="27" customHeight="1" x14ac:dyDescent="0.15">
      <c r="A1" s="127" t="s">
        <v>205</v>
      </c>
      <c r="B1" s="127"/>
      <c r="C1" s="127"/>
      <c r="D1" s="127"/>
      <c r="E1" s="127"/>
      <c r="F1" s="127"/>
      <c r="G1" s="127"/>
      <c r="H1" s="127"/>
    </row>
    <row r="2" spans="1:8" ht="14.25" customHeight="1" x14ac:dyDescent="0.15">
      <c r="A2" s="27" t="s">
        <v>447</v>
      </c>
      <c r="B2" s="128"/>
      <c r="C2" s="136"/>
      <c r="D2" s="136"/>
      <c r="E2" s="128" t="s">
        <v>448</v>
      </c>
      <c r="F2" s="129"/>
      <c r="G2" s="128"/>
      <c r="H2" s="129"/>
    </row>
    <row r="3" spans="1:8" ht="14.25" customHeight="1" x14ac:dyDescent="0.15">
      <c r="A3" s="45" t="s">
        <v>449</v>
      </c>
      <c r="B3" s="45" t="s">
        <v>456</v>
      </c>
      <c r="C3" s="45" t="str">
        <f>IF(+(A4="实训室项目"),"是否有定制","")</f>
        <v/>
      </c>
      <c r="D3" s="45" t="str">
        <f>IF((A4="工程项目"),"是否涉及硬件","")</f>
        <v/>
      </c>
      <c r="E3" s="45" t="str">
        <f>IF((A4="实训室项目"),"是否涉及工程","")</f>
        <v/>
      </c>
      <c r="F3" s="132" t="str">
        <f>IF(A4&lt;&gt;"","筛选后活动数","")</f>
        <v>筛选后活动数</v>
      </c>
      <c r="G3" s="133"/>
      <c r="H3" s="130">
        <f>IF(F3&lt;&gt;"",SUBTOTAL(3,G7:G129),"")</f>
        <v>79</v>
      </c>
    </row>
    <row r="4" spans="1:8" ht="14.25" customHeight="1" x14ac:dyDescent="0.15">
      <c r="A4" s="46" t="s">
        <v>459</v>
      </c>
      <c r="B4" s="46" t="s">
        <v>493</v>
      </c>
      <c r="C4" s="46"/>
      <c r="D4" s="46"/>
      <c r="E4" s="46"/>
      <c r="F4" s="134"/>
      <c r="G4" s="135"/>
      <c r="H4" s="130"/>
    </row>
    <row r="5" spans="1:8" ht="39.75" customHeight="1" x14ac:dyDescent="0.15">
      <c r="A5" s="141" t="s">
        <v>494</v>
      </c>
      <c r="B5" s="131"/>
      <c r="C5" s="131"/>
      <c r="D5" s="131"/>
      <c r="E5" s="131"/>
      <c r="F5" s="131"/>
      <c r="G5" s="131"/>
      <c r="H5" s="131"/>
    </row>
    <row r="6" spans="1:8" ht="14.25" customHeight="1" x14ac:dyDescent="0.15">
      <c r="A6" s="57" t="s">
        <v>206</v>
      </c>
      <c r="B6" s="57" t="s">
        <v>207</v>
      </c>
      <c r="C6" s="57" t="s">
        <v>208</v>
      </c>
      <c r="D6" s="57" t="s">
        <v>209</v>
      </c>
      <c r="E6" s="57" t="s">
        <v>210</v>
      </c>
      <c r="F6" s="57" t="s">
        <v>211</v>
      </c>
      <c r="G6" s="57" t="s">
        <v>212</v>
      </c>
      <c r="H6" s="58" t="s">
        <v>213</v>
      </c>
    </row>
    <row r="7" spans="1:8" ht="14.25" customHeight="1" x14ac:dyDescent="0.15">
      <c r="A7" s="121" t="s">
        <v>214</v>
      </c>
      <c r="B7" s="121" t="s">
        <v>215</v>
      </c>
      <c r="C7" s="140" t="s">
        <v>216</v>
      </c>
      <c r="D7" s="28" t="s">
        <v>217</v>
      </c>
      <c r="E7" s="28" t="s">
        <v>218</v>
      </c>
      <c r="F7" s="28"/>
      <c r="G7" s="29" t="str">
        <f>IF(AND((A4="标准项目")+(A4="纯硬件项目")+(A4="定制项目")+(A4="工程项目")+(A4="实训室项目")),"必选","可选")</f>
        <v>必选</v>
      </c>
      <c r="H7" s="30" t="s">
        <v>219</v>
      </c>
    </row>
    <row r="8" spans="1:8" ht="14.25" customHeight="1" x14ac:dyDescent="0.15">
      <c r="A8" s="121"/>
      <c r="B8" s="121"/>
      <c r="C8" s="140"/>
      <c r="D8" s="28" t="s">
        <v>220</v>
      </c>
      <c r="E8" s="28" t="s">
        <v>218</v>
      </c>
      <c r="F8" s="28" t="s">
        <v>221</v>
      </c>
      <c r="G8" s="29" t="str">
        <f>IF(AND((A4="标准项目")+(A4="纯硬件项目")+(A4="定制项目")+(A4="工程项目")+(A4="实训室项目")),"必选","可选")</f>
        <v>必选</v>
      </c>
      <c r="H8" s="30" t="s">
        <v>219</v>
      </c>
    </row>
    <row r="9" spans="1:8" ht="14.25" customHeight="1" x14ac:dyDescent="0.15">
      <c r="A9" s="121"/>
      <c r="B9" s="121"/>
      <c r="C9" s="121" t="s">
        <v>222</v>
      </c>
      <c r="D9" s="28" t="s">
        <v>223</v>
      </c>
      <c r="E9" s="28" t="s">
        <v>224</v>
      </c>
      <c r="F9" s="28"/>
      <c r="G9" s="29" t="str">
        <f>IF(AND((A4="标准项目")+(A4="纯硬件项目")+(A4="定制项目")+(A4="工程项目")+(A4="实训室项目")),"必选","可选")</f>
        <v>必选</v>
      </c>
      <c r="H9" s="30" t="s">
        <v>219</v>
      </c>
    </row>
    <row r="10" spans="1:8" ht="14.25" customHeight="1" x14ac:dyDescent="0.15">
      <c r="A10" s="121"/>
      <c r="B10" s="121"/>
      <c r="C10" s="121"/>
      <c r="D10" s="28" t="s">
        <v>225</v>
      </c>
      <c r="E10" s="28" t="s">
        <v>226</v>
      </c>
      <c r="F10" s="28"/>
      <c r="G10" s="29" t="str">
        <f>IF(AND((A4="标准项目")+(A4="纯硬件项目")+(A4="定制项目")+(A4="工程项目")+(A4="实训室项目")),"必选","可选")</f>
        <v>必选</v>
      </c>
      <c r="H10" s="30" t="s">
        <v>219</v>
      </c>
    </row>
    <row r="11" spans="1:8" ht="14.25" customHeight="1" x14ac:dyDescent="0.15">
      <c r="A11" s="121"/>
      <c r="B11" s="121"/>
      <c r="C11" s="121"/>
      <c r="D11" s="28" t="s">
        <v>227</v>
      </c>
      <c r="E11" s="28" t="s">
        <v>228</v>
      </c>
      <c r="F11" s="28"/>
      <c r="G11" s="29" t="str">
        <f>IF(AND((A4="标准项目")+(A4="纯硬件项目")+(A4="定制项目")+(A4="工程项目")+(A4="实训室项目")),"必选","可选")</f>
        <v>必选</v>
      </c>
      <c r="H11" s="30" t="s">
        <v>219</v>
      </c>
    </row>
    <row r="12" spans="1:8" ht="14.25" customHeight="1" x14ac:dyDescent="0.15">
      <c r="A12" s="121"/>
      <c r="B12" s="121"/>
      <c r="C12" s="121"/>
      <c r="D12" s="28" t="s">
        <v>229</v>
      </c>
      <c r="E12" s="28" t="s">
        <v>228</v>
      </c>
      <c r="F12" s="28"/>
      <c r="G12" s="29" t="str">
        <f>IF(AND((A4="标准项目")+(A4="纯硬件项目")+(A4="定制项目")+(A4="工程项目")+(A4="实训室项目")),"必选","可选")</f>
        <v>必选</v>
      </c>
      <c r="H12" s="30" t="s">
        <v>219</v>
      </c>
    </row>
    <row r="13" spans="1:8" ht="14.25" customHeight="1" x14ac:dyDescent="0.15">
      <c r="A13" s="121"/>
      <c r="B13" s="121"/>
      <c r="C13" s="121"/>
      <c r="D13" s="28" t="s">
        <v>230</v>
      </c>
      <c r="E13" s="28" t="s">
        <v>218</v>
      </c>
      <c r="F13" s="28" t="s">
        <v>231</v>
      </c>
      <c r="G13" s="29" t="str">
        <f>IF(AND((A4="标准项目")+(A4="纯硬件项目")+(A4="定制项目")+(A4="工程项目")+(A4="实训室项目")),"必选","可选")</f>
        <v>必选</v>
      </c>
      <c r="H13" s="30" t="s">
        <v>232</v>
      </c>
    </row>
    <row r="14" spans="1:8" ht="14.25" customHeight="1" x14ac:dyDescent="0.15">
      <c r="A14" s="121"/>
      <c r="B14" s="121"/>
      <c r="C14" s="121"/>
      <c r="D14" s="28" t="s">
        <v>233</v>
      </c>
      <c r="E14" s="28" t="s">
        <v>234</v>
      </c>
      <c r="F14" s="28"/>
      <c r="G14" s="29" t="str">
        <f>IF(AND((A4="标准项目")+(A4="纯硬件项目")+(A4="定制项目")+(A4="工程项目")+(A4="实训室项目")),"必选","可选")</f>
        <v>必选</v>
      </c>
      <c r="H14" s="30" t="s">
        <v>232</v>
      </c>
    </row>
    <row r="15" spans="1:8" ht="14.25" customHeight="1" x14ac:dyDescent="0.15">
      <c r="A15" s="121"/>
      <c r="B15" s="121"/>
      <c r="C15" s="121" t="s">
        <v>235</v>
      </c>
      <c r="D15" s="28" t="s">
        <v>236</v>
      </c>
      <c r="E15" s="28" t="s">
        <v>228</v>
      </c>
      <c r="F15" s="28" t="s">
        <v>237</v>
      </c>
      <c r="G15" s="29" t="str">
        <f>IF(AND((A4="标准项目")+(A4="纯硬件项目")+(A4="定制项目")+(A4="工程项目")+(A4="实训室项目")),"必选","可选")</f>
        <v>必选</v>
      </c>
      <c r="H15" s="30" t="s">
        <v>219</v>
      </c>
    </row>
    <row r="16" spans="1:8" ht="14.25" customHeight="1" x14ac:dyDescent="0.15">
      <c r="A16" s="121"/>
      <c r="B16" s="121"/>
      <c r="C16" s="121"/>
      <c r="D16" s="28" t="s">
        <v>238</v>
      </c>
      <c r="E16" s="28" t="s">
        <v>239</v>
      </c>
      <c r="F16" s="28"/>
      <c r="G16" s="29" t="str">
        <f>IF(AND((A4="标准项目")+(A4="纯硬件项目")+(A4="定制项目")+(A4="工程项目")+(A4="实训室项目")),"必选","可选")</f>
        <v>必选</v>
      </c>
      <c r="H16" s="30" t="s">
        <v>219</v>
      </c>
    </row>
    <row r="17" spans="1:8" ht="14.25" hidden="1" customHeight="1" x14ac:dyDescent="0.15">
      <c r="A17" s="122"/>
      <c r="B17" s="122"/>
      <c r="C17" s="122"/>
      <c r="D17" s="59" t="s">
        <v>240</v>
      </c>
      <c r="E17" s="59" t="s">
        <v>241</v>
      </c>
      <c r="F17" s="59"/>
      <c r="G17" s="60" t="str">
        <f>IF(OR((A4="定制项目"),AND((A4="实训室项目"),(C4="是"))),"必选","可选")</f>
        <v>可选</v>
      </c>
      <c r="H17" s="61" t="s">
        <v>219</v>
      </c>
    </row>
    <row r="18" spans="1:8" ht="14.25" customHeight="1" x14ac:dyDescent="0.15">
      <c r="A18" s="121"/>
      <c r="B18" s="121"/>
      <c r="C18" s="121"/>
      <c r="D18" s="28" t="s">
        <v>242</v>
      </c>
      <c r="E18" s="28" t="s">
        <v>142</v>
      </c>
      <c r="F18" s="28"/>
      <c r="G18" s="29" t="str">
        <f>IF(AND((A4="标准项目")+(A4="纯硬件项目")+(A4="定制项目")+(A4="工程项目")+(A4="实训室项目")),"必选","可选")</f>
        <v>必选</v>
      </c>
      <c r="H18" s="30" t="s">
        <v>219</v>
      </c>
    </row>
    <row r="19" spans="1:8" ht="14.25" customHeight="1" x14ac:dyDescent="0.15">
      <c r="A19" s="121"/>
      <c r="B19" s="121"/>
      <c r="C19" s="121"/>
      <c r="D19" s="28" t="s">
        <v>243</v>
      </c>
      <c r="E19" s="28" t="s">
        <v>228</v>
      </c>
      <c r="F19" s="28" t="s">
        <v>244</v>
      </c>
      <c r="G19" s="29" t="str">
        <f>IF(AND((A4="标准项目")+(A4="纯硬件项目")+(A4="定制项目")+(A4="工程项目")+(A4="实训室项目")),"必选","可选")</f>
        <v>必选</v>
      </c>
      <c r="H19" s="30" t="s">
        <v>219</v>
      </c>
    </row>
    <row r="20" spans="1:8" ht="14.25" customHeight="1" x14ac:dyDescent="0.15">
      <c r="A20" s="121"/>
      <c r="B20" s="121"/>
      <c r="C20" s="121"/>
      <c r="D20" s="28" t="s">
        <v>245</v>
      </c>
      <c r="E20" s="28" t="s">
        <v>142</v>
      </c>
      <c r="F20" s="28" t="s">
        <v>246</v>
      </c>
      <c r="G20" s="29" t="str">
        <f>IF(AND((A4="标准项目")+(A4="纯硬件项目")+(A4="定制项目")+(A4="工程项目")+(A4="实训室项目")),"必选","可选")</f>
        <v>必选</v>
      </c>
      <c r="H20" s="30" t="s">
        <v>219</v>
      </c>
    </row>
    <row r="21" spans="1:8" ht="14.25" hidden="1" customHeight="1" x14ac:dyDescent="0.15">
      <c r="A21" s="123"/>
      <c r="B21" s="122" t="s">
        <v>247</v>
      </c>
      <c r="C21" s="122" t="s">
        <v>248</v>
      </c>
      <c r="D21" s="62" t="s">
        <v>249</v>
      </c>
      <c r="E21" s="62" t="s">
        <v>250</v>
      </c>
      <c r="F21" s="62" t="s">
        <v>251</v>
      </c>
      <c r="G21" s="63" t="str">
        <f>IF(AND((A4="定制项目")+(A4="纯硬件项目")+(A4="工程项目")+(A4="实训室项目")),"必选","可选")</f>
        <v>可选</v>
      </c>
      <c r="H21" s="64" t="s">
        <v>489</v>
      </c>
    </row>
    <row r="22" spans="1:8" ht="14.25" hidden="1" customHeight="1" x14ac:dyDescent="0.15">
      <c r="A22" s="126"/>
      <c r="B22" s="122"/>
      <c r="C22" s="122"/>
      <c r="D22" s="65" t="s">
        <v>252</v>
      </c>
      <c r="E22" s="65" t="s">
        <v>142</v>
      </c>
      <c r="F22" s="65" t="s">
        <v>253</v>
      </c>
      <c r="G22" s="66" t="str">
        <f>IF(AND((A4="定制项目")+(A4="纯硬件项目")+(A4="工程项目")+(A4="实训室项目")),"必选","可选")</f>
        <v>可选</v>
      </c>
      <c r="H22" s="67" t="s">
        <v>219</v>
      </c>
    </row>
    <row r="23" spans="1:8" ht="14.25" customHeight="1" x14ac:dyDescent="0.15">
      <c r="A23" s="121"/>
      <c r="B23" s="121"/>
      <c r="C23" s="121"/>
      <c r="D23" s="28" t="s">
        <v>254</v>
      </c>
      <c r="E23" s="28" t="s">
        <v>218</v>
      </c>
      <c r="F23" s="28"/>
      <c r="G23" s="29" t="str">
        <f>IF(AND((A4="标准项目")+(A4="纯硬件项目")+(A4="定制项目")+(A4="工程项目")+(A4="实训室项目")),"必选","可选")</f>
        <v>必选</v>
      </c>
      <c r="H23" s="30" t="s">
        <v>219</v>
      </c>
    </row>
    <row r="24" spans="1:8" ht="14.25" customHeight="1" x14ac:dyDescent="0.15">
      <c r="A24" s="121"/>
      <c r="B24" s="121"/>
      <c r="C24" s="121"/>
      <c r="D24" s="28" t="s">
        <v>255</v>
      </c>
      <c r="E24" s="28" t="s">
        <v>142</v>
      </c>
      <c r="F24" s="28"/>
      <c r="G24" s="29" t="str">
        <f>IF(AND((A4="标准项目")+(A4="纯硬件项目")+(A4="定制项目")+(A4="工程项目")+(A4="实训室项目")),"必选","可选")</f>
        <v>必选</v>
      </c>
      <c r="H24" s="30" t="s">
        <v>219</v>
      </c>
    </row>
    <row r="25" spans="1:8" ht="14.25" customHeight="1" x14ac:dyDescent="0.15">
      <c r="A25" s="121"/>
      <c r="B25" s="121"/>
      <c r="C25" s="121" t="s">
        <v>256</v>
      </c>
      <c r="D25" s="28" t="s">
        <v>257</v>
      </c>
      <c r="E25" s="28" t="s">
        <v>250</v>
      </c>
      <c r="F25" s="28"/>
      <c r="G25" s="29" t="str">
        <f>IF(AND((A4="标准项目")+(A4="纯硬件项目")+(A4="定制项目")+(A4="工程项目")+(A4="实训室项目")),"必选","可选")</f>
        <v>必选</v>
      </c>
      <c r="H25" s="30" t="s">
        <v>219</v>
      </c>
    </row>
    <row r="26" spans="1:8" ht="14.25" customHeight="1" x14ac:dyDescent="0.15">
      <c r="A26" s="121"/>
      <c r="B26" s="121"/>
      <c r="C26" s="121"/>
      <c r="D26" s="28" t="s">
        <v>258</v>
      </c>
      <c r="E26" s="28" t="s">
        <v>142</v>
      </c>
      <c r="F26" s="28"/>
      <c r="G26" s="29" t="str">
        <f>IF(AND((A4="标准项目")+(A4="纯硬件项目")+(A4="定制项目")+(A4="工程项目")+(A4="实训室项目")),"必选","可选")</f>
        <v>必选</v>
      </c>
      <c r="H26" s="30" t="s">
        <v>219</v>
      </c>
    </row>
    <row r="27" spans="1:8" ht="14.25" customHeight="1" x14ac:dyDescent="0.15">
      <c r="A27" s="121"/>
      <c r="B27" s="121"/>
      <c r="C27" s="121"/>
      <c r="D27" s="28" t="s">
        <v>259</v>
      </c>
      <c r="E27" s="28" t="s">
        <v>260</v>
      </c>
      <c r="F27" s="28"/>
      <c r="G27" s="29" t="str">
        <f>IF(AND((A4="标准项目")+(A4="纯硬件项目")+(A4="定制项目")+(A4="工程项目")+(A4="实训室项目")),"必选","可选")</f>
        <v>必选</v>
      </c>
      <c r="H27" s="30" t="s">
        <v>219</v>
      </c>
    </row>
    <row r="28" spans="1:8" ht="14.25" customHeight="1" x14ac:dyDescent="0.15">
      <c r="A28" s="121"/>
      <c r="B28" s="121"/>
      <c r="C28" s="121"/>
      <c r="D28" s="28" t="s">
        <v>261</v>
      </c>
      <c r="E28" s="28" t="s">
        <v>262</v>
      </c>
      <c r="F28" s="28"/>
      <c r="G28" s="29" t="str">
        <f>IF(AND((A4="标准项目")+(A4="纯硬件项目")+(A4="定制项目")+(A4="工程项目")+(A4="实训室项目")),"必选","可选")</f>
        <v>必选</v>
      </c>
      <c r="H28" s="30" t="s">
        <v>219</v>
      </c>
    </row>
    <row r="29" spans="1:8" ht="14.25" customHeight="1" x14ac:dyDescent="0.15">
      <c r="A29" s="121"/>
      <c r="B29" s="121"/>
      <c r="C29" s="121"/>
      <c r="D29" s="28" t="s">
        <v>263</v>
      </c>
      <c r="E29" s="28" t="s">
        <v>239</v>
      </c>
      <c r="F29" s="28" t="s">
        <v>264</v>
      </c>
      <c r="G29" s="29" t="str">
        <f>IF(AND((A4="标准项目")+(A4="纯硬件项目")+(A4="定制项目")+(A4="工程项目")+(A4="实训室项目")),"必选","可选")</f>
        <v>必选</v>
      </c>
      <c r="H29" s="30" t="s">
        <v>219</v>
      </c>
    </row>
    <row r="30" spans="1:8" ht="14.25" customHeight="1" x14ac:dyDescent="0.15">
      <c r="A30" s="121"/>
      <c r="B30" s="121"/>
      <c r="C30" s="121"/>
      <c r="D30" s="28" t="s">
        <v>265</v>
      </c>
      <c r="E30" s="28" t="s">
        <v>142</v>
      </c>
      <c r="F30" s="28" t="s">
        <v>266</v>
      </c>
      <c r="G30" s="29" t="str">
        <f>IF(AND((A4="标准项目")+(A4="纯硬件项目")+(A4="定制项目")+(A4="工程项目")+(A4="实训室项目")),"必选","可选")</f>
        <v>必选</v>
      </c>
      <c r="H30" s="30" t="s">
        <v>219</v>
      </c>
    </row>
    <row r="31" spans="1:8" ht="14.25" hidden="1" customHeight="1" x14ac:dyDescent="0.15">
      <c r="A31" s="123"/>
      <c r="B31" s="122"/>
      <c r="C31" s="122" t="s">
        <v>267</v>
      </c>
      <c r="D31" s="62" t="s">
        <v>268</v>
      </c>
      <c r="E31" s="62" t="s">
        <v>142</v>
      </c>
      <c r="F31" s="62" t="s">
        <v>269</v>
      </c>
      <c r="G31" s="63" t="str">
        <f>IF(AND(+(A4="定制项目")+(A4="纯硬件项目")+(A4="工程项目")+(A4="实训室项目")),"必选","可选")</f>
        <v>可选</v>
      </c>
      <c r="H31" s="64" t="s">
        <v>490</v>
      </c>
    </row>
    <row r="32" spans="1:8" ht="14.25" hidden="1" customHeight="1" x14ac:dyDescent="0.15">
      <c r="A32" s="121"/>
      <c r="B32" s="123"/>
      <c r="C32" s="123"/>
      <c r="D32" s="28" t="s">
        <v>270</v>
      </c>
      <c r="E32" s="28" t="s">
        <v>271</v>
      </c>
      <c r="F32" s="31" t="s">
        <v>272</v>
      </c>
      <c r="G32" s="29" t="str">
        <f>IF(AND(+(A4="定制项目")+(A4="纯硬件项目")+(A4="工程项目")+(A4="实训室项目")),"必选","可选")</f>
        <v>可选</v>
      </c>
      <c r="H32" s="30" t="s">
        <v>490</v>
      </c>
    </row>
    <row r="33" spans="1:8" ht="14.25" hidden="1" customHeight="1" x14ac:dyDescent="0.15">
      <c r="A33" s="121"/>
      <c r="B33" s="126" t="s">
        <v>273</v>
      </c>
      <c r="C33" s="137" t="s">
        <v>274</v>
      </c>
      <c r="D33" s="28" t="s">
        <v>275</v>
      </c>
      <c r="E33" s="31" t="s">
        <v>276</v>
      </c>
      <c r="F33" s="28"/>
      <c r="G33" s="29" t="str">
        <f>IF(OR(AND((A4="实训室项目"),(OR((C4="是"),(E4="是")))),(A4="定制项目"),(A4="工程项目")),"必选","可选")</f>
        <v>可选</v>
      </c>
      <c r="H33" s="30" t="s">
        <v>491</v>
      </c>
    </row>
    <row r="34" spans="1:8" ht="14.25" hidden="1" customHeight="1" x14ac:dyDescent="0.15">
      <c r="A34" s="121"/>
      <c r="B34" s="122"/>
      <c r="C34" s="138"/>
      <c r="D34" s="28" t="s">
        <v>277</v>
      </c>
      <c r="E34" s="28" t="s">
        <v>276</v>
      </c>
      <c r="F34" s="28" t="s">
        <v>492</v>
      </c>
      <c r="G34" s="29" t="str">
        <f>IF(OR(AND((A4="实训室项目"),(OR((C4="是"),(E4="是")))),(A4="定制项目"),(A4="工程项目")),"必选","可选")</f>
        <v>可选</v>
      </c>
      <c r="H34" s="30" t="s">
        <v>481</v>
      </c>
    </row>
    <row r="35" spans="1:8" ht="14.25" hidden="1" customHeight="1" x14ac:dyDescent="0.15">
      <c r="A35" s="121"/>
      <c r="B35" s="122"/>
      <c r="C35" s="138"/>
      <c r="D35" s="28" t="s">
        <v>278</v>
      </c>
      <c r="E35" s="28" t="s">
        <v>279</v>
      </c>
      <c r="F35" s="28"/>
      <c r="G35" s="29" t="str">
        <f>IF(OR(AND((A4="实训室项目"),(C4="是")),((A4="定制项目"))),"必选","可选")</f>
        <v>可选</v>
      </c>
      <c r="H35" s="30" t="s">
        <v>482</v>
      </c>
    </row>
    <row r="36" spans="1:8" ht="14.25" hidden="1" customHeight="1" x14ac:dyDescent="0.15">
      <c r="A36" s="121"/>
      <c r="B36" s="122"/>
      <c r="C36" s="138"/>
      <c r="D36" s="28" t="s">
        <v>280</v>
      </c>
      <c r="E36" s="28" t="s">
        <v>281</v>
      </c>
      <c r="F36" s="31" t="s">
        <v>471</v>
      </c>
      <c r="G36" s="29" t="str">
        <f>IF(OR(AND((A4="实训室项目"),(OR((C4="是"),(E4="是")))),(A4="定制项目"),(A4="工程项目")),"必选","可选")</f>
        <v>可选</v>
      </c>
      <c r="H36" s="30" t="s">
        <v>483</v>
      </c>
    </row>
    <row r="37" spans="1:8" ht="14.25" hidden="1" customHeight="1" x14ac:dyDescent="0.15">
      <c r="A37" s="121"/>
      <c r="B37" s="122"/>
      <c r="C37" s="138"/>
      <c r="D37" s="28" t="s">
        <v>282</v>
      </c>
      <c r="E37" s="28" t="s">
        <v>283</v>
      </c>
      <c r="F37" s="31" t="s">
        <v>472</v>
      </c>
      <c r="G37" s="29" t="str">
        <f>IF(OR(AND((A4="实训室项目"),(OR((C4="是"),(E4="是")))),(A4="定制项目"),(A4="工程项目")),"必选","可选")</f>
        <v>可选</v>
      </c>
      <c r="H37" s="30" t="s">
        <v>483</v>
      </c>
    </row>
    <row r="38" spans="1:8" ht="14.25" hidden="1" customHeight="1" x14ac:dyDescent="0.15">
      <c r="A38" s="121"/>
      <c r="B38" s="122"/>
      <c r="C38" s="138"/>
      <c r="D38" s="28" t="s">
        <v>284</v>
      </c>
      <c r="E38" s="28" t="s">
        <v>285</v>
      </c>
      <c r="F38" s="31" t="s">
        <v>473</v>
      </c>
      <c r="G38" s="29" t="str">
        <f>IF(OR(AND((A4="实训室项目"),(C4="是")),(A4="定制项目")),"必选","可选")</f>
        <v>可选</v>
      </c>
      <c r="H38" s="30" t="s">
        <v>482</v>
      </c>
    </row>
    <row r="39" spans="1:8" ht="14.25" hidden="1" customHeight="1" x14ac:dyDescent="0.15">
      <c r="A39" s="121"/>
      <c r="B39" s="122"/>
      <c r="C39" s="138"/>
      <c r="D39" s="28" t="s">
        <v>286</v>
      </c>
      <c r="E39" s="28" t="s">
        <v>450</v>
      </c>
      <c r="F39" s="28" t="s">
        <v>287</v>
      </c>
      <c r="G39" s="29" t="str">
        <f>IF(OR(AND((A4="实训室项目"),(E4="是")),(A4="工程项目")),"必选","可选")</f>
        <v>可选</v>
      </c>
      <c r="H39" s="30" t="s">
        <v>484</v>
      </c>
    </row>
    <row r="40" spans="1:8" ht="14.25" hidden="1" customHeight="1" x14ac:dyDescent="0.15">
      <c r="A40" s="121"/>
      <c r="B40" s="122"/>
      <c r="C40" s="138"/>
      <c r="D40" s="28" t="s">
        <v>288</v>
      </c>
      <c r="E40" s="31" t="s">
        <v>451</v>
      </c>
      <c r="F40" s="31" t="s">
        <v>289</v>
      </c>
      <c r="G40" s="29" t="str">
        <f>IF(OR((A4="定制项目"),AND((A4="实训室项目"),(C4="是"))),"必选","可选")</f>
        <v>可选</v>
      </c>
      <c r="H40" s="30" t="s">
        <v>482</v>
      </c>
    </row>
    <row r="41" spans="1:8" ht="14.25" hidden="1" customHeight="1" x14ac:dyDescent="0.15">
      <c r="A41" s="121"/>
      <c r="B41" s="122"/>
      <c r="C41" s="138"/>
      <c r="D41" s="28" t="s">
        <v>290</v>
      </c>
      <c r="E41" s="28" t="s">
        <v>291</v>
      </c>
      <c r="F41" s="28"/>
      <c r="G41" s="29" t="str">
        <f>IF(OR((A4="工程项目"),AND((A4="实训室项目"),(E4="是"))),"必选","可选")</f>
        <v>可选</v>
      </c>
      <c r="H41" s="30" t="s">
        <v>484</v>
      </c>
    </row>
    <row r="42" spans="1:8" ht="14.25" hidden="1" customHeight="1" x14ac:dyDescent="0.15">
      <c r="A42" s="121"/>
      <c r="B42" s="122"/>
      <c r="C42" s="138"/>
      <c r="D42" s="28" t="s">
        <v>292</v>
      </c>
      <c r="E42" s="28" t="s">
        <v>452</v>
      </c>
      <c r="F42" s="28"/>
      <c r="G42" s="29" t="str">
        <f>IF(OR(AND((A4="实训室项目"),(C4="是")),((A4="定制项目"))),"必选","可选")</f>
        <v>可选</v>
      </c>
      <c r="H42" s="30" t="s">
        <v>482</v>
      </c>
    </row>
    <row r="43" spans="1:8" ht="14.25" hidden="1" customHeight="1" x14ac:dyDescent="0.15">
      <c r="A43" s="121"/>
      <c r="B43" s="122"/>
      <c r="C43" s="139"/>
      <c r="D43" s="32" t="s">
        <v>293</v>
      </c>
      <c r="E43" s="28" t="s">
        <v>283</v>
      </c>
      <c r="F43" s="31"/>
      <c r="G43" s="29" t="str">
        <f>IF(OR((A4="工程项目"),AND((A4="实训室项目"),(E4="是"))),"必选","可选")</f>
        <v>可选</v>
      </c>
      <c r="H43" s="30" t="s">
        <v>470</v>
      </c>
    </row>
    <row r="44" spans="1:8" ht="14.25" hidden="1" customHeight="1" x14ac:dyDescent="0.15">
      <c r="A44" s="121"/>
      <c r="B44" s="122"/>
      <c r="C44" s="137" t="s">
        <v>294</v>
      </c>
      <c r="D44" s="28" t="s">
        <v>294</v>
      </c>
      <c r="E44" s="28" t="s">
        <v>295</v>
      </c>
      <c r="F44" s="28"/>
      <c r="G44" s="29" t="str">
        <f>IF(OR(AND((A4="实训室项目"),(C4="是")),((A4="定制项目"))),"必选","可选")</f>
        <v>可选</v>
      </c>
      <c r="H44" s="30" t="s">
        <v>469</v>
      </c>
    </row>
    <row r="45" spans="1:8" ht="14.25" hidden="1" customHeight="1" x14ac:dyDescent="0.15">
      <c r="A45" s="121"/>
      <c r="B45" s="122"/>
      <c r="C45" s="139"/>
      <c r="D45" s="28" t="s">
        <v>296</v>
      </c>
      <c r="E45" s="28" t="s">
        <v>291</v>
      </c>
      <c r="F45" s="28" t="s">
        <v>140</v>
      </c>
      <c r="G45" s="29" t="str">
        <f>IF(OR(AND((A4="实训室项目"),(C4="是")),((A4="定制项目"))),"必选","可选")</f>
        <v>可选</v>
      </c>
      <c r="H45" s="30" t="s">
        <v>469</v>
      </c>
    </row>
    <row r="46" spans="1:8" ht="14.25" customHeight="1" x14ac:dyDescent="0.15">
      <c r="A46" s="121"/>
      <c r="B46" s="122"/>
      <c r="C46" s="126" t="s">
        <v>297</v>
      </c>
      <c r="D46" s="28" t="s">
        <v>298</v>
      </c>
      <c r="E46" s="28" t="s">
        <v>142</v>
      </c>
      <c r="F46" s="28" t="s">
        <v>141</v>
      </c>
      <c r="G46" s="29" t="str">
        <f>IF(AND((A4="标准项目")+(A4="定制项目")+(A4="纯硬件项目")+(A4="工程项目")+(A4="实训室项目"),(B4="是")),"必选","可选")</f>
        <v>必选</v>
      </c>
      <c r="H46" s="30" t="s">
        <v>299</v>
      </c>
    </row>
    <row r="47" spans="1:8" ht="14.25" customHeight="1" x14ac:dyDescent="0.15">
      <c r="A47" s="121"/>
      <c r="B47" s="122"/>
      <c r="C47" s="122"/>
      <c r="D47" s="28" t="s">
        <v>300</v>
      </c>
      <c r="E47" s="28" t="s">
        <v>262</v>
      </c>
      <c r="F47" s="28" t="s">
        <v>301</v>
      </c>
      <c r="G47" s="29" t="str">
        <f>IF(AND((A4="标准项目")+(A4="定制项目")+(A4="纯硬件项目")+(A4="工程项目")+(A4="实训室项目"),(B4="是")),"必选","可选")</f>
        <v>必选</v>
      </c>
      <c r="H47" s="30" t="s">
        <v>299</v>
      </c>
    </row>
    <row r="48" spans="1:8" ht="14.25" customHeight="1" x14ac:dyDescent="0.15">
      <c r="A48" s="121"/>
      <c r="B48" s="122"/>
      <c r="C48" s="122"/>
      <c r="D48" s="28" t="s">
        <v>302</v>
      </c>
      <c r="E48" s="28" t="s">
        <v>262</v>
      </c>
      <c r="F48" s="28"/>
      <c r="G48" s="29" t="str">
        <f>IF(AND((A4="标准项目")+(A4="定制项目")+(A4="纯硬件项目")+(A4="工程项目")+(A4="实训室项目"),(B4="是")),"必选","可选")</f>
        <v>必选</v>
      </c>
      <c r="H48" s="30" t="s">
        <v>299</v>
      </c>
    </row>
    <row r="49" spans="1:8" ht="14.25" customHeight="1" x14ac:dyDescent="0.15">
      <c r="A49" s="121"/>
      <c r="B49" s="122"/>
      <c r="C49" s="122"/>
      <c r="D49" s="28" t="s">
        <v>303</v>
      </c>
      <c r="E49" s="28" t="s">
        <v>304</v>
      </c>
      <c r="F49" s="28"/>
      <c r="G49" s="29" t="str">
        <f>IF(AND((A4="标准项目")+(A4="定制项目")+(A4="纯硬件项目")+(A4="工程项目")+(A4="实训室项目"),(B4="是")),"必选","可选")</f>
        <v>必选</v>
      </c>
      <c r="H49" s="30" t="s">
        <v>299</v>
      </c>
    </row>
    <row r="50" spans="1:8" ht="14.25" customHeight="1" x14ac:dyDescent="0.15">
      <c r="A50" s="121"/>
      <c r="B50" s="122"/>
      <c r="C50" s="122"/>
      <c r="D50" s="28" t="s">
        <v>305</v>
      </c>
      <c r="E50" s="28" t="s">
        <v>306</v>
      </c>
      <c r="F50" s="28"/>
      <c r="G50" s="29" t="str">
        <f>IF(AND((A4="标准项目")+(A4="定制项目")+(A4="纯硬件项目")+(A4="工程项目")+(A4="实训室项目"),(B4="是")),"必选","可选")</f>
        <v>必选</v>
      </c>
      <c r="H50" s="30" t="s">
        <v>468</v>
      </c>
    </row>
    <row r="51" spans="1:8" ht="14.25" customHeight="1" x14ac:dyDescent="0.15">
      <c r="A51" s="121"/>
      <c r="B51" s="122"/>
      <c r="C51" s="123"/>
      <c r="D51" s="28" t="s">
        <v>307</v>
      </c>
      <c r="E51" s="28" t="s">
        <v>308</v>
      </c>
      <c r="F51" s="28" t="s">
        <v>309</v>
      </c>
      <c r="G51" s="29" t="str">
        <f>IF(AND((A4="标准项目")+(A4="定制项目")+(A4="纯硬件项目")+(A4="工程项目")+(A4="实训室项目"),(B4="是")),"必选","可选")</f>
        <v>必选</v>
      </c>
      <c r="H51" s="30" t="s">
        <v>467</v>
      </c>
    </row>
    <row r="52" spans="1:8" ht="14.25" hidden="1" customHeight="1" x14ac:dyDescent="0.15">
      <c r="A52" s="126"/>
      <c r="B52" s="122"/>
      <c r="C52" s="137" t="s">
        <v>310</v>
      </c>
      <c r="D52" s="65" t="s">
        <v>311</v>
      </c>
      <c r="E52" s="65" t="s">
        <v>142</v>
      </c>
      <c r="F52" s="65"/>
      <c r="G52" s="66" t="str">
        <f>IF(AND((A4="纯硬件项目")+(A4="定制项目")+(A4="工程项目")+(A4="实训室项目")),"必选","可选")</f>
        <v>可选</v>
      </c>
      <c r="H52" s="67" t="s">
        <v>219</v>
      </c>
    </row>
    <row r="53" spans="1:8" ht="14.25" customHeight="1" x14ac:dyDescent="0.15">
      <c r="A53" s="121"/>
      <c r="B53" s="121"/>
      <c r="C53" s="140"/>
      <c r="D53" s="28" t="s">
        <v>312</v>
      </c>
      <c r="E53" s="28" t="s">
        <v>142</v>
      </c>
      <c r="F53" s="31"/>
      <c r="G53" s="29" t="str">
        <f>IF(AND((A4="标准项目")+(A4="纯硬件项目")+(A4="定制项目")+(A4="工程项目")+(A4="实训室项目")),"必选","可选")</f>
        <v>必选</v>
      </c>
      <c r="H53" s="30" t="s">
        <v>219</v>
      </c>
    </row>
    <row r="54" spans="1:8" ht="14.25" hidden="1" customHeight="1" x14ac:dyDescent="0.15">
      <c r="A54" s="123"/>
      <c r="B54" s="122"/>
      <c r="C54" s="138"/>
      <c r="D54" s="62" t="s">
        <v>313</v>
      </c>
      <c r="E54" s="62" t="s">
        <v>142</v>
      </c>
      <c r="F54" s="62"/>
      <c r="G54" s="63" t="str">
        <f>IF(AND((A4="纯硬件项目")+(A4="定制项目")+(A4="工程项目")+(A4="实训室项目")),"必选","可选")</f>
        <v>可选</v>
      </c>
      <c r="H54" s="64" t="s">
        <v>219</v>
      </c>
    </row>
    <row r="55" spans="1:8" ht="14.25" hidden="1" customHeight="1" x14ac:dyDescent="0.15">
      <c r="A55" s="121"/>
      <c r="B55" s="122"/>
      <c r="C55" s="138"/>
      <c r="D55" s="28" t="s">
        <v>314</v>
      </c>
      <c r="E55" s="28" t="s">
        <v>142</v>
      </c>
      <c r="F55" s="28"/>
      <c r="G55" s="29" t="str">
        <f>IF(AND((A4="纯硬件项目")+(A4="定制项目")+(A4="工程项目")+(A4="实训室项目")),"必选","可选")</f>
        <v>可选</v>
      </c>
      <c r="H55" s="30" t="s">
        <v>219</v>
      </c>
    </row>
    <row r="56" spans="1:8" ht="14.25" hidden="1" customHeight="1" x14ac:dyDescent="0.15">
      <c r="A56" s="121"/>
      <c r="B56" s="122"/>
      <c r="C56" s="138"/>
      <c r="D56" s="28" t="s">
        <v>315</v>
      </c>
      <c r="E56" s="28" t="s">
        <v>142</v>
      </c>
      <c r="F56" s="28"/>
      <c r="G56" s="29" t="str">
        <f>IF(AND((A4="纯硬件项目")+(A4="定制项目")+(A4="工程项目")+(A4="实训室项目")),"必选","可选")</f>
        <v>可选</v>
      </c>
      <c r="H56" s="30" t="s">
        <v>219</v>
      </c>
    </row>
    <row r="57" spans="1:8" ht="14.25" hidden="1" customHeight="1" x14ac:dyDescent="0.15">
      <c r="A57" s="121"/>
      <c r="B57" s="123"/>
      <c r="C57" s="139"/>
      <c r="D57" s="28" t="s">
        <v>316</v>
      </c>
      <c r="E57" s="28" t="s">
        <v>317</v>
      </c>
      <c r="F57" s="31" t="s">
        <v>318</v>
      </c>
      <c r="G57" s="29" t="str">
        <f>IF(AND((A4="纯硬件项目")+(A4="定制项目")+(A4="工程项目")+(A4="实训室项目")),"必选","可选")</f>
        <v>可选</v>
      </c>
      <c r="H57" s="30" t="s">
        <v>219</v>
      </c>
    </row>
    <row r="58" spans="1:8" ht="14.25" hidden="1" customHeight="1" x14ac:dyDescent="0.15">
      <c r="A58" s="112" t="s">
        <v>319</v>
      </c>
      <c r="B58" s="112" t="s">
        <v>320</v>
      </c>
      <c r="C58" s="112" t="s">
        <v>320</v>
      </c>
      <c r="D58" s="33" t="s">
        <v>321</v>
      </c>
      <c r="E58" s="33" t="s">
        <v>142</v>
      </c>
      <c r="F58" s="33"/>
      <c r="G58" s="34" t="str">
        <f>IF(AND((A4="纯硬件项目")+(A4="定制项目")+(A4="工程项目")+(A4="实训室项目")),"必选","可选")</f>
        <v>可选</v>
      </c>
      <c r="H58" s="55" t="s">
        <v>219</v>
      </c>
    </row>
    <row r="59" spans="1:8" ht="14.25" hidden="1" customHeight="1" x14ac:dyDescent="0.15">
      <c r="A59" s="113"/>
      <c r="B59" s="113"/>
      <c r="C59" s="113"/>
      <c r="D59" s="68" t="s">
        <v>322</v>
      </c>
      <c r="E59" s="68" t="s">
        <v>142</v>
      </c>
      <c r="F59" s="68" t="s">
        <v>323</v>
      </c>
      <c r="G59" s="69" t="str">
        <f>IF(AND((A4="纯硬件项目")+(A4="定制项目")+(A4="工程项目")+(A4="实训室项目")),"必选","可选")</f>
        <v>可选</v>
      </c>
      <c r="H59" s="70" t="s">
        <v>219</v>
      </c>
    </row>
    <row r="60" spans="1:8" ht="14.25" customHeight="1" x14ac:dyDescent="0.15">
      <c r="A60" s="114"/>
      <c r="B60" s="114"/>
      <c r="C60" s="114"/>
      <c r="D60" s="33" t="s">
        <v>324</v>
      </c>
      <c r="E60" s="33" t="s">
        <v>283</v>
      </c>
      <c r="F60" s="33" t="s">
        <v>325</v>
      </c>
      <c r="G60" s="34" t="str">
        <f>IF(AND((A4="标准项目")+(A4="纯硬件项目")+(A4="定制项目")+(A4="工程项目")+(A4="实训室项目")),"必选","可选")</f>
        <v>必选</v>
      </c>
      <c r="H60" s="55" t="s">
        <v>219</v>
      </c>
    </row>
    <row r="61" spans="1:8" ht="14.25" customHeight="1" x14ac:dyDescent="0.15">
      <c r="A61" s="114"/>
      <c r="B61" s="114" t="s">
        <v>326</v>
      </c>
      <c r="C61" s="114" t="s">
        <v>327</v>
      </c>
      <c r="D61" s="33" t="s">
        <v>328</v>
      </c>
      <c r="E61" s="33" t="s">
        <v>329</v>
      </c>
      <c r="F61" s="33"/>
      <c r="G61" s="34" t="str">
        <f>IF(AND((A4="标准项目")+(A4="纯硬件项目")+(A4="定制项目")+(A4="工程项目")+(A4="实训室项目")),"必选","可选")</f>
        <v>必选</v>
      </c>
      <c r="H61" s="55" t="s">
        <v>219</v>
      </c>
    </row>
    <row r="62" spans="1:8" ht="14.25" customHeight="1" x14ac:dyDescent="0.15">
      <c r="A62" s="114"/>
      <c r="B62" s="114"/>
      <c r="C62" s="114"/>
      <c r="D62" s="33" t="s">
        <v>330</v>
      </c>
      <c r="E62" s="33" t="s">
        <v>329</v>
      </c>
      <c r="F62" s="33" t="s">
        <v>331</v>
      </c>
      <c r="G62" s="34" t="str">
        <f>IF(AND((A4="标准项目")+(A4="纯硬件项目")+(A4="定制项目")+(A4="工程项目")+(A4="实训室项目")),"必选","可选")</f>
        <v>必选</v>
      </c>
      <c r="H62" s="55" t="s">
        <v>219</v>
      </c>
    </row>
    <row r="63" spans="1:8" ht="14.25" customHeight="1" x14ac:dyDescent="0.15">
      <c r="A63" s="114"/>
      <c r="B63" s="114"/>
      <c r="C63" s="114"/>
      <c r="D63" s="33" t="s">
        <v>332</v>
      </c>
      <c r="E63" s="33" t="s">
        <v>329</v>
      </c>
      <c r="F63" s="33" t="s">
        <v>333</v>
      </c>
      <c r="G63" s="34" t="str">
        <f>IF(AND((A4="标准项目")+(A4="纯硬件项目")+(A4="定制项目")+(A4="工程项目")+(A4="实训室项目")),"必选","可选")</f>
        <v>必选</v>
      </c>
      <c r="H63" s="55" t="s">
        <v>219</v>
      </c>
    </row>
    <row r="64" spans="1:8" ht="14.25" hidden="1" customHeight="1" x14ac:dyDescent="0.15">
      <c r="A64" s="113"/>
      <c r="B64" s="113"/>
      <c r="C64" s="113"/>
      <c r="D64" s="71" t="s">
        <v>334</v>
      </c>
      <c r="E64" s="71" t="s">
        <v>329</v>
      </c>
      <c r="F64" s="71" t="s">
        <v>335</v>
      </c>
      <c r="G64" s="72" t="str">
        <f>IF(AND((A4="纯硬件项目")+(A4="定制项目")+(A4="工程项目")+(A4="实训室项目")),"必选","可选")</f>
        <v>可选</v>
      </c>
      <c r="H64" s="73" t="s">
        <v>219</v>
      </c>
    </row>
    <row r="65" spans="1:8" ht="14.25" hidden="1" customHeight="1" x14ac:dyDescent="0.15">
      <c r="A65" s="113"/>
      <c r="B65" s="113"/>
      <c r="C65" s="113"/>
      <c r="D65" s="33" t="s">
        <v>336</v>
      </c>
      <c r="E65" s="33" t="s">
        <v>142</v>
      </c>
      <c r="F65" s="33" t="s">
        <v>337</v>
      </c>
      <c r="G65" s="34" t="str">
        <f>IF(AND((A4="纯硬件项目")+(A4="定制项目")+(A4="工程项目")+(A4="实训室项目")),"必选","可选")</f>
        <v>可选</v>
      </c>
      <c r="H65" s="55" t="s">
        <v>219</v>
      </c>
    </row>
    <row r="66" spans="1:8" ht="14.25" hidden="1" customHeight="1" x14ac:dyDescent="0.15">
      <c r="A66" s="113"/>
      <c r="B66" s="113"/>
      <c r="C66" s="115"/>
      <c r="D66" s="33" t="s">
        <v>338</v>
      </c>
      <c r="E66" s="33" t="s">
        <v>283</v>
      </c>
      <c r="F66" s="33"/>
      <c r="G66" s="34" t="str">
        <f>IF(AND((A4="纯硬件项目")+(A4="定制项目")+(A4="工程项目")+(A4="实训室项目")),"必选","可选")</f>
        <v>可选</v>
      </c>
      <c r="H66" s="55" t="s">
        <v>219</v>
      </c>
    </row>
    <row r="67" spans="1:8" ht="14.25" hidden="1" customHeight="1" x14ac:dyDescent="0.15">
      <c r="A67" s="113"/>
      <c r="B67" s="113"/>
      <c r="C67" s="112" t="s">
        <v>339</v>
      </c>
      <c r="D67" s="33" t="s">
        <v>340</v>
      </c>
      <c r="E67" s="33" t="s">
        <v>329</v>
      </c>
      <c r="F67" s="33"/>
      <c r="G67" s="34" t="str">
        <f>IF(AND((A4="纯硬件项目")+(A4="定制项目")+(A4="工程项目")+(A4="实训室项目")),"必选","可选")</f>
        <v>可选</v>
      </c>
      <c r="H67" s="55" t="s">
        <v>219</v>
      </c>
    </row>
    <row r="68" spans="1:8" ht="14.25" hidden="1" customHeight="1" x14ac:dyDescent="0.15">
      <c r="A68" s="113"/>
      <c r="B68" s="113"/>
      <c r="C68" s="113"/>
      <c r="D68" s="33" t="s">
        <v>341</v>
      </c>
      <c r="E68" s="33" t="s">
        <v>329</v>
      </c>
      <c r="F68" s="33"/>
      <c r="G68" s="34" t="str">
        <f>IF(AND((A4="纯硬件项目")+(A4="定制项目")+(A4="工程项目")+(A4="实训室项目")),"必选","可选")</f>
        <v>可选</v>
      </c>
      <c r="H68" s="55" t="s">
        <v>219</v>
      </c>
    </row>
    <row r="69" spans="1:8" ht="14.25" hidden="1" customHeight="1" x14ac:dyDescent="0.15">
      <c r="A69" s="113"/>
      <c r="B69" s="115"/>
      <c r="C69" s="115"/>
      <c r="D69" s="33" t="s">
        <v>342</v>
      </c>
      <c r="E69" s="33" t="s">
        <v>329</v>
      </c>
      <c r="F69" s="35" t="s">
        <v>343</v>
      </c>
      <c r="G69" s="34" t="str">
        <f>IF(AND((A4="纯硬件项目")+(A4="定制项目")+(A4="工程项目")+(A4="实训室项目")),"必选","可选")</f>
        <v>可选</v>
      </c>
      <c r="H69" s="55" t="s">
        <v>219</v>
      </c>
    </row>
    <row r="70" spans="1:8" ht="14.25" hidden="1" customHeight="1" x14ac:dyDescent="0.15">
      <c r="A70" s="113"/>
      <c r="B70" s="112" t="s">
        <v>344</v>
      </c>
      <c r="C70" s="112" t="s">
        <v>344</v>
      </c>
      <c r="D70" s="68" t="s">
        <v>85</v>
      </c>
      <c r="E70" s="68" t="s">
        <v>283</v>
      </c>
      <c r="F70" s="68" t="s">
        <v>345</v>
      </c>
      <c r="G70" s="69" t="str">
        <f>IF(AND((A4="定制项目")+(A4="实训室项目")),"必选","可选")</f>
        <v>可选</v>
      </c>
      <c r="H70" s="70" t="s">
        <v>474</v>
      </c>
    </row>
    <row r="71" spans="1:8" ht="14.25" customHeight="1" x14ac:dyDescent="0.15">
      <c r="A71" s="114"/>
      <c r="B71" s="114"/>
      <c r="C71" s="114"/>
      <c r="D71" s="33" t="s">
        <v>346</v>
      </c>
      <c r="E71" s="33" t="s">
        <v>283</v>
      </c>
      <c r="F71" s="33"/>
      <c r="G71" s="34" t="str">
        <f>IF(AND((A4="标准项目")+(A4="纯硬件项目")+(A4="定制项目")+(A4="工程项目")+(A4="实训室项目")),"必选","可选")</f>
        <v>必选</v>
      </c>
      <c r="H71" s="55" t="s">
        <v>219</v>
      </c>
    </row>
    <row r="72" spans="1:8" ht="14.25" customHeight="1" x14ac:dyDescent="0.15">
      <c r="A72" s="114"/>
      <c r="B72" s="114"/>
      <c r="C72" s="114"/>
      <c r="D72" s="33" t="s">
        <v>347</v>
      </c>
      <c r="E72" s="33" t="s">
        <v>348</v>
      </c>
      <c r="F72" s="33"/>
      <c r="G72" s="34" t="str">
        <f>IF(AND((A4="标准项目")+(A4="定制项目")+(A4="实训室项目")),"必选","可选")</f>
        <v>必选</v>
      </c>
      <c r="H72" s="55" t="s">
        <v>474</v>
      </c>
    </row>
    <row r="73" spans="1:8" ht="14.25" customHeight="1" x14ac:dyDescent="0.15">
      <c r="A73" s="114"/>
      <c r="B73" s="114"/>
      <c r="C73" s="114"/>
      <c r="D73" s="33" t="s">
        <v>349</v>
      </c>
      <c r="E73" s="33" t="s">
        <v>348</v>
      </c>
      <c r="F73" s="33" t="s">
        <v>143</v>
      </c>
      <c r="G73" s="34" t="str">
        <f>IF(AND((A4="标准项目")+(A4="定制项目")+(A4="实训室项目")),"必选","可选")</f>
        <v>必选</v>
      </c>
      <c r="H73" s="55" t="s">
        <v>474</v>
      </c>
    </row>
    <row r="74" spans="1:8" ht="14.25" customHeight="1" x14ac:dyDescent="0.15">
      <c r="A74" s="114"/>
      <c r="B74" s="114"/>
      <c r="C74" s="114"/>
      <c r="D74" s="49" t="s">
        <v>350</v>
      </c>
      <c r="E74" s="33" t="s">
        <v>348</v>
      </c>
      <c r="F74" s="33" t="s">
        <v>351</v>
      </c>
      <c r="G74" s="34" t="str">
        <f>IF(AND((A4="标准项目")+(A4="定制项目")+(A4="实训室项目")),"必选","可选")</f>
        <v>必选</v>
      </c>
      <c r="H74" s="55" t="s">
        <v>475</v>
      </c>
    </row>
    <row r="75" spans="1:8" ht="14.25" customHeight="1" x14ac:dyDescent="0.15">
      <c r="A75" s="114"/>
      <c r="B75" s="114"/>
      <c r="C75" s="114"/>
      <c r="D75" s="48" t="s">
        <v>352</v>
      </c>
      <c r="E75" s="33" t="s">
        <v>353</v>
      </c>
      <c r="F75" s="33"/>
      <c r="G75" s="34" t="str">
        <f>IF(AND((A4="标准项目")+(A4="定制项目")+(A4="实训室项目")),"必选","可选")</f>
        <v>必选</v>
      </c>
      <c r="H75" s="55" t="s">
        <v>475</v>
      </c>
    </row>
    <row r="76" spans="1:8" ht="14.25" customHeight="1" x14ac:dyDescent="0.15">
      <c r="A76" s="114"/>
      <c r="B76" s="114"/>
      <c r="C76" s="114"/>
      <c r="D76" s="50" t="s">
        <v>354</v>
      </c>
      <c r="E76" s="33" t="s">
        <v>353</v>
      </c>
      <c r="F76" s="33"/>
      <c r="G76" s="34" t="str">
        <f>IF(AND((A4="标准项目")+(A4="定制项目")+(A4="实训室项目")),"必选","可选")</f>
        <v>必选</v>
      </c>
      <c r="H76" s="55" t="s">
        <v>475</v>
      </c>
    </row>
    <row r="77" spans="1:8" ht="14.25" customHeight="1" x14ac:dyDescent="0.15">
      <c r="A77" s="114"/>
      <c r="B77" s="114"/>
      <c r="C77" s="114"/>
      <c r="D77" s="50" t="s">
        <v>355</v>
      </c>
      <c r="E77" s="33" t="s">
        <v>356</v>
      </c>
      <c r="F77" s="33" t="s">
        <v>357</v>
      </c>
      <c r="G77" s="34" t="str">
        <f>IF(AND((A4="标准项目")+(A4="定制项目")+(A4="实训室项目")),"必选","可选")</f>
        <v>必选</v>
      </c>
      <c r="H77" s="55" t="s">
        <v>475</v>
      </c>
    </row>
    <row r="78" spans="1:8" ht="14.25" customHeight="1" x14ac:dyDescent="0.15">
      <c r="A78" s="114"/>
      <c r="B78" s="114"/>
      <c r="C78" s="114"/>
      <c r="D78" s="33" t="s">
        <v>358</v>
      </c>
      <c r="E78" s="33" t="s">
        <v>359</v>
      </c>
      <c r="F78" s="33" t="s">
        <v>360</v>
      </c>
      <c r="G78" s="34" t="str">
        <f>IF(AND((A4="标准项目")+(A4="定制项目")+(A4="实训室项目")),"必选","可选")</f>
        <v>必选</v>
      </c>
      <c r="H78" s="55" t="s">
        <v>474</v>
      </c>
    </row>
    <row r="79" spans="1:8" ht="14.25" customHeight="1" x14ac:dyDescent="0.15">
      <c r="A79" s="114"/>
      <c r="B79" s="114"/>
      <c r="C79" s="114"/>
      <c r="D79" s="33" t="s">
        <v>361</v>
      </c>
      <c r="E79" s="33" t="s">
        <v>359</v>
      </c>
      <c r="F79" s="33"/>
      <c r="G79" s="34" t="str">
        <f>IF(AND((A4="标准项目")+(A4="定制项目")+(A4="实训室项目")),"必选","可选")</f>
        <v>必选</v>
      </c>
      <c r="H79" s="55" t="s">
        <v>474</v>
      </c>
    </row>
    <row r="80" spans="1:8" ht="14.25" customHeight="1" x14ac:dyDescent="0.15">
      <c r="A80" s="114"/>
      <c r="B80" s="114"/>
      <c r="C80" s="114"/>
      <c r="D80" s="33" t="s">
        <v>362</v>
      </c>
      <c r="E80" s="49" t="s">
        <v>460</v>
      </c>
      <c r="F80" s="33"/>
      <c r="G80" s="34" t="str">
        <f>IF(AND((A4="标准项目")+(A4="定制项目")+(A4="实训室项目")),"必选","可选")</f>
        <v>必选</v>
      </c>
      <c r="H80" s="55" t="s">
        <v>474</v>
      </c>
    </row>
    <row r="81" spans="1:8" ht="14.25" hidden="1" customHeight="1" x14ac:dyDescent="0.15">
      <c r="A81" s="113"/>
      <c r="B81" s="113"/>
      <c r="C81" s="113"/>
      <c r="D81" s="71" t="s">
        <v>363</v>
      </c>
      <c r="E81" s="71" t="s">
        <v>218</v>
      </c>
      <c r="F81" s="71" t="s">
        <v>364</v>
      </c>
      <c r="G81" s="72" t="str">
        <f>IF(AND((A4="定制项目")+(A4="实训室项目")),"必选","可选")</f>
        <v>可选</v>
      </c>
      <c r="H81" s="73" t="s">
        <v>462</v>
      </c>
    </row>
    <row r="82" spans="1:8" ht="14.25" customHeight="1" x14ac:dyDescent="0.15">
      <c r="A82" s="113"/>
      <c r="B82" s="113"/>
      <c r="C82" s="113"/>
      <c r="D82" s="33" t="s">
        <v>365</v>
      </c>
      <c r="E82" s="33" t="s">
        <v>262</v>
      </c>
      <c r="F82" s="33"/>
      <c r="G82" s="34" t="str">
        <f>IF(AND((A4="标准项目")+(A4="定制项目")+(A4="纯硬件项目")+(A4="工程项目")+(A4="实训室项目"),(B4="是")),"必选","可选")</f>
        <v>必选</v>
      </c>
      <c r="H82" s="55" t="s">
        <v>485</v>
      </c>
    </row>
    <row r="83" spans="1:8" ht="14.25" customHeight="1" x14ac:dyDescent="0.15">
      <c r="A83" s="113"/>
      <c r="B83" s="113"/>
      <c r="C83" s="113"/>
      <c r="D83" s="33" t="s">
        <v>366</v>
      </c>
      <c r="E83" s="33" t="s">
        <v>262</v>
      </c>
      <c r="F83" s="33" t="s">
        <v>367</v>
      </c>
      <c r="G83" s="34" t="str">
        <f>IF(AND((A4="标准项目")+(A4="定制项目")+(A4="纯硬件项目")+(A4="工程项目")+(A4="实训室项目"),(B4="是")),"必选","可选")</f>
        <v>必选</v>
      </c>
      <c r="H83" s="55" t="s">
        <v>485</v>
      </c>
    </row>
    <row r="84" spans="1:8" ht="14.25" customHeight="1" x14ac:dyDescent="0.15">
      <c r="A84" s="113"/>
      <c r="B84" s="113"/>
      <c r="C84" s="113"/>
      <c r="D84" s="33" t="s">
        <v>368</v>
      </c>
      <c r="E84" s="33" t="s">
        <v>262</v>
      </c>
      <c r="F84" s="33"/>
      <c r="G84" s="34" t="str">
        <f>IF(AND((A4="标准项目")+(A4="定制项目")+(A4="纯硬件项目")+(A4="工程项目")+(A4="实训室项目"),(B4="是")),"必选","可选")</f>
        <v>必选</v>
      </c>
      <c r="H84" s="55" t="s">
        <v>485</v>
      </c>
    </row>
    <row r="85" spans="1:8" ht="14.25" customHeight="1" x14ac:dyDescent="0.15">
      <c r="A85" s="113"/>
      <c r="B85" s="113"/>
      <c r="C85" s="113"/>
      <c r="D85" s="33" t="s">
        <v>369</v>
      </c>
      <c r="E85" s="33" t="s">
        <v>370</v>
      </c>
      <c r="F85" s="33"/>
      <c r="G85" s="34" t="str">
        <f>IF(OR(AND((A4="标准项目")+(A4="定制项目")+(A4="实训室项目"),(B4="是")),((A4="纯硬件项目")+(A4="工程项目"))),"必选","可选")</f>
        <v>必选</v>
      </c>
      <c r="H85" s="55" t="s">
        <v>486</v>
      </c>
    </row>
    <row r="86" spans="1:8" ht="14.25" hidden="1" customHeight="1" x14ac:dyDescent="0.15">
      <c r="A86" s="113"/>
      <c r="B86" s="113"/>
      <c r="C86" s="113"/>
      <c r="D86" s="33" t="s">
        <v>371</v>
      </c>
      <c r="E86" s="33" t="s">
        <v>370</v>
      </c>
      <c r="F86" s="33"/>
      <c r="G86" s="34" t="str">
        <f>IF(OR(AND((A4="实训室项目"),(E4="是")),(A4="工程项目"),(A4="纯硬件项目")),"必选","可选")</f>
        <v>可选</v>
      </c>
      <c r="H86" s="55" t="s">
        <v>487</v>
      </c>
    </row>
    <row r="87" spans="1:8" ht="14.25" customHeight="1" x14ac:dyDescent="0.15">
      <c r="A87" s="113"/>
      <c r="B87" s="113"/>
      <c r="C87" s="113"/>
      <c r="D87" s="33" t="s">
        <v>372</v>
      </c>
      <c r="E87" s="33" t="s">
        <v>370</v>
      </c>
      <c r="F87" s="33"/>
      <c r="G87" s="34" t="str">
        <f>IF(OR(AND((A4="标准项目")+(A4="定制项目")+(A4="工程项目")+(A4="实训室项目"),(B4="是")),,(A4="纯硬件项目")),"必选","可选")</f>
        <v>必选</v>
      </c>
      <c r="H87" s="55" t="s">
        <v>485</v>
      </c>
    </row>
    <row r="88" spans="1:8" ht="14.25" hidden="1" customHeight="1" x14ac:dyDescent="0.15">
      <c r="A88" s="113"/>
      <c r="B88" s="113"/>
      <c r="C88" s="113"/>
      <c r="D88" s="33" t="s">
        <v>373</v>
      </c>
      <c r="E88" s="33" t="s">
        <v>370</v>
      </c>
      <c r="F88" s="33" t="s">
        <v>374</v>
      </c>
      <c r="G88" s="36" t="str">
        <f>IF(OR(AND((A4="定制项目")+(A4="实训室项目"),(E4="是")),(A4="纯硬件项目"),(A4="工程项目")),"必选","可选")</f>
        <v>可选</v>
      </c>
      <c r="H88" s="55" t="s">
        <v>487</v>
      </c>
    </row>
    <row r="89" spans="1:8" ht="14.25" hidden="1" customHeight="1" x14ac:dyDescent="0.15">
      <c r="A89" s="113"/>
      <c r="B89" s="113"/>
      <c r="C89" s="113"/>
      <c r="D89" s="68" t="s">
        <v>375</v>
      </c>
      <c r="E89" s="68" t="s">
        <v>142</v>
      </c>
      <c r="F89" s="74" t="s">
        <v>376</v>
      </c>
      <c r="G89" s="69" t="str">
        <f>IF(AND((A4="定制项目")+(A4="实训室项目")),"必选","可选")</f>
        <v>可选</v>
      </c>
      <c r="H89" s="70" t="s">
        <v>219</v>
      </c>
    </row>
    <row r="90" spans="1:8" ht="14.25" customHeight="1" x14ac:dyDescent="0.15">
      <c r="A90" s="114"/>
      <c r="B90" s="114"/>
      <c r="C90" s="114"/>
      <c r="D90" s="33" t="s">
        <v>377</v>
      </c>
      <c r="E90" s="33" t="s">
        <v>142</v>
      </c>
      <c r="F90" s="35" t="s">
        <v>378</v>
      </c>
      <c r="G90" s="34" t="str">
        <f>IF(AND((A4="标准项目")+(A4="纯硬件项目")+(A4="定制项目")+(A4="工程项目")+(A4="实训室项目")),"必选","可选")</f>
        <v>必选</v>
      </c>
      <c r="H90" s="55" t="s">
        <v>219</v>
      </c>
    </row>
    <row r="91" spans="1:8" ht="14.25" hidden="1" customHeight="1" x14ac:dyDescent="0.15">
      <c r="A91" s="113"/>
      <c r="B91" s="113" t="s">
        <v>461</v>
      </c>
      <c r="C91" s="113" t="s">
        <v>461</v>
      </c>
      <c r="D91" s="71" t="s">
        <v>379</v>
      </c>
      <c r="E91" s="71" t="s">
        <v>370</v>
      </c>
      <c r="F91" s="71"/>
      <c r="G91" s="72" t="str">
        <f>IF(OR((A4="工程项目"),AND((A4="实训室项目"),(E4="是"))),"必选","可选")</f>
        <v>可选</v>
      </c>
      <c r="H91" s="73" t="s">
        <v>487</v>
      </c>
    </row>
    <row r="92" spans="1:8" ht="14.25" hidden="1" customHeight="1" x14ac:dyDescent="0.15">
      <c r="A92" s="113"/>
      <c r="B92" s="113"/>
      <c r="C92" s="113"/>
      <c r="D92" s="33" t="s">
        <v>380</v>
      </c>
      <c r="E92" s="33"/>
      <c r="F92" s="33"/>
      <c r="G92" s="34" t="str">
        <f>IF(OR((A4="工程项目"),AND((A4="实训室项目"),(E4="是"))),"必选","可选")</f>
        <v>可选</v>
      </c>
      <c r="H92" s="55" t="s">
        <v>487</v>
      </c>
    </row>
    <row r="93" spans="1:8" ht="14.25" customHeight="1" x14ac:dyDescent="0.15">
      <c r="A93" s="113"/>
      <c r="B93" s="113"/>
      <c r="C93" s="113"/>
      <c r="D93" s="33" t="s">
        <v>381</v>
      </c>
      <c r="E93" s="33" t="s">
        <v>262</v>
      </c>
      <c r="F93" s="33" t="s">
        <v>382</v>
      </c>
      <c r="G93" s="34" t="str">
        <f>IF(AND((A4="标准项目")+(A4="纯硬件项目")+(A4="定制项目")+(A4="工程项目")+(A4="实训室项目"),(B4="是")),"必选","可选")</f>
        <v>必选</v>
      </c>
      <c r="H93" s="55" t="s">
        <v>485</v>
      </c>
    </row>
    <row r="94" spans="1:8" ht="14.25" customHeight="1" x14ac:dyDescent="0.15">
      <c r="A94" s="113"/>
      <c r="B94" s="113"/>
      <c r="C94" s="113"/>
      <c r="D94" s="68" t="s">
        <v>383</v>
      </c>
      <c r="E94" s="68" t="s">
        <v>370</v>
      </c>
      <c r="F94" s="68" t="s">
        <v>384</v>
      </c>
      <c r="G94" s="69" t="str">
        <f>IF(AND((A4="标准项目")+(A4="纯硬件项目")+(A4="定制项目")+(A4="工程项目")+(A4="实训室项目"),(B4="是")),"必选","可选")</f>
        <v>必选</v>
      </c>
      <c r="H94" s="70" t="s">
        <v>485</v>
      </c>
    </row>
    <row r="95" spans="1:8" ht="14.25" customHeight="1" x14ac:dyDescent="0.15">
      <c r="A95" s="114"/>
      <c r="B95" s="114"/>
      <c r="C95" s="114"/>
      <c r="D95" s="33" t="s">
        <v>385</v>
      </c>
      <c r="E95" s="33" t="s">
        <v>218</v>
      </c>
      <c r="F95" s="33"/>
      <c r="G95" s="34" t="str">
        <f>IF((A4="标准项目")+(A4="纯硬件项目")+(A4="定制项目")+(A4="工程项目")+(A4="实训室项目"),"必选","可选")</f>
        <v>必选</v>
      </c>
      <c r="H95" s="55" t="s">
        <v>219</v>
      </c>
    </row>
    <row r="96" spans="1:8" ht="14.25" customHeight="1" x14ac:dyDescent="0.15">
      <c r="A96" s="113"/>
      <c r="B96" s="113"/>
      <c r="C96" s="113"/>
      <c r="D96" s="71" t="s">
        <v>386</v>
      </c>
      <c r="E96" s="71" t="s">
        <v>370</v>
      </c>
      <c r="F96" s="71" t="s">
        <v>387</v>
      </c>
      <c r="G96" s="72" t="str">
        <f>IF(AND((A4="标准项目")+(A4="纯硬件项目")+(A4="定制项目")+(A4="工程项目")+(A4="实训室项目"),(B4="是")),"必选","可选")</f>
        <v>必选</v>
      </c>
      <c r="H96" s="73" t="s">
        <v>485</v>
      </c>
    </row>
    <row r="97" spans="1:8" ht="14.25" customHeight="1" x14ac:dyDescent="0.15">
      <c r="A97" s="113"/>
      <c r="B97" s="113"/>
      <c r="C97" s="113"/>
      <c r="D97" s="68" t="s">
        <v>388</v>
      </c>
      <c r="E97" s="68" t="s">
        <v>370</v>
      </c>
      <c r="F97" s="68" t="s">
        <v>389</v>
      </c>
      <c r="G97" s="69" t="str">
        <f>IF(OR(AND((A4="标准项目")+(A4="定制项目")+(A4="实训室项目"),(B4="是")),(A4="纯硬件项目"),AND((A4="工程项目"),(D4="是"))),"必选","可选")</f>
        <v>必选</v>
      </c>
      <c r="H97" s="70" t="s">
        <v>488</v>
      </c>
    </row>
    <row r="98" spans="1:8" ht="14.25" customHeight="1" x14ac:dyDescent="0.15">
      <c r="A98" s="114"/>
      <c r="B98" s="114"/>
      <c r="C98" s="114"/>
      <c r="D98" s="33" t="s">
        <v>390</v>
      </c>
      <c r="E98" s="33" t="s">
        <v>348</v>
      </c>
      <c r="F98" s="33" t="s">
        <v>391</v>
      </c>
      <c r="G98" s="34" t="str">
        <f>IF(AND((A4="标准项目")+(A4="定制项目")+(A4="实训室项目")),"必选","可选")</f>
        <v>必选</v>
      </c>
      <c r="H98" s="55" t="s">
        <v>474</v>
      </c>
    </row>
    <row r="99" spans="1:8" ht="14.25" customHeight="1" x14ac:dyDescent="0.15">
      <c r="A99" s="114"/>
      <c r="B99" s="114"/>
      <c r="C99" s="114"/>
      <c r="D99" s="33" t="s">
        <v>392</v>
      </c>
      <c r="E99" s="33" t="s">
        <v>348</v>
      </c>
      <c r="F99" s="33"/>
      <c r="G99" s="34" t="str">
        <f>IF(AND((A4="标准项目")+(A4="定制项目")+(A4="实训室项目")),"必选","可选")</f>
        <v>必选</v>
      </c>
      <c r="H99" s="55" t="s">
        <v>474</v>
      </c>
    </row>
    <row r="100" spans="1:8" ht="14.25" customHeight="1" x14ac:dyDescent="0.15">
      <c r="A100" s="114"/>
      <c r="B100" s="114"/>
      <c r="C100" s="114"/>
      <c r="D100" s="33" t="s">
        <v>393</v>
      </c>
      <c r="E100" s="33" t="s">
        <v>356</v>
      </c>
      <c r="F100" s="33"/>
      <c r="G100" s="34" t="str">
        <f>IF(AND((A4="标准项目")+(A4="定制项目")+(A4="实训室项目")),"必选","可选")</f>
        <v>必选</v>
      </c>
      <c r="H100" s="55" t="s">
        <v>474</v>
      </c>
    </row>
    <row r="101" spans="1:8" ht="14.25" customHeight="1" x14ac:dyDescent="0.15">
      <c r="A101" s="114"/>
      <c r="B101" s="114"/>
      <c r="C101" s="114"/>
      <c r="D101" s="33" t="s">
        <v>394</v>
      </c>
      <c r="E101" s="33" t="s">
        <v>348</v>
      </c>
      <c r="F101" s="33"/>
      <c r="G101" s="34" t="str">
        <f>IF(AND((A4="标准项目")+(A4="定制项目")+(A4="实训室项目")),"必选","可选")</f>
        <v>必选</v>
      </c>
      <c r="H101" s="55" t="s">
        <v>474</v>
      </c>
    </row>
    <row r="102" spans="1:8" ht="14.25" hidden="1" customHeight="1" x14ac:dyDescent="0.15">
      <c r="A102" s="113"/>
      <c r="B102" s="113"/>
      <c r="C102" s="113"/>
      <c r="D102" s="75" t="s">
        <v>395</v>
      </c>
      <c r="E102" s="75" t="s">
        <v>453</v>
      </c>
      <c r="F102" s="75"/>
      <c r="G102" s="76" t="str">
        <f>IF(OR((A4="定制项目")+(A4="纯硬件项目")+(A4="实训室项目"),AND((A4="工程项目"),(D4="是"))),"必选","可选")</f>
        <v>可选</v>
      </c>
      <c r="H102" s="77" t="s">
        <v>219</v>
      </c>
    </row>
    <row r="103" spans="1:8" ht="14.25" customHeight="1" x14ac:dyDescent="0.15">
      <c r="A103" s="114"/>
      <c r="B103" s="114"/>
      <c r="C103" s="114"/>
      <c r="D103" s="33" t="s">
        <v>396</v>
      </c>
      <c r="E103" s="33" t="s">
        <v>397</v>
      </c>
      <c r="F103" s="33"/>
      <c r="G103" s="34" t="str">
        <f>IF(AND((A4="标准项目")+(A4="定制项目")+(A4="实训室项目")),"必选","可选")</f>
        <v>必选</v>
      </c>
      <c r="H103" s="55" t="s">
        <v>474</v>
      </c>
    </row>
    <row r="104" spans="1:8" ht="14.25" customHeight="1" x14ac:dyDescent="0.15">
      <c r="A104" s="114"/>
      <c r="B104" s="114"/>
      <c r="C104" s="114"/>
      <c r="D104" s="33" t="s">
        <v>398</v>
      </c>
      <c r="E104" s="33" t="s">
        <v>348</v>
      </c>
      <c r="F104" s="33"/>
      <c r="G104" s="37" t="str">
        <f>IF(AND((A4="标准项目")+(A4="定制项目")+(A4="实训室项目")),"必选","可选")</f>
        <v>必选</v>
      </c>
      <c r="H104" s="55" t="s">
        <v>474</v>
      </c>
    </row>
    <row r="105" spans="1:8" ht="14.25" customHeight="1" x14ac:dyDescent="0.15">
      <c r="A105" s="113"/>
      <c r="B105" s="115"/>
      <c r="C105" s="115"/>
      <c r="D105" s="71" t="s">
        <v>399</v>
      </c>
      <c r="E105" s="71"/>
      <c r="F105" s="71"/>
      <c r="G105" s="53" t="str">
        <f>IF(AND((A4="标准项目")+(A4="纯硬件项目")+(A4="定制项目")+(A4="工程项目")+(A4="实训室项目"),(B4="是")),"必选","可选")</f>
        <v>必选</v>
      </c>
      <c r="H105" s="73" t="s">
        <v>299</v>
      </c>
    </row>
    <row r="106" spans="1:8" ht="14.25" hidden="1" customHeight="1" x14ac:dyDescent="0.15">
      <c r="A106" s="113"/>
      <c r="B106" s="113" t="s">
        <v>10</v>
      </c>
      <c r="C106" s="113" t="s">
        <v>102</v>
      </c>
      <c r="D106" s="35" t="s">
        <v>401</v>
      </c>
      <c r="E106" s="35" t="s">
        <v>402</v>
      </c>
      <c r="F106" s="33" t="s">
        <v>144</v>
      </c>
      <c r="G106" s="34" t="str">
        <f>IF(AND((A4="纯硬件项目")+(A4="定制项目")+(A4="实训室项目")),"必选","可选")</f>
        <v>可选</v>
      </c>
      <c r="H106" s="55" t="s">
        <v>474</v>
      </c>
    </row>
    <row r="107" spans="1:8" ht="14.25" hidden="1" customHeight="1" x14ac:dyDescent="0.15">
      <c r="A107" s="113"/>
      <c r="B107" s="113"/>
      <c r="C107" s="115"/>
      <c r="D107" s="33" t="s">
        <v>403</v>
      </c>
      <c r="E107" s="33" t="s">
        <v>402</v>
      </c>
      <c r="F107" s="33"/>
      <c r="G107" s="34" t="str">
        <f>IF(OR(((A4="纯硬件项目")+(A4="定制项目")+(A4="实训室项目")),AND((A4="工程项目"),(D4="是"))),"必选","可选")</f>
        <v>可选</v>
      </c>
      <c r="H107" s="55" t="s">
        <v>478</v>
      </c>
    </row>
    <row r="108" spans="1:8" ht="14.25" hidden="1" customHeight="1" x14ac:dyDescent="0.15">
      <c r="A108" s="113"/>
      <c r="B108" s="113"/>
      <c r="C108" s="112" t="s">
        <v>400</v>
      </c>
      <c r="D108" s="33" t="s">
        <v>404</v>
      </c>
      <c r="E108" s="35" t="s">
        <v>479</v>
      </c>
      <c r="F108" s="33"/>
      <c r="G108" s="34" t="str">
        <f>IF(AND((A4="纯硬件项目")+(A4="定制项目")+(A4="工程项目")+(A4="实训室项目")),"必选","可选")</f>
        <v>可选</v>
      </c>
      <c r="H108" s="55" t="s">
        <v>219</v>
      </c>
    </row>
    <row r="109" spans="1:8" ht="14.25" hidden="1" customHeight="1" x14ac:dyDescent="0.15">
      <c r="A109" s="113"/>
      <c r="B109" s="113"/>
      <c r="C109" s="113"/>
      <c r="D109" s="68" t="s">
        <v>405</v>
      </c>
      <c r="E109" s="74" t="s">
        <v>479</v>
      </c>
      <c r="F109" s="68" t="s">
        <v>11</v>
      </c>
      <c r="G109" s="69" t="str">
        <f>IF(AND((A4="纯硬件项目")+(A4="定制项目")+(A4="工程项目")+(A4="实训室项目")),"必选","可选")</f>
        <v>可选</v>
      </c>
      <c r="H109" s="70" t="s">
        <v>219</v>
      </c>
    </row>
    <row r="110" spans="1:8" ht="14.25" customHeight="1" x14ac:dyDescent="0.15">
      <c r="A110" s="114"/>
      <c r="B110" s="114"/>
      <c r="C110" s="114"/>
      <c r="D110" s="33" t="s">
        <v>476</v>
      </c>
      <c r="E110" s="35" t="s">
        <v>480</v>
      </c>
      <c r="F110" s="33" t="s">
        <v>12</v>
      </c>
      <c r="G110" s="34" t="str">
        <f>IF(AND((A4="标准项目")+(A4="纯硬件项目")+(A4="定制项目")+(A4="工程项目")+(A4="实训室项目")),"必选","可选")</f>
        <v>必选</v>
      </c>
      <c r="H110" s="55" t="s">
        <v>219</v>
      </c>
    </row>
    <row r="111" spans="1:8" ht="14.25" customHeight="1" x14ac:dyDescent="0.15">
      <c r="A111" s="114"/>
      <c r="B111" s="124" t="s">
        <v>406</v>
      </c>
      <c r="C111" s="124" t="s">
        <v>407</v>
      </c>
      <c r="D111" s="38" t="s">
        <v>408</v>
      </c>
      <c r="E111" s="39" t="s">
        <v>142</v>
      </c>
      <c r="F111" s="38" t="s">
        <v>409</v>
      </c>
      <c r="G111" s="34" t="str">
        <f>IF(AND((A4="标准项目")+(A4="纯硬件项目")+(A4="定制项目")+(A4="工程项目")+(A4="实训室项目")),"必选","可选")</f>
        <v>必选</v>
      </c>
      <c r="H111" s="55" t="s">
        <v>219</v>
      </c>
    </row>
    <row r="112" spans="1:8" ht="14.25" customHeight="1" x14ac:dyDescent="0.15">
      <c r="A112" s="113"/>
      <c r="B112" s="125"/>
      <c r="C112" s="125"/>
      <c r="D112" s="78" t="s">
        <v>410</v>
      </c>
      <c r="E112" s="79" t="s">
        <v>411</v>
      </c>
      <c r="F112" s="78"/>
      <c r="G112" s="76" t="str">
        <f>IF(AND((A4="标准项目")+(A4="纯硬件项目")+(A4="定制项目")+(A4="工程项目")+(A4="实训室项目"),(B4="是")),"必选","可选")</f>
        <v>必选</v>
      </c>
      <c r="H112" s="77" t="s">
        <v>477</v>
      </c>
    </row>
    <row r="113" spans="1:8" ht="14.25" customHeight="1" x14ac:dyDescent="0.15">
      <c r="A113" s="114"/>
      <c r="B113" s="124"/>
      <c r="C113" s="124"/>
      <c r="D113" s="38" t="s">
        <v>412</v>
      </c>
      <c r="E113" s="39" t="s">
        <v>413</v>
      </c>
      <c r="F113" s="38" t="s">
        <v>414</v>
      </c>
      <c r="G113" s="34" t="str">
        <f>IF(AND((A4="标准项目")+(A4="纯硬件项目")+(A4="定制项目")+(A4="工程项目")+(A4="实训室项目")),"必选","可选")</f>
        <v>必选</v>
      </c>
      <c r="H113" s="55" t="s">
        <v>219</v>
      </c>
    </row>
    <row r="114" spans="1:8" ht="14.25" customHeight="1" x14ac:dyDescent="0.15">
      <c r="A114" s="114"/>
      <c r="B114" s="124"/>
      <c r="C114" s="124"/>
      <c r="D114" s="38" t="s">
        <v>415</v>
      </c>
      <c r="E114" s="39" t="s">
        <v>228</v>
      </c>
      <c r="F114" s="38" t="s">
        <v>416</v>
      </c>
      <c r="G114" s="34" t="str">
        <f>IF(AND((A4="标准项目")+(A4="纯硬件项目")+(A4="定制项目")+(A4="工程项目")+(A4="实训室项目")),"必选","可选")</f>
        <v>必选</v>
      </c>
      <c r="H114" s="55" t="s">
        <v>219</v>
      </c>
    </row>
    <row r="115" spans="1:8" ht="14.25" customHeight="1" x14ac:dyDescent="0.15">
      <c r="A115" s="114"/>
      <c r="B115" s="124"/>
      <c r="C115" s="124" t="s">
        <v>417</v>
      </c>
      <c r="D115" s="38" t="s">
        <v>418</v>
      </c>
      <c r="E115" s="39" t="s">
        <v>419</v>
      </c>
      <c r="F115" s="38"/>
      <c r="G115" s="34" t="str">
        <f>IF(AND((A4="标准项目")+(A4="纯硬件项目")+(A4="定制项目")+(A4="工程项目")+(A4="实训室项目")),"必选","可选")</f>
        <v>必选</v>
      </c>
      <c r="H115" s="55" t="s">
        <v>219</v>
      </c>
    </row>
    <row r="116" spans="1:8" ht="14.25" customHeight="1" x14ac:dyDescent="0.15">
      <c r="A116" s="114"/>
      <c r="B116" s="124"/>
      <c r="C116" s="124"/>
      <c r="D116" s="38" t="s">
        <v>420</v>
      </c>
      <c r="E116" s="39" t="s">
        <v>142</v>
      </c>
      <c r="F116" s="38"/>
      <c r="G116" s="34" t="str">
        <f>IF(AND((A4="标准项目")+(A4="纯硬件项目")+(A4="定制项目")+(A4="工程项目")+(A4="实训室项目")),"必选","可选")</f>
        <v>必选</v>
      </c>
      <c r="H116" s="55" t="s">
        <v>219</v>
      </c>
    </row>
    <row r="117" spans="1:8" ht="14.25" customHeight="1" x14ac:dyDescent="0.15">
      <c r="A117" s="114"/>
      <c r="B117" s="124"/>
      <c r="C117" s="124"/>
      <c r="D117" s="38" t="s">
        <v>421</v>
      </c>
      <c r="E117" s="39" t="s">
        <v>142</v>
      </c>
      <c r="F117" s="38" t="s">
        <v>422</v>
      </c>
      <c r="G117" s="34" t="str">
        <f>IF(AND((A4="标准项目")+(A4="纯硬件项目")+(A4="定制项目")+(A4="工程项目")+(A4="实训室项目")),"必选","可选")</f>
        <v>必选</v>
      </c>
      <c r="H117" s="55" t="s">
        <v>219</v>
      </c>
    </row>
    <row r="118" spans="1:8" ht="14.25" customHeight="1" x14ac:dyDescent="0.15">
      <c r="A118" s="114"/>
      <c r="B118" s="124"/>
      <c r="C118" s="124" t="s">
        <v>423</v>
      </c>
      <c r="D118" s="38" t="s">
        <v>424</v>
      </c>
      <c r="E118" s="39" t="s">
        <v>142</v>
      </c>
      <c r="F118" s="38"/>
      <c r="G118" s="34" t="str">
        <f>IF(AND((A4="标准项目")+(A4="纯硬件项目")+(A4="定制项目")+(A4="工程项目")+(A4="实训室项目")),"必选","可选")</f>
        <v>必选</v>
      </c>
      <c r="H118" s="55" t="s">
        <v>219</v>
      </c>
    </row>
    <row r="119" spans="1:8" ht="14.25" customHeight="1" x14ac:dyDescent="0.15">
      <c r="A119" s="114"/>
      <c r="B119" s="124"/>
      <c r="C119" s="124"/>
      <c r="D119" s="38" t="s">
        <v>425</v>
      </c>
      <c r="E119" s="39" t="s">
        <v>218</v>
      </c>
      <c r="F119" s="38"/>
      <c r="G119" s="34" t="str">
        <f>IF(AND((A4="标准项目")+(A4="纯硬件项目")+(A4="定制项目")+(A4="工程项目")+(A4="实训室项目")),"必选","可选")</f>
        <v>必选</v>
      </c>
      <c r="H119" s="55" t="s">
        <v>219</v>
      </c>
    </row>
    <row r="120" spans="1:8" ht="14.25" customHeight="1" x14ac:dyDescent="0.15">
      <c r="A120" s="114"/>
      <c r="B120" s="124"/>
      <c r="C120" s="124"/>
      <c r="D120" s="38" t="s">
        <v>426</v>
      </c>
      <c r="E120" s="39" t="s">
        <v>228</v>
      </c>
      <c r="F120" s="38" t="s">
        <v>427</v>
      </c>
      <c r="G120" s="34" t="str">
        <f>IF(AND((A4="标准项目")+(A4="纯硬件项目")+(A4="定制项目")+(A4="工程项目")+(A4="实训室项目")),"必选","可选")</f>
        <v>必选</v>
      </c>
      <c r="H120" s="55" t="s">
        <v>219</v>
      </c>
    </row>
    <row r="121" spans="1:8" ht="14.25" customHeight="1" x14ac:dyDescent="0.15">
      <c r="A121" s="116" t="s">
        <v>428</v>
      </c>
      <c r="B121" s="118" t="s">
        <v>429</v>
      </c>
      <c r="C121" s="54" t="s">
        <v>430</v>
      </c>
      <c r="D121" s="80" t="s">
        <v>430</v>
      </c>
      <c r="E121" s="81" t="s">
        <v>431</v>
      </c>
      <c r="F121" s="80"/>
      <c r="G121" s="82" t="str">
        <f>IF(AND((A4="标准项目")+(A4="纯硬件项目")+(A4="定制项目")+(A4="工程项目")+(A4="实训室项目")),"必选","可选")</f>
        <v>必选</v>
      </c>
      <c r="H121" s="83" t="s">
        <v>219</v>
      </c>
    </row>
    <row r="122" spans="1:8" ht="14.25" customHeight="1" x14ac:dyDescent="0.15">
      <c r="A122" s="117"/>
      <c r="B122" s="118"/>
      <c r="C122" s="120" t="s">
        <v>432</v>
      </c>
      <c r="D122" s="40" t="s">
        <v>433</v>
      </c>
      <c r="E122" s="41" t="s">
        <v>434</v>
      </c>
      <c r="F122" s="40" t="s">
        <v>435</v>
      </c>
      <c r="G122" s="42" t="str">
        <f>IF(AND((A4="标准项目")+(A4="纯硬件项目")+(A4="定制项目")+(A4="工程项目")+(A4="实训室项目")),"必选","可选")</f>
        <v>必选</v>
      </c>
      <c r="H122" s="56" t="s">
        <v>219</v>
      </c>
    </row>
    <row r="123" spans="1:8" ht="14.25" hidden="1" customHeight="1" x14ac:dyDescent="0.15">
      <c r="A123" s="117"/>
      <c r="B123" s="118"/>
      <c r="C123" s="119"/>
      <c r="D123" s="40" t="s">
        <v>436</v>
      </c>
      <c r="E123" s="41" t="s">
        <v>434</v>
      </c>
      <c r="F123" s="40"/>
      <c r="G123" s="42" t="str">
        <f>IF(AND((A4="实训室项目")),"必选","可选")</f>
        <v>可选</v>
      </c>
      <c r="H123" s="56" t="s">
        <v>462</v>
      </c>
    </row>
    <row r="124" spans="1:8" ht="14.25" customHeight="1" x14ac:dyDescent="0.15">
      <c r="A124" s="117"/>
      <c r="B124" s="118"/>
      <c r="C124" s="120" t="s">
        <v>437</v>
      </c>
      <c r="D124" s="43" t="s">
        <v>438</v>
      </c>
      <c r="E124" s="44" t="s">
        <v>228</v>
      </c>
      <c r="F124" s="40"/>
      <c r="G124" s="42" t="str">
        <f>IF(AND((A4="标准项目")+(A4="纯硬件项目")+(A4="定制项目")+(A4="工程项目")+(A4="实训室项目")),"必选","可选")</f>
        <v>必选</v>
      </c>
      <c r="H124" s="56" t="s">
        <v>219</v>
      </c>
    </row>
    <row r="125" spans="1:8" ht="14.25" customHeight="1" x14ac:dyDescent="0.15">
      <c r="A125" s="117"/>
      <c r="B125" s="118"/>
      <c r="C125" s="119"/>
      <c r="D125" s="43" t="s">
        <v>439</v>
      </c>
      <c r="E125" s="44" t="s">
        <v>228</v>
      </c>
      <c r="F125" s="40"/>
      <c r="G125" s="42" t="str">
        <f>IF(AND((A4="标准项目")+(A4="纯硬件项目")+(A4="定制项目")+(A4="工程项目")+(A4="实训室项目")),"必选","可选")</f>
        <v>必选</v>
      </c>
      <c r="H125" s="56" t="s">
        <v>219</v>
      </c>
    </row>
    <row r="126" spans="1:8" ht="14.25" customHeight="1" x14ac:dyDescent="0.15">
      <c r="A126" s="117"/>
      <c r="B126" s="118"/>
      <c r="C126" s="120" t="s">
        <v>440</v>
      </c>
      <c r="D126" s="43" t="s">
        <v>441</v>
      </c>
      <c r="E126" s="44" t="s">
        <v>218</v>
      </c>
      <c r="F126" s="40"/>
      <c r="G126" s="42" t="str">
        <f>IF(AND((A4="标准项目")+(A4="纯硬件项目")+(A4="定制项目")+(A4="工程项目")+(A4="实训室项目")),"必选","可选")</f>
        <v>必选</v>
      </c>
      <c r="H126" s="56" t="s">
        <v>219</v>
      </c>
    </row>
    <row r="127" spans="1:8" ht="14.25" customHeight="1" x14ac:dyDescent="0.15">
      <c r="A127" s="117"/>
      <c r="B127" s="118"/>
      <c r="C127" s="118"/>
      <c r="D127" s="40" t="s">
        <v>440</v>
      </c>
      <c r="E127" s="41" t="s">
        <v>142</v>
      </c>
      <c r="F127" s="40" t="s">
        <v>442</v>
      </c>
      <c r="G127" s="42" t="str">
        <f>IF(AND((A4="标准项目")+(A4="纯硬件项目")+(A4="定制项目")+(A4="工程项目")+(A4="实训室项目")),"必选","可选")</f>
        <v>必选</v>
      </c>
      <c r="H127" s="56" t="s">
        <v>219</v>
      </c>
    </row>
    <row r="128" spans="1:8" ht="14.25" customHeight="1" x14ac:dyDescent="0.15">
      <c r="A128" s="117"/>
      <c r="B128" s="118"/>
      <c r="C128" s="118"/>
      <c r="D128" s="40" t="s">
        <v>443</v>
      </c>
      <c r="E128" s="41" t="s">
        <v>228</v>
      </c>
      <c r="F128" s="40"/>
      <c r="G128" s="42" t="str">
        <f>IF(AND((A4="标准项目")+(A4="纯硬件项目")+(A4="定制项目")+(A4="工程项目")+(A4="实训室项目")),"必选","可选")</f>
        <v>必选</v>
      </c>
      <c r="H128" s="56" t="s">
        <v>219</v>
      </c>
    </row>
    <row r="129" spans="1:8" ht="14.25" customHeight="1" x14ac:dyDescent="0.15">
      <c r="A129" s="117"/>
      <c r="B129" s="119"/>
      <c r="C129" s="119"/>
      <c r="D129" s="40" t="s">
        <v>444</v>
      </c>
      <c r="E129" s="41" t="s">
        <v>445</v>
      </c>
      <c r="F129" s="40" t="s">
        <v>446</v>
      </c>
      <c r="G129" s="42" t="str">
        <f>IF(AND((A4="标准项目")+(A4="纯硬件项目")+(A4="定制项目")+(A4="工程项目")+(A4="实训室项目")),"必选","可选")</f>
        <v>必选</v>
      </c>
      <c r="H129" s="56" t="s">
        <v>219</v>
      </c>
    </row>
  </sheetData>
  <autoFilter ref="A6:H129">
    <filterColumn colId="6">
      <filters>
        <filter val="必选"/>
      </filters>
    </filterColumn>
  </autoFilter>
  <mergeCells count="43">
    <mergeCell ref="C9:C14"/>
    <mergeCell ref="C118:C120"/>
    <mergeCell ref="B33:B57"/>
    <mergeCell ref="A1:H1"/>
    <mergeCell ref="G2:H2"/>
    <mergeCell ref="H3:H4"/>
    <mergeCell ref="A5:H5"/>
    <mergeCell ref="F3:G4"/>
    <mergeCell ref="B2:D2"/>
    <mergeCell ref="E2:F2"/>
    <mergeCell ref="C33:C43"/>
    <mergeCell ref="C44:C45"/>
    <mergeCell ref="C46:C51"/>
    <mergeCell ref="C52:C57"/>
    <mergeCell ref="A7:A57"/>
    <mergeCell ref="B7:B20"/>
    <mergeCell ref="C7:C8"/>
    <mergeCell ref="C15:C20"/>
    <mergeCell ref="B21:B32"/>
    <mergeCell ref="C21:C24"/>
    <mergeCell ref="C25:C30"/>
    <mergeCell ref="C31:C32"/>
    <mergeCell ref="A121:A129"/>
    <mergeCell ref="B121:B129"/>
    <mergeCell ref="C122:C123"/>
    <mergeCell ref="C124:C125"/>
    <mergeCell ref="C126:C129"/>
    <mergeCell ref="A58:A120"/>
    <mergeCell ref="B58:B60"/>
    <mergeCell ref="C58:C60"/>
    <mergeCell ref="B61:B69"/>
    <mergeCell ref="C61:C66"/>
    <mergeCell ref="C67:C69"/>
    <mergeCell ref="B70:B90"/>
    <mergeCell ref="C70:C90"/>
    <mergeCell ref="B91:B105"/>
    <mergeCell ref="C91:C105"/>
    <mergeCell ref="C108:C110"/>
    <mergeCell ref="B106:B110"/>
    <mergeCell ref="C106:C107"/>
    <mergeCell ref="B111:B120"/>
    <mergeCell ref="C111:C114"/>
    <mergeCell ref="C115:C117"/>
  </mergeCells>
  <phoneticPr fontId="1" type="noConversion"/>
  <conditionalFormatting sqref="G7:G129">
    <cfRule type="cellIs" dxfId="0" priority="1" operator="equal">
      <formula>"必选"</formula>
    </cfRule>
  </conditionalFormatting>
  <dataValidations count="5">
    <dataValidation type="list" allowBlank="1" showInputMessage="1" showErrorMessage="1" promptTitle="请选择项目类型" prompt="标准项目_x000a_纯硬件项目_x000a_定制项目_x000a_工程项目_x000a_实训室项目" sqref="A4">
      <formula1>"标准项目,纯硬件项目,定制项目,工程项目,实训室项目"</formula1>
    </dataValidation>
    <dataValidation type="list" allowBlank="1" showInputMessage="1" showErrorMessage="1" prompt="项目有外购请选择，无外购时请清空！" sqref="B4">
      <formula1>是否有外购</formula1>
    </dataValidation>
    <dataValidation type="list" allowBlank="1" showInputMessage="1" showErrorMessage="1" prompt="项目有定制请选择，否则清空" sqref="C4">
      <formula1>是否有定制</formula1>
    </dataValidation>
    <dataValidation type="list" allowBlank="1" showInputMessage="1" showErrorMessage="1" prompt="项目涉及施工请选择，否则清空" sqref="E4">
      <formula1>是否涉及施工</formula1>
    </dataValidation>
    <dataValidation type="list" allowBlank="1" showInputMessage="1" showErrorMessage="1" prompt="项目类型为工程项目时，确认项目是否涉及硬件" sqref="D4">
      <formula1>是否涉及硬件</formula1>
    </dataValidation>
  </dataValidation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项目规模定义</vt:lpstr>
      <vt:lpstr>条件</vt:lpstr>
      <vt:lpstr>Sheet3</vt:lpstr>
      <vt:lpstr>实施裁剪</vt:lpstr>
      <vt:lpstr>是否涉及施工</vt:lpstr>
      <vt:lpstr>是否涉及硬件</vt:lpstr>
      <vt:lpstr>是否提前实施</vt:lpstr>
      <vt:lpstr>是否有定制</vt:lpstr>
      <vt:lpstr>是否有外购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2016-06-29T05:40:33Z</dcterms:modified>
</cp:coreProperties>
</file>